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en090214\WebX5\Heizlast\"/>
    </mc:Choice>
  </mc:AlternateContent>
  <xr:revisionPtr revIDLastSave="0" documentId="8_{ECE02A14-6860-49B6-AD07-5A6CA2D54084}" xr6:coauthVersionLast="36" xr6:coauthVersionMax="36" xr10:uidLastSave="{00000000-0000-0000-0000-000000000000}"/>
  <bookViews>
    <workbookView xWindow="-120" yWindow="-120" windowWidth="20730" windowHeight="11160" firstSheet="5" activeTab="7" xr2:uid="{00000000-000D-0000-FFFF-FFFF00000000}"/>
  </bookViews>
  <sheets>
    <sheet name="Eingabe Allgemeine Daten" sheetId="1" r:id="rId1"/>
    <sheet name="Eingabe Geschosse  U-Werte" sheetId="6" r:id="rId2"/>
    <sheet name="Zusammenstellung" sheetId="23" state="hidden" r:id="rId3"/>
    <sheet name="Eingabe Raum 1" sheetId="7" r:id="rId4"/>
    <sheet name="Eingabe Raum 2" sheetId="8" r:id="rId5"/>
    <sheet name="Eingabe Raum 3" sheetId="10" r:id="rId6"/>
    <sheet name="Eingabe Raum 4" sheetId="11" r:id="rId7"/>
    <sheet name="Eingabe Raum 5" sheetId="12" r:id="rId8"/>
    <sheet name="Eingabe Raum 6" sheetId="13" r:id="rId9"/>
    <sheet name="Eingabe Raum 7" sheetId="14" r:id="rId10"/>
    <sheet name="Eingabe Raum 8" sheetId="15" r:id="rId11"/>
    <sheet name="Eingabe Raum 9" sheetId="16" r:id="rId12"/>
    <sheet name="Eingabe Raum 10" sheetId="17" r:id="rId13"/>
    <sheet name="Eingabe Raum 11" sheetId="18" r:id="rId14"/>
    <sheet name="Eingabe Raum 12" sheetId="19" r:id="rId15"/>
    <sheet name="Eingabe Raum 13" sheetId="20" r:id="rId16"/>
    <sheet name="Eingabe Raum 14" sheetId="21" r:id="rId17"/>
    <sheet name="Eingabe Raum 15" sheetId="22" r:id="rId18"/>
    <sheet name="Druck Deckblatt" sheetId="9" r:id="rId19"/>
    <sheet name="Druck Allg.Gebäudedaten" sheetId="24" r:id="rId20"/>
    <sheet name="Druck Zonendaten" sheetId="25" r:id="rId21"/>
    <sheet name="Druck Zonenübersicht" sheetId="42" r:id="rId22"/>
    <sheet name="Druck Ergebniszus." sheetId="43" r:id="rId23"/>
    <sheet name="Druck Raumheizlast 1" sheetId="26" r:id="rId24"/>
    <sheet name="Druck Raumheizlast 2" sheetId="28" r:id="rId25"/>
    <sheet name="Druck Raumheizlast 3" sheetId="29" r:id="rId26"/>
    <sheet name="Druck Raumheizlast 4" sheetId="30" r:id="rId27"/>
    <sheet name="Druck Raumheizlast 5" sheetId="31" r:id="rId28"/>
    <sheet name="Druck Raumheizlast 6" sheetId="32" r:id="rId29"/>
    <sheet name="Druck Raumheizlast 7" sheetId="33" r:id="rId30"/>
    <sheet name="Druck Raumheizlast 8" sheetId="34" r:id="rId31"/>
    <sheet name="Druck Raumheizlast 9" sheetId="35" r:id="rId32"/>
    <sheet name="Druck Raumheizlast 10" sheetId="36" r:id="rId33"/>
    <sheet name="Druck Raumheizlast 11" sheetId="37" r:id="rId34"/>
    <sheet name="Druck Raumheizlast 12" sheetId="38" r:id="rId35"/>
    <sheet name="Druck Raumheizlast 13" sheetId="39" r:id="rId36"/>
    <sheet name="Druck Raumheizlast 14" sheetId="40" r:id="rId37"/>
    <sheet name="Druck Raumheizlast 15" sheetId="41" r:id="rId38"/>
    <sheet name="Außentemp" sheetId="5" state="hidden" r:id="rId39"/>
  </sheets>
  <definedNames>
    <definedName name="_xlnm.Print_Area" localSheetId="19">'Druck Allg.Gebäudedaten'!$A$1:$J$35</definedName>
    <definedName name="_xlnm.Print_Area" localSheetId="18">'Druck Deckblatt'!$B$1:$K$32</definedName>
    <definedName name="_xlnm.Print_Area" localSheetId="33">'Druck Raumheizlast 11'!$A$1:$P$56</definedName>
    <definedName name="_xlnm.Print_Area" localSheetId="35">'Druck Raumheizlast 13'!$A$1:$P$56</definedName>
    <definedName name="_xlnm.Print_Area" localSheetId="36">'Druck Raumheizlast 14'!$A$1:$P$56</definedName>
    <definedName name="_xlnm.Print_Area" localSheetId="37">'Druck Raumheizlast 15'!$A$1:$P$56</definedName>
    <definedName name="_xlnm.Print_Area" localSheetId="24">'Druck Raumheizlast 2'!$A$1:$P$56</definedName>
    <definedName name="_xlnm.Print_Area" localSheetId="29">'Druck Raumheizlast 7'!$A$1:$P$56</definedName>
    <definedName name="_xlnm.Print_Area" localSheetId="31">'Druck Raumheizlast 9'!$A$1:$P$56</definedName>
    <definedName name="_xlnm.Print_Area" localSheetId="20">'Druck Zonendaten'!$B$1:$S$36</definedName>
    <definedName name="_xlnm.Print_Area" localSheetId="21">'Druck Zonenübersicht'!$B$1:$S$25</definedName>
    <definedName name="_xlnm.Print_Area" localSheetId="0">'Eingabe Allgemeine Daten'!$A$1:$H$43</definedName>
    <definedName name="_xlnm.Print_Area" localSheetId="1">'Eingabe Geschosse  U-Werte'!$A$1:$H$32</definedName>
    <definedName name="_xlnm.Print_Area" localSheetId="2">Zusammenstellung!$B$1:$J$30</definedName>
    <definedName name="_xlnm.Print_Area">'Eingabe Allgemeine Daten'!$A$1:$H$43</definedName>
    <definedName name="Print_Area_1" localSheetId="19">#REF!</definedName>
    <definedName name="Print_Area_1" localSheetId="22">#REF!</definedName>
    <definedName name="Print_Area_1" localSheetId="23">#REF!</definedName>
    <definedName name="Print_Area_1" localSheetId="32">#REF!</definedName>
    <definedName name="Print_Area_1" localSheetId="33">#REF!</definedName>
    <definedName name="Print_Area_1" localSheetId="34">#REF!</definedName>
    <definedName name="Print_Area_1" localSheetId="35">#REF!</definedName>
    <definedName name="Print_Area_1" localSheetId="36">#REF!</definedName>
    <definedName name="Print_Area_1" localSheetId="37">#REF!</definedName>
    <definedName name="Print_Area_1" localSheetId="24">#REF!</definedName>
    <definedName name="Print_Area_1" localSheetId="25">#REF!</definedName>
    <definedName name="Print_Area_1" localSheetId="26">#REF!</definedName>
    <definedName name="Print_Area_1" localSheetId="27">#REF!</definedName>
    <definedName name="Print_Area_1" localSheetId="28">#REF!</definedName>
    <definedName name="Print_Area_1" localSheetId="29">#REF!</definedName>
    <definedName name="Print_Area_1" localSheetId="30">#REF!</definedName>
    <definedName name="Print_Area_1" localSheetId="31">#REF!</definedName>
    <definedName name="Print_Area_1" localSheetId="20">#REF!</definedName>
    <definedName name="Print_Area_1" localSheetId="21">#REF!</definedName>
    <definedName name="Print_Area_1">#REF!</definedName>
    <definedName name="Raumheizlast_2" localSheetId="22">#REF!</definedName>
    <definedName name="Raumheizlast_2" localSheetId="32">#REF!</definedName>
    <definedName name="Raumheizlast_2" localSheetId="33">#REF!</definedName>
    <definedName name="Raumheizlast_2" localSheetId="34">#REF!</definedName>
    <definedName name="Raumheizlast_2" localSheetId="35">#REF!</definedName>
    <definedName name="Raumheizlast_2" localSheetId="36">#REF!</definedName>
    <definedName name="Raumheizlast_2" localSheetId="37">#REF!</definedName>
    <definedName name="Raumheizlast_2" localSheetId="25">#REF!</definedName>
    <definedName name="Raumheizlast_2" localSheetId="26">#REF!</definedName>
    <definedName name="Raumheizlast_2" localSheetId="27">#REF!</definedName>
    <definedName name="Raumheizlast_2" localSheetId="28">#REF!</definedName>
    <definedName name="Raumheizlast_2" localSheetId="29">#REF!</definedName>
    <definedName name="Raumheizlast_2" localSheetId="30">#REF!</definedName>
    <definedName name="Raumheizlast_2" localSheetId="31">#REF!</definedName>
    <definedName name="Raumheizlast_2" localSheetId="21">#REF!</definedName>
    <definedName name="Raumheizlast_2">#REF!</definedName>
    <definedName name="Raumheizlast_9" localSheetId="22">#REF!</definedName>
    <definedName name="Raumheizlast_9" localSheetId="32">#REF!</definedName>
    <definedName name="Raumheizlast_9" localSheetId="33">#REF!</definedName>
    <definedName name="Raumheizlast_9" localSheetId="34">#REF!</definedName>
    <definedName name="Raumheizlast_9" localSheetId="35">#REF!</definedName>
    <definedName name="Raumheizlast_9" localSheetId="36">#REF!</definedName>
    <definedName name="Raumheizlast_9" localSheetId="37">#REF!</definedName>
    <definedName name="Raumheizlast_9" localSheetId="21">#REF!</definedName>
    <definedName name="Raumheizlast_9">#REF!</definedName>
  </definedNames>
  <calcPr calcId="191029" fullPrecision="0"/>
</workbook>
</file>

<file path=xl/calcChain.xml><?xml version="1.0" encoding="utf-8"?>
<calcChain xmlns="http://schemas.openxmlformats.org/spreadsheetml/2006/main">
  <c r="N27" i="12" l="1"/>
  <c r="N28" i="12"/>
  <c r="N29" i="12"/>
  <c r="N30" i="12"/>
  <c r="N31" i="12"/>
  <c r="N32" i="12"/>
  <c r="N33" i="12"/>
  <c r="N34" i="12"/>
  <c r="N35" i="12"/>
  <c r="N36" i="12"/>
  <c r="N28" i="11"/>
  <c r="N29" i="11"/>
  <c r="N30" i="11"/>
  <c r="N31" i="11"/>
  <c r="N32" i="11"/>
  <c r="N33" i="11"/>
  <c r="N27" i="10"/>
  <c r="N28" i="10"/>
  <c r="N29" i="10"/>
  <c r="N30" i="10"/>
  <c r="N31" i="10"/>
  <c r="N32" i="10"/>
  <c r="N33" i="10"/>
  <c r="N34" i="10"/>
  <c r="N35" i="10"/>
  <c r="N28" i="8"/>
  <c r="N29" i="8"/>
  <c r="N30" i="8"/>
  <c r="N31" i="8"/>
  <c r="N32" i="8"/>
  <c r="N27" i="7"/>
  <c r="N28" i="7"/>
  <c r="N29" i="7"/>
  <c r="N30" i="7"/>
  <c r="N31" i="7"/>
  <c r="B40" i="1" l="1"/>
  <c r="Z31" i="23" s="1"/>
  <c r="AR25" i="22"/>
  <c r="AS25" i="22" s="1"/>
  <c r="AS26" i="22" s="1"/>
  <c r="AS27" i="22" s="1"/>
  <c r="AS28" i="22" s="1"/>
  <c r="AS29" i="22" s="1"/>
  <c r="AS30" i="22" s="1"/>
  <c r="AS31" i="22" s="1"/>
  <c r="AS32" i="22" s="1"/>
  <c r="AS33" i="22" s="1"/>
  <c r="AS34" i="22" s="1"/>
  <c r="AS35" i="22" s="1"/>
  <c r="AS36" i="22" s="1"/>
  <c r="AS37" i="22" s="1"/>
  <c r="AS38" i="22" s="1"/>
  <c r="AS39" i="22" s="1"/>
  <c r="AS40" i="22" s="1"/>
  <c r="AS41" i="22" s="1"/>
  <c r="AS42" i="22" s="1"/>
  <c r="AS43" i="22" s="1"/>
  <c r="AQ25" i="22"/>
  <c r="AQ26" i="22" s="1"/>
  <c r="AQ27" i="22" s="1"/>
  <c r="AQ28" i="22" s="1"/>
  <c r="AQ29" i="22" s="1"/>
  <c r="AQ30" i="22" s="1"/>
  <c r="AQ31" i="22" s="1"/>
  <c r="AQ32" i="22" s="1"/>
  <c r="AQ33" i="22" s="1"/>
  <c r="AQ34" i="22" s="1"/>
  <c r="AQ35" i="22" s="1"/>
  <c r="AQ36" i="22" s="1"/>
  <c r="AQ37" i="22" s="1"/>
  <c r="AQ38" i="22" s="1"/>
  <c r="AQ39" i="22" s="1"/>
  <c r="AQ40" i="22" s="1"/>
  <c r="AQ41" i="22" s="1"/>
  <c r="AQ42" i="22" s="1"/>
  <c r="AQ43" i="22" s="1"/>
  <c r="AR25" i="21"/>
  <c r="AS25" i="21" s="1"/>
  <c r="AS26" i="21" s="1"/>
  <c r="AS27" i="21" s="1"/>
  <c r="AS28" i="21" s="1"/>
  <c r="AS29" i="21" s="1"/>
  <c r="AS30" i="21" s="1"/>
  <c r="AS31" i="21" s="1"/>
  <c r="AS32" i="21" s="1"/>
  <c r="AS33" i="21" s="1"/>
  <c r="AS34" i="21" s="1"/>
  <c r="AS35" i="21" s="1"/>
  <c r="AS36" i="21" s="1"/>
  <c r="AS37" i="21" s="1"/>
  <c r="AS38" i="21" s="1"/>
  <c r="AS39" i="21" s="1"/>
  <c r="AS40" i="21" s="1"/>
  <c r="AS41" i="21" s="1"/>
  <c r="AS42" i="21" s="1"/>
  <c r="AS43" i="21" s="1"/>
  <c r="AQ25" i="21"/>
  <c r="AQ26" i="21" s="1"/>
  <c r="AQ27" i="21" s="1"/>
  <c r="AQ28" i="21" s="1"/>
  <c r="AQ29" i="21" s="1"/>
  <c r="AQ30" i="21" s="1"/>
  <c r="AQ31" i="21" s="1"/>
  <c r="AQ32" i="21" s="1"/>
  <c r="AQ33" i="21" s="1"/>
  <c r="AQ34" i="21" s="1"/>
  <c r="AQ35" i="21" s="1"/>
  <c r="AQ36" i="21" s="1"/>
  <c r="AQ37" i="21" s="1"/>
  <c r="AQ38" i="21" s="1"/>
  <c r="AQ39" i="21" s="1"/>
  <c r="AQ40" i="21" s="1"/>
  <c r="AQ41" i="21" s="1"/>
  <c r="AQ42" i="21" s="1"/>
  <c r="AQ43" i="21" s="1"/>
  <c r="AR25" i="20"/>
  <c r="AS25" i="20" s="1"/>
  <c r="AS26" i="20" s="1"/>
  <c r="AS27" i="20" s="1"/>
  <c r="AS28" i="20" s="1"/>
  <c r="AS29" i="20" s="1"/>
  <c r="AS30" i="20" s="1"/>
  <c r="AS31" i="20" s="1"/>
  <c r="AS32" i="20" s="1"/>
  <c r="AS33" i="20" s="1"/>
  <c r="AS34" i="20" s="1"/>
  <c r="AS35" i="20" s="1"/>
  <c r="AS36" i="20" s="1"/>
  <c r="AS37" i="20" s="1"/>
  <c r="AS38" i="20" s="1"/>
  <c r="AS39" i="20" s="1"/>
  <c r="AS40" i="20" s="1"/>
  <c r="AS41" i="20" s="1"/>
  <c r="AS42" i="20" s="1"/>
  <c r="AS43" i="20" s="1"/>
  <c r="AQ25" i="20"/>
  <c r="AQ26" i="20" s="1"/>
  <c r="AQ27" i="20" s="1"/>
  <c r="AQ28" i="20" s="1"/>
  <c r="AQ29" i="20" s="1"/>
  <c r="AQ30" i="20" s="1"/>
  <c r="AQ31" i="20" s="1"/>
  <c r="AQ32" i="20" s="1"/>
  <c r="AQ33" i="20" s="1"/>
  <c r="AQ34" i="20" s="1"/>
  <c r="AQ35" i="20" s="1"/>
  <c r="AQ36" i="20" s="1"/>
  <c r="AQ37" i="20" s="1"/>
  <c r="AQ38" i="20" s="1"/>
  <c r="AQ39" i="20" s="1"/>
  <c r="AQ40" i="20" s="1"/>
  <c r="AQ41" i="20" s="1"/>
  <c r="AQ42" i="20" s="1"/>
  <c r="AQ43" i="20" s="1"/>
  <c r="AR25" i="19"/>
  <c r="AS25" i="19" s="1"/>
  <c r="AS26" i="19" s="1"/>
  <c r="AS27" i="19" s="1"/>
  <c r="AS28" i="19" s="1"/>
  <c r="AS29" i="19" s="1"/>
  <c r="AS30" i="19" s="1"/>
  <c r="AS31" i="19" s="1"/>
  <c r="AS32" i="19" s="1"/>
  <c r="AS33" i="19" s="1"/>
  <c r="AS34" i="19" s="1"/>
  <c r="AS35" i="19" s="1"/>
  <c r="AS36" i="19" s="1"/>
  <c r="AS37" i="19" s="1"/>
  <c r="AS38" i="19" s="1"/>
  <c r="AS39" i="19" s="1"/>
  <c r="AS40" i="19" s="1"/>
  <c r="AS41" i="19" s="1"/>
  <c r="AS42" i="19" s="1"/>
  <c r="AS43" i="19" s="1"/>
  <c r="AQ25" i="19"/>
  <c r="AQ26" i="19" s="1"/>
  <c r="AQ27" i="19" s="1"/>
  <c r="AQ28" i="19" s="1"/>
  <c r="AQ29" i="19" s="1"/>
  <c r="AQ30" i="19" s="1"/>
  <c r="AQ31" i="19" s="1"/>
  <c r="AQ32" i="19" s="1"/>
  <c r="AQ33" i="19" s="1"/>
  <c r="AQ34" i="19" s="1"/>
  <c r="AQ35" i="19" s="1"/>
  <c r="AQ36" i="19" s="1"/>
  <c r="AQ37" i="19" s="1"/>
  <c r="AQ38" i="19" s="1"/>
  <c r="AQ39" i="19" s="1"/>
  <c r="AQ40" i="19" s="1"/>
  <c r="AQ41" i="19" s="1"/>
  <c r="AQ42" i="19" s="1"/>
  <c r="AQ43" i="19" s="1"/>
  <c r="AR25" i="18"/>
  <c r="AS25" i="18" s="1"/>
  <c r="AS26" i="18" s="1"/>
  <c r="AS27" i="18" s="1"/>
  <c r="AS28" i="18" s="1"/>
  <c r="AS29" i="18" s="1"/>
  <c r="AS30" i="18" s="1"/>
  <c r="AS31" i="18" s="1"/>
  <c r="AS32" i="18" s="1"/>
  <c r="AS33" i="18" s="1"/>
  <c r="AS34" i="18" s="1"/>
  <c r="AS35" i="18" s="1"/>
  <c r="AS36" i="18" s="1"/>
  <c r="AS37" i="18" s="1"/>
  <c r="AS38" i="18" s="1"/>
  <c r="AS39" i="18" s="1"/>
  <c r="AS40" i="18" s="1"/>
  <c r="AS41" i="18" s="1"/>
  <c r="AS42" i="18" s="1"/>
  <c r="AS43" i="18" s="1"/>
  <c r="AQ25" i="18"/>
  <c r="AQ26" i="18" s="1"/>
  <c r="AQ27" i="18" s="1"/>
  <c r="AQ28" i="18" s="1"/>
  <c r="AQ29" i="18" s="1"/>
  <c r="AQ30" i="18" s="1"/>
  <c r="AQ31" i="18" s="1"/>
  <c r="AQ32" i="18" s="1"/>
  <c r="AQ33" i="18" s="1"/>
  <c r="AQ34" i="18" s="1"/>
  <c r="AQ35" i="18" s="1"/>
  <c r="AQ36" i="18" s="1"/>
  <c r="AQ37" i="18" s="1"/>
  <c r="AQ38" i="18" s="1"/>
  <c r="AQ39" i="18" s="1"/>
  <c r="AQ40" i="18" s="1"/>
  <c r="AQ41" i="18" s="1"/>
  <c r="AQ42" i="18" s="1"/>
  <c r="AQ43" i="18" s="1"/>
  <c r="AR25" i="17"/>
  <c r="AS25" i="17" s="1"/>
  <c r="AS26" i="17" s="1"/>
  <c r="AS27" i="17" s="1"/>
  <c r="AS28" i="17" s="1"/>
  <c r="AS29" i="17" s="1"/>
  <c r="AS30" i="17" s="1"/>
  <c r="AS31" i="17" s="1"/>
  <c r="AS32" i="17" s="1"/>
  <c r="AS33" i="17" s="1"/>
  <c r="AS34" i="17" s="1"/>
  <c r="AS35" i="17" s="1"/>
  <c r="AS36" i="17" s="1"/>
  <c r="AS37" i="17" s="1"/>
  <c r="AS38" i="17" s="1"/>
  <c r="AS39" i="17" s="1"/>
  <c r="AS40" i="17" s="1"/>
  <c r="AS41" i="17" s="1"/>
  <c r="AS42" i="17" s="1"/>
  <c r="AS43" i="17" s="1"/>
  <c r="AQ25" i="17"/>
  <c r="AQ26" i="17" s="1"/>
  <c r="AQ27" i="17" s="1"/>
  <c r="AQ28" i="17" s="1"/>
  <c r="AQ29" i="17" s="1"/>
  <c r="AQ30" i="17" s="1"/>
  <c r="AQ31" i="17" s="1"/>
  <c r="AQ32" i="17" s="1"/>
  <c r="AQ33" i="17" s="1"/>
  <c r="AQ34" i="17" s="1"/>
  <c r="AQ35" i="17" s="1"/>
  <c r="AQ36" i="17" s="1"/>
  <c r="AQ37" i="17" s="1"/>
  <c r="AQ38" i="17" s="1"/>
  <c r="AQ39" i="17" s="1"/>
  <c r="AQ40" i="17" s="1"/>
  <c r="AQ41" i="17" s="1"/>
  <c r="AQ42" i="17" s="1"/>
  <c r="AQ43" i="17" s="1"/>
  <c r="AR25" i="16"/>
  <c r="AS25" i="16" s="1"/>
  <c r="AS26" i="16" s="1"/>
  <c r="AS27" i="16" s="1"/>
  <c r="AS28" i="16" s="1"/>
  <c r="AS29" i="16" s="1"/>
  <c r="AS30" i="16" s="1"/>
  <c r="AS31" i="16" s="1"/>
  <c r="AS32" i="16" s="1"/>
  <c r="AS33" i="16" s="1"/>
  <c r="AS34" i="16" s="1"/>
  <c r="AS35" i="16" s="1"/>
  <c r="AS36" i="16" s="1"/>
  <c r="AS37" i="16" s="1"/>
  <c r="AS38" i="16" s="1"/>
  <c r="AS39" i="16" s="1"/>
  <c r="AS40" i="16" s="1"/>
  <c r="AS41" i="16" s="1"/>
  <c r="AS42" i="16" s="1"/>
  <c r="AS43" i="16" s="1"/>
  <c r="AQ25" i="16"/>
  <c r="AQ26" i="16" s="1"/>
  <c r="AQ27" i="16" s="1"/>
  <c r="AQ28" i="16" s="1"/>
  <c r="AQ29" i="16" s="1"/>
  <c r="AQ30" i="16" s="1"/>
  <c r="AQ31" i="16" s="1"/>
  <c r="AQ32" i="16" s="1"/>
  <c r="AQ33" i="16" s="1"/>
  <c r="AQ34" i="16" s="1"/>
  <c r="AQ35" i="16" s="1"/>
  <c r="AQ36" i="16" s="1"/>
  <c r="AQ37" i="16" s="1"/>
  <c r="AQ38" i="16" s="1"/>
  <c r="AQ39" i="16" s="1"/>
  <c r="AQ40" i="16" s="1"/>
  <c r="AQ41" i="16" s="1"/>
  <c r="AQ42" i="16" s="1"/>
  <c r="AQ43" i="16" s="1"/>
  <c r="AR25" i="15"/>
  <c r="AS25" i="15" s="1"/>
  <c r="AS26" i="15" s="1"/>
  <c r="AS27" i="15" s="1"/>
  <c r="AS28" i="15" s="1"/>
  <c r="AS29" i="15" s="1"/>
  <c r="AS30" i="15" s="1"/>
  <c r="AS31" i="15" s="1"/>
  <c r="AS32" i="15" s="1"/>
  <c r="AS33" i="15" s="1"/>
  <c r="AS34" i="15" s="1"/>
  <c r="AS35" i="15" s="1"/>
  <c r="AS36" i="15" s="1"/>
  <c r="AS37" i="15" s="1"/>
  <c r="AS38" i="15" s="1"/>
  <c r="AS39" i="15" s="1"/>
  <c r="AS40" i="15" s="1"/>
  <c r="AS41" i="15" s="1"/>
  <c r="AS42" i="15" s="1"/>
  <c r="AS43" i="15" s="1"/>
  <c r="AQ25" i="15"/>
  <c r="AQ26" i="15" s="1"/>
  <c r="AQ27" i="15" s="1"/>
  <c r="AQ28" i="15" s="1"/>
  <c r="AQ29" i="15" s="1"/>
  <c r="AQ30" i="15" s="1"/>
  <c r="AQ31" i="15" s="1"/>
  <c r="AQ32" i="15" s="1"/>
  <c r="AQ33" i="15" s="1"/>
  <c r="AQ34" i="15" s="1"/>
  <c r="AQ35" i="15" s="1"/>
  <c r="AQ36" i="15" s="1"/>
  <c r="AQ37" i="15" s="1"/>
  <c r="AQ38" i="15" s="1"/>
  <c r="AQ39" i="15" s="1"/>
  <c r="AQ40" i="15" s="1"/>
  <c r="AQ41" i="15" s="1"/>
  <c r="AQ42" i="15" s="1"/>
  <c r="AQ43" i="15" s="1"/>
  <c r="AR25" i="14"/>
  <c r="AS25" i="14" s="1"/>
  <c r="AS26" i="14" s="1"/>
  <c r="AS27" i="14" s="1"/>
  <c r="AS28" i="14" s="1"/>
  <c r="AS29" i="14" s="1"/>
  <c r="AS30" i="14" s="1"/>
  <c r="AS31" i="14" s="1"/>
  <c r="AS32" i="14" s="1"/>
  <c r="AS33" i="14" s="1"/>
  <c r="AS34" i="14" s="1"/>
  <c r="AS35" i="14" s="1"/>
  <c r="AS36" i="14" s="1"/>
  <c r="AS37" i="14" s="1"/>
  <c r="AS38" i="14" s="1"/>
  <c r="AS39" i="14" s="1"/>
  <c r="AS40" i="14" s="1"/>
  <c r="AS41" i="14" s="1"/>
  <c r="AS42" i="14" s="1"/>
  <c r="AS43" i="14" s="1"/>
  <c r="AQ25" i="14"/>
  <c r="AQ26" i="14" s="1"/>
  <c r="AQ27" i="14" s="1"/>
  <c r="AQ28" i="14" s="1"/>
  <c r="AQ29" i="14" s="1"/>
  <c r="AQ30" i="14" s="1"/>
  <c r="AQ31" i="14" s="1"/>
  <c r="AQ32" i="14" s="1"/>
  <c r="AQ33" i="14" s="1"/>
  <c r="AQ34" i="14" s="1"/>
  <c r="AQ35" i="14" s="1"/>
  <c r="AQ36" i="14" s="1"/>
  <c r="AQ37" i="14" s="1"/>
  <c r="AQ38" i="14" s="1"/>
  <c r="AQ39" i="14" s="1"/>
  <c r="AQ40" i="14" s="1"/>
  <c r="AQ41" i="14" s="1"/>
  <c r="AQ42" i="14" s="1"/>
  <c r="AQ43" i="14" s="1"/>
  <c r="AR25" i="13"/>
  <c r="AS25" i="13" s="1"/>
  <c r="AS26" i="13" s="1"/>
  <c r="AS27" i="13" s="1"/>
  <c r="AS28" i="13" s="1"/>
  <c r="AS29" i="13" s="1"/>
  <c r="AS30" i="13" s="1"/>
  <c r="AS31" i="13" s="1"/>
  <c r="AS32" i="13" s="1"/>
  <c r="AS33" i="13" s="1"/>
  <c r="AS34" i="13" s="1"/>
  <c r="AS35" i="13" s="1"/>
  <c r="AS36" i="13" s="1"/>
  <c r="AS37" i="13" s="1"/>
  <c r="AS38" i="13" s="1"/>
  <c r="AS39" i="13" s="1"/>
  <c r="AS40" i="13" s="1"/>
  <c r="AS41" i="13" s="1"/>
  <c r="AS42" i="13" s="1"/>
  <c r="AS43" i="13" s="1"/>
  <c r="AQ25" i="13"/>
  <c r="AQ26" i="13" s="1"/>
  <c r="AQ27" i="13" s="1"/>
  <c r="AQ28" i="13" s="1"/>
  <c r="AQ29" i="13" s="1"/>
  <c r="AQ30" i="13" s="1"/>
  <c r="AQ31" i="13" s="1"/>
  <c r="AQ32" i="13" s="1"/>
  <c r="AQ33" i="13" s="1"/>
  <c r="AQ34" i="13" s="1"/>
  <c r="AQ35" i="13" s="1"/>
  <c r="AQ36" i="13" s="1"/>
  <c r="AQ37" i="13" s="1"/>
  <c r="AQ38" i="13" s="1"/>
  <c r="AQ39" i="13" s="1"/>
  <c r="AQ40" i="13" s="1"/>
  <c r="AQ41" i="13" s="1"/>
  <c r="AQ42" i="13" s="1"/>
  <c r="AQ43" i="13" s="1"/>
  <c r="N6" i="22"/>
  <c r="N6" i="21"/>
  <c r="N6" i="20"/>
  <c r="N6" i="19"/>
  <c r="N6" i="18"/>
  <c r="N6" i="17"/>
  <c r="N6" i="16"/>
  <c r="N6" i="15"/>
  <c r="N6" i="14"/>
  <c r="N6" i="13"/>
  <c r="N30" i="17"/>
  <c r="N31" i="17"/>
  <c r="N33" i="16"/>
  <c r="N28" i="15"/>
  <c r="N29" i="15"/>
  <c r="N30" i="15"/>
  <c r="N33" i="14"/>
  <c r="N29" i="13"/>
  <c r="G28" i="11"/>
  <c r="AR26" i="22" l="1"/>
  <c r="AR27" i="22" s="1"/>
  <c r="AR28" i="22" s="1"/>
  <c r="AR29" i="22" s="1"/>
  <c r="AR30" i="22" s="1"/>
  <c r="AR31" i="22" s="1"/>
  <c r="AR32" i="22" s="1"/>
  <c r="AR33" i="22" s="1"/>
  <c r="AR34" i="22" s="1"/>
  <c r="AR35" i="22" s="1"/>
  <c r="AR36" i="22" s="1"/>
  <c r="AR37" i="22" s="1"/>
  <c r="AR38" i="22" s="1"/>
  <c r="AR39" i="22" s="1"/>
  <c r="AR40" i="22" s="1"/>
  <c r="AR41" i="22" s="1"/>
  <c r="AR42" i="22" s="1"/>
  <c r="AR43" i="22" s="1"/>
  <c r="AR26" i="21"/>
  <c r="AR27" i="21" s="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3" i="21" s="1"/>
  <c r="AR26" i="20"/>
  <c r="AR27" i="20" s="1"/>
  <c r="AR28" i="20" s="1"/>
  <c r="AR29" i="20" s="1"/>
  <c r="AR30" i="20" s="1"/>
  <c r="AR31" i="20" s="1"/>
  <c r="AR32" i="20" s="1"/>
  <c r="AR33" i="20" s="1"/>
  <c r="AR34" i="20" s="1"/>
  <c r="AR35" i="20" s="1"/>
  <c r="AR36" i="20" s="1"/>
  <c r="AR37" i="20" s="1"/>
  <c r="AR38" i="20" s="1"/>
  <c r="AR39" i="20" s="1"/>
  <c r="AR40" i="20" s="1"/>
  <c r="AR41" i="20" s="1"/>
  <c r="AR42" i="20" s="1"/>
  <c r="AR43" i="20" s="1"/>
  <c r="AR26" i="19"/>
  <c r="AR27" i="19" s="1"/>
  <c r="AR28" i="19" s="1"/>
  <c r="AR29" i="19" s="1"/>
  <c r="AR30" i="19" s="1"/>
  <c r="AR31" i="19" s="1"/>
  <c r="AR32" i="19" s="1"/>
  <c r="AR33" i="19" s="1"/>
  <c r="AR34" i="19" s="1"/>
  <c r="AR35" i="19" s="1"/>
  <c r="AR36" i="19" s="1"/>
  <c r="AR37" i="19" s="1"/>
  <c r="AR38" i="19" s="1"/>
  <c r="AR39" i="19" s="1"/>
  <c r="AR40" i="19" s="1"/>
  <c r="AR41" i="19" s="1"/>
  <c r="AR42" i="19" s="1"/>
  <c r="AR43" i="19" s="1"/>
  <c r="AR26" i="18"/>
  <c r="AR27" i="18" s="1"/>
  <c r="AR28" i="18" s="1"/>
  <c r="AR29" i="18" s="1"/>
  <c r="AR30" i="18" s="1"/>
  <c r="AR31" i="18" s="1"/>
  <c r="AR32" i="18" s="1"/>
  <c r="AR33" i="18" s="1"/>
  <c r="AR34" i="18" s="1"/>
  <c r="AR35" i="18" s="1"/>
  <c r="AR36" i="18" s="1"/>
  <c r="AR37" i="18" s="1"/>
  <c r="AR38" i="18" s="1"/>
  <c r="AR39" i="18" s="1"/>
  <c r="AR40" i="18" s="1"/>
  <c r="AR41" i="18" s="1"/>
  <c r="AR42" i="18" s="1"/>
  <c r="AR43" i="18" s="1"/>
  <c r="AR26" i="17"/>
  <c r="AR27" i="17" s="1"/>
  <c r="AR28" i="17" s="1"/>
  <c r="AR29" i="17" s="1"/>
  <c r="AR30" i="17" s="1"/>
  <c r="AR31" i="17" s="1"/>
  <c r="AR32" i="17" s="1"/>
  <c r="AR33" i="17" s="1"/>
  <c r="AR34" i="17" s="1"/>
  <c r="AR35" i="17" s="1"/>
  <c r="AR36" i="17" s="1"/>
  <c r="AR37" i="17" s="1"/>
  <c r="AR38" i="17" s="1"/>
  <c r="AR39" i="17" s="1"/>
  <c r="AR40" i="17" s="1"/>
  <c r="AR41" i="17" s="1"/>
  <c r="AR42" i="17" s="1"/>
  <c r="AR43" i="17" s="1"/>
  <c r="AR26" i="16"/>
  <c r="AR27" i="16" s="1"/>
  <c r="AR28" i="16" s="1"/>
  <c r="AR29" i="16" s="1"/>
  <c r="AR30" i="16" s="1"/>
  <c r="AR31" i="16" s="1"/>
  <c r="AR32" i="16" s="1"/>
  <c r="AR33" i="16" s="1"/>
  <c r="AR34" i="16" s="1"/>
  <c r="AR35" i="16" s="1"/>
  <c r="AR36" i="16" s="1"/>
  <c r="AR37" i="16" s="1"/>
  <c r="AR38" i="16" s="1"/>
  <c r="AR39" i="16" s="1"/>
  <c r="AR40" i="16" s="1"/>
  <c r="AR41" i="16" s="1"/>
  <c r="AR42" i="16" s="1"/>
  <c r="AR43" i="16" s="1"/>
  <c r="AR26" i="15"/>
  <c r="AR27" i="15" s="1"/>
  <c r="AR28" i="15" s="1"/>
  <c r="AR29" i="15" s="1"/>
  <c r="AR30" i="15" s="1"/>
  <c r="AR31" i="15" s="1"/>
  <c r="AR32" i="15" s="1"/>
  <c r="AR33" i="15" s="1"/>
  <c r="AR34" i="15" s="1"/>
  <c r="AR35" i="15" s="1"/>
  <c r="AR36" i="15" s="1"/>
  <c r="AR37" i="15" s="1"/>
  <c r="AR38" i="15" s="1"/>
  <c r="AR39" i="15" s="1"/>
  <c r="AR40" i="15" s="1"/>
  <c r="AR41" i="15" s="1"/>
  <c r="AR42" i="15" s="1"/>
  <c r="AR43" i="15" s="1"/>
  <c r="AR26" i="14"/>
  <c r="AR27" i="14" s="1"/>
  <c r="AR28" i="14" s="1"/>
  <c r="AR29" i="14" s="1"/>
  <c r="AR30" i="14" s="1"/>
  <c r="AR31" i="14" s="1"/>
  <c r="AR32" i="14" s="1"/>
  <c r="AR33" i="14" s="1"/>
  <c r="AR34" i="14" s="1"/>
  <c r="AR35" i="14" s="1"/>
  <c r="AR36" i="14" s="1"/>
  <c r="AR37" i="14" s="1"/>
  <c r="AR38" i="14" s="1"/>
  <c r="AR39" i="14" s="1"/>
  <c r="AR40" i="14" s="1"/>
  <c r="AR41" i="14" s="1"/>
  <c r="AR42" i="14" s="1"/>
  <c r="AR43" i="14" s="1"/>
  <c r="AR26" i="13"/>
  <c r="AR27" i="13" s="1"/>
  <c r="AR28" i="13" s="1"/>
  <c r="AR29" i="13" s="1"/>
  <c r="AR30" i="13" s="1"/>
  <c r="AR31" i="13" s="1"/>
  <c r="AR32" i="13" s="1"/>
  <c r="AR33" i="13" s="1"/>
  <c r="AR34" i="13" s="1"/>
  <c r="AR35" i="13" s="1"/>
  <c r="AR36" i="13" s="1"/>
  <c r="AR37" i="13" s="1"/>
  <c r="AR38" i="13" s="1"/>
  <c r="AR39" i="13" s="1"/>
  <c r="AR40" i="13" s="1"/>
  <c r="AR41" i="13" s="1"/>
  <c r="AR42" i="13" s="1"/>
  <c r="AR43" i="13" s="1"/>
  <c r="G43" i="41" l="1"/>
  <c r="G42" i="41"/>
  <c r="G41" i="41"/>
  <c r="G40" i="41"/>
  <c r="G39" i="41"/>
  <c r="G38" i="41"/>
  <c r="G37" i="41"/>
  <c r="G36" i="41"/>
  <c r="G35" i="41"/>
  <c r="G34" i="41"/>
  <c r="G33" i="41"/>
  <c r="G32" i="41"/>
  <c r="G31" i="41"/>
  <c r="G30" i="41"/>
  <c r="G29" i="41"/>
  <c r="G28" i="41"/>
  <c r="G27" i="41"/>
  <c r="G26" i="41"/>
  <c r="G25" i="41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E25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25" i="37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34" i="35"/>
  <c r="G35" i="35"/>
  <c r="G36" i="35"/>
  <c r="G37" i="35"/>
  <c r="G38" i="35"/>
  <c r="G39" i="35"/>
  <c r="G40" i="35"/>
  <c r="G41" i="35"/>
  <c r="G42" i="35"/>
  <c r="G43" i="35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34" i="33"/>
  <c r="G35" i="33"/>
  <c r="G36" i="33"/>
  <c r="G37" i="33"/>
  <c r="G38" i="33"/>
  <c r="G39" i="33"/>
  <c r="G40" i="33"/>
  <c r="G41" i="33"/>
  <c r="G42" i="33"/>
  <c r="G43" i="33"/>
  <c r="G34" i="32"/>
  <c r="G35" i="32"/>
  <c r="G36" i="32"/>
  <c r="G37" i="32"/>
  <c r="G38" i="32"/>
  <c r="G39" i="32"/>
  <c r="G40" i="32"/>
  <c r="G41" i="32"/>
  <c r="G42" i="32"/>
  <c r="G43" i="32"/>
  <c r="G37" i="31"/>
  <c r="G38" i="31"/>
  <c r="G39" i="31"/>
  <c r="G40" i="31"/>
  <c r="G41" i="31"/>
  <c r="G42" i="31"/>
  <c r="G43" i="31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E38" i="29"/>
  <c r="G38" i="29" s="1"/>
  <c r="F38" i="29"/>
  <c r="H38" i="29"/>
  <c r="I38" i="29"/>
  <c r="E39" i="29"/>
  <c r="G39" i="29" s="1"/>
  <c r="F39" i="29"/>
  <c r="H39" i="29"/>
  <c r="I39" i="29"/>
  <c r="E40" i="29"/>
  <c r="G40" i="29" s="1"/>
  <c r="F40" i="29"/>
  <c r="H40" i="29"/>
  <c r="I40" i="29"/>
  <c r="E41" i="29"/>
  <c r="G41" i="29" s="1"/>
  <c r="F41" i="29"/>
  <c r="H41" i="29"/>
  <c r="I41" i="29"/>
  <c r="E42" i="29"/>
  <c r="G42" i="29" s="1"/>
  <c r="F42" i="29"/>
  <c r="H42" i="29"/>
  <c r="I42" i="29"/>
  <c r="E43" i="29"/>
  <c r="G43" i="29" s="1"/>
  <c r="F43" i="29"/>
  <c r="H43" i="29"/>
  <c r="I43" i="29"/>
  <c r="T55" i="12" l="1"/>
  <c r="T55" i="11"/>
  <c r="T55" i="10"/>
  <c r="T55" i="8"/>
  <c r="AE34" i="23"/>
  <c r="N34" i="16"/>
  <c r="N35" i="16"/>
  <c r="N36" i="16"/>
  <c r="N37" i="16"/>
  <c r="N38" i="16"/>
  <c r="N39" i="16"/>
  <c r="N40" i="16"/>
  <c r="N41" i="16"/>
  <c r="N42" i="16"/>
  <c r="N43" i="16"/>
  <c r="K5" i="16"/>
  <c r="K4" i="16"/>
  <c r="G27" i="10"/>
  <c r="G43" i="22"/>
  <c r="H43" i="22" s="1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43" i="21"/>
  <c r="H43" i="21" s="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43" i="20"/>
  <c r="H43" i="20" s="1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43" i="19"/>
  <c r="H43" i="19" s="1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43" i="18"/>
  <c r="H43" i="18" s="1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43" i="17"/>
  <c r="H43" i="17" s="1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43" i="16"/>
  <c r="H43" i="16" s="1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43" i="12"/>
  <c r="H43" i="12" s="1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7" i="11"/>
  <c r="G26" i="11"/>
  <c r="G25" i="11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6" i="10"/>
  <c r="G25" i="10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25" i="7"/>
  <c r="H43" i="15"/>
  <c r="H43" i="14"/>
  <c r="H43" i="13"/>
  <c r="H43" i="11"/>
  <c r="T66" i="22"/>
  <c r="T64" i="22"/>
  <c r="T63" i="22"/>
  <c r="T62" i="22"/>
  <c r="T61" i="22"/>
  <c r="T55" i="22"/>
  <c r="V50" i="22"/>
  <c r="T66" i="21"/>
  <c r="T64" i="21"/>
  <c r="T63" i="21"/>
  <c r="T62" i="21"/>
  <c r="T61" i="21"/>
  <c r="T55" i="21"/>
  <c r="V50" i="21"/>
  <c r="T66" i="20"/>
  <c r="T64" i="20"/>
  <c r="T63" i="20"/>
  <c r="T62" i="20"/>
  <c r="T61" i="20"/>
  <c r="T55" i="20"/>
  <c r="V50" i="20"/>
  <c r="T66" i="19"/>
  <c r="T64" i="19"/>
  <c r="T63" i="19"/>
  <c r="T62" i="19"/>
  <c r="T61" i="19"/>
  <c r="T55" i="19"/>
  <c r="V50" i="19"/>
  <c r="T66" i="18"/>
  <c r="T64" i="18"/>
  <c r="T63" i="18"/>
  <c r="T62" i="18"/>
  <c r="V50" i="18" s="1"/>
  <c r="T61" i="18"/>
  <c r="T55" i="18"/>
  <c r="T66" i="17"/>
  <c r="T64" i="17"/>
  <c r="T63" i="17"/>
  <c r="T62" i="17"/>
  <c r="T61" i="17"/>
  <c r="T55" i="17"/>
  <c r="V50" i="17"/>
  <c r="T66" i="16"/>
  <c r="T64" i="16"/>
  <c r="T63" i="16"/>
  <c r="T62" i="16"/>
  <c r="V50" i="16" s="1"/>
  <c r="T61" i="16"/>
  <c r="T55" i="16"/>
  <c r="T66" i="15"/>
  <c r="T64" i="15"/>
  <c r="T63" i="15"/>
  <c r="T62" i="15"/>
  <c r="V50" i="15" s="1"/>
  <c r="T61" i="15"/>
  <c r="T55" i="15"/>
  <c r="T66" i="14"/>
  <c r="V50" i="14" s="1"/>
  <c r="T64" i="14"/>
  <c r="T63" i="14"/>
  <c r="T62" i="14"/>
  <c r="T61" i="14"/>
  <c r="T55" i="14"/>
  <c r="T66" i="13"/>
  <c r="T64" i="13"/>
  <c r="T63" i="13"/>
  <c r="T62" i="13"/>
  <c r="V50" i="13" s="1"/>
  <c r="T61" i="13"/>
  <c r="T55" i="13"/>
  <c r="T66" i="12"/>
  <c r="T64" i="12"/>
  <c r="T63" i="12"/>
  <c r="T62" i="12"/>
  <c r="T61" i="12"/>
  <c r="T66" i="11"/>
  <c r="T64" i="11"/>
  <c r="T63" i="11"/>
  <c r="T62" i="11"/>
  <c r="T61" i="11"/>
  <c r="T66" i="10"/>
  <c r="T64" i="10"/>
  <c r="T63" i="10"/>
  <c r="T62" i="10"/>
  <c r="T61" i="10"/>
  <c r="T66" i="8"/>
  <c r="T64" i="8"/>
  <c r="T63" i="8"/>
  <c r="T62" i="8"/>
  <c r="T61" i="8"/>
  <c r="V50" i="12" l="1"/>
  <c r="V50" i="11"/>
  <c r="V50" i="8"/>
  <c r="V50" i="10"/>
  <c r="Z26" i="23"/>
  <c r="B15" i="6"/>
  <c r="N26" i="22"/>
  <c r="N27" i="22"/>
  <c r="N28" i="22"/>
  <c r="N29" i="22"/>
  <c r="N30" i="22"/>
  <c r="N31" i="22"/>
  <c r="N32" i="22"/>
  <c r="N33" i="22"/>
  <c r="N34" i="22"/>
  <c r="N35" i="22"/>
  <c r="K35" i="41" s="1"/>
  <c r="N36" i="22"/>
  <c r="K36" i="41" s="1"/>
  <c r="N37" i="22"/>
  <c r="N38" i="22"/>
  <c r="N39" i="22"/>
  <c r="N40" i="22"/>
  <c r="N41" i="22"/>
  <c r="N42" i="22"/>
  <c r="N43" i="22"/>
  <c r="K43" i="41" s="1"/>
  <c r="N26" i="21"/>
  <c r="N27" i="21"/>
  <c r="N28" i="21"/>
  <c r="N29" i="21"/>
  <c r="N30" i="21"/>
  <c r="N31" i="21"/>
  <c r="N32" i="21"/>
  <c r="N33" i="21"/>
  <c r="N34" i="21"/>
  <c r="N35" i="21"/>
  <c r="K35" i="40" s="1"/>
  <c r="N36" i="21"/>
  <c r="N37" i="21"/>
  <c r="N38" i="21"/>
  <c r="N39" i="21"/>
  <c r="N40" i="21"/>
  <c r="N41" i="21"/>
  <c r="N42" i="21"/>
  <c r="N43" i="21"/>
  <c r="K43" i="40" s="1"/>
  <c r="N26" i="20"/>
  <c r="N27" i="20"/>
  <c r="N28" i="20"/>
  <c r="N29" i="20"/>
  <c r="N30" i="20"/>
  <c r="N31" i="20"/>
  <c r="N32" i="20"/>
  <c r="N33" i="20"/>
  <c r="N34" i="20"/>
  <c r="N35" i="20"/>
  <c r="K35" i="39" s="1"/>
  <c r="N36" i="20"/>
  <c r="K36" i="39" s="1"/>
  <c r="N37" i="20"/>
  <c r="N38" i="20"/>
  <c r="N39" i="20"/>
  <c r="N40" i="20"/>
  <c r="N41" i="20"/>
  <c r="N42" i="20"/>
  <c r="N43" i="20"/>
  <c r="K43" i="39" s="1"/>
  <c r="N26" i="19"/>
  <c r="N27" i="19"/>
  <c r="N28" i="19"/>
  <c r="N29" i="19"/>
  <c r="N30" i="19"/>
  <c r="N31" i="19"/>
  <c r="N32" i="19"/>
  <c r="N33" i="19"/>
  <c r="N34" i="19"/>
  <c r="N35" i="19"/>
  <c r="K35" i="38" s="1"/>
  <c r="N36" i="19"/>
  <c r="N37" i="19"/>
  <c r="N38" i="19"/>
  <c r="N39" i="19"/>
  <c r="N40" i="19"/>
  <c r="N41" i="19"/>
  <c r="N42" i="19"/>
  <c r="N43" i="19"/>
  <c r="K43" i="38" s="1"/>
  <c r="N32" i="17"/>
  <c r="N33" i="17"/>
  <c r="N34" i="17"/>
  <c r="N35" i="17"/>
  <c r="N36" i="17"/>
  <c r="K36" i="36" s="1"/>
  <c r="N37" i="17"/>
  <c r="N38" i="17"/>
  <c r="N39" i="17"/>
  <c r="N40" i="17"/>
  <c r="N41" i="17"/>
  <c r="N42" i="17"/>
  <c r="N43" i="17"/>
  <c r="K43" i="36" s="1"/>
  <c r="N31" i="15"/>
  <c r="N32" i="15"/>
  <c r="N33" i="15"/>
  <c r="N34" i="15"/>
  <c r="N35" i="15"/>
  <c r="K35" i="34" s="1"/>
  <c r="N36" i="15"/>
  <c r="K36" i="34" s="1"/>
  <c r="N37" i="15"/>
  <c r="N38" i="15"/>
  <c r="N39" i="15"/>
  <c r="N40" i="15"/>
  <c r="N41" i="15"/>
  <c r="N42" i="15"/>
  <c r="N43" i="15"/>
  <c r="K43" i="34" s="1"/>
  <c r="N34" i="14"/>
  <c r="N35" i="14"/>
  <c r="K35" i="33" s="1"/>
  <c r="N36" i="14"/>
  <c r="K36" i="33" s="1"/>
  <c r="N37" i="14"/>
  <c r="N38" i="14"/>
  <c r="N39" i="14"/>
  <c r="N40" i="14"/>
  <c r="N41" i="14"/>
  <c r="N42" i="14"/>
  <c r="N43" i="14"/>
  <c r="N30" i="13"/>
  <c r="N31" i="13"/>
  <c r="N32" i="13"/>
  <c r="N33" i="13"/>
  <c r="N34" i="13"/>
  <c r="N35" i="13"/>
  <c r="K35" i="32" s="1"/>
  <c r="N36" i="13"/>
  <c r="K36" i="32" s="1"/>
  <c r="N37" i="13"/>
  <c r="N38" i="13"/>
  <c r="N39" i="13"/>
  <c r="N40" i="13"/>
  <c r="N41" i="13"/>
  <c r="N42" i="13"/>
  <c r="N43" i="13"/>
  <c r="K43" i="32" s="1"/>
  <c r="K35" i="31"/>
  <c r="K36" i="31"/>
  <c r="N37" i="12"/>
  <c r="N38" i="12"/>
  <c r="N39" i="12"/>
  <c r="N40" i="12"/>
  <c r="N41" i="12"/>
  <c r="N42" i="12"/>
  <c r="N43" i="12"/>
  <c r="K43" i="31" s="1"/>
  <c r="N34" i="11"/>
  <c r="N35" i="11"/>
  <c r="K35" i="30" s="1"/>
  <c r="N36" i="11"/>
  <c r="K36" i="30" s="1"/>
  <c r="N37" i="11"/>
  <c r="N38" i="11"/>
  <c r="N39" i="11"/>
  <c r="N40" i="11"/>
  <c r="N41" i="11"/>
  <c r="N42" i="11"/>
  <c r="N43" i="11"/>
  <c r="K43" i="30" s="1"/>
  <c r="N36" i="10"/>
  <c r="K36" i="29" s="1"/>
  <c r="N37" i="10"/>
  <c r="N38" i="10"/>
  <c r="N39" i="10"/>
  <c r="N40" i="10"/>
  <c r="N41" i="10"/>
  <c r="N42" i="10"/>
  <c r="N43" i="10"/>
  <c r="K43" i="29" s="1"/>
  <c r="N33" i="8"/>
  <c r="N34" i="8"/>
  <c r="N35" i="8"/>
  <c r="K35" i="28" s="1"/>
  <c r="N36" i="8"/>
  <c r="K36" i="28" s="1"/>
  <c r="N37" i="8"/>
  <c r="N38" i="8"/>
  <c r="N39" i="8"/>
  <c r="N40" i="8"/>
  <c r="N41" i="8"/>
  <c r="N42" i="8"/>
  <c r="N43" i="8"/>
  <c r="K43" i="28" s="1"/>
  <c r="K5" i="7"/>
  <c r="K4" i="7"/>
  <c r="N32" i="7"/>
  <c r="N33" i="7"/>
  <c r="N34" i="7"/>
  <c r="N35" i="7"/>
  <c r="K35" i="26" s="1"/>
  <c r="N36" i="7"/>
  <c r="K36" i="26" s="1"/>
  <c r="N37" i="7"/>
  <c r="N38" i="7"/>
  <c r="N39" i="7"/>
  <c r="N40" i="7"/>
  <c r="N41" i="7"/>
  <c r="N42" i="7"/>
  <c r="N43" i="7"/>
  <c r="K43" i="26" s="1"/>
  <c r="G2" i="43"/>
  <c r="B2" i="43"/>
  <c r="G1" i="43"/>
  <c r="B1" i="43"/>
  <c r="M39" i="42"/>
  <c r="H2" i="42"/>
  <c r="C2" i="42"/>
  <c r="H1" i="42"/>
  <c r="C1" i="42"/>
  <c r="O55" i="41"/>
  <c r="J43" i="41"/>
  <c r="F43" i="41"/>
  <c r="E43" i="41"/>
  <c r="D43" i="41"/>
  <c r="C43" i="41"/>
  <c r="B43" i="41"/>
  <c r="J42" i="41"/>
  <c r="F42" i="41"/>
  <c r="E42" i="41"/>
  <c r="D42" i="41"/>
  <c r="C42" i="41"/>
  <c r="B42" i="41"/>
  <c r="J41" i="41"/>
  <c r="F41" i="41"/>
  <c r="E41" i="41"/>
  <c r="D41" i="41"/>
  <c r="C41" i="41"/>
  <c r="B41" i="41"/>
  <c r="J40" i="41"/>
  <c r="F40" i="41"/>
  <c r="E40" i="41"/>
  <c r="D40" i="41"/>
  <c r="C40" i="41"/>
  <c r="B40" i="41"/>
  <c r="J39" i="41"/>
  <c r="F39" i="41"/>
  <c r="E39" i="41"/>
  <c r="D39" i="41"/>
  <c r="C39" i="41"/>
  <c r="B39" i="41"/>
  <c r="J38" i="41"/>
  <c r="F38" i="41"/>
  <c r="E38" i="41"/>
  <c r="D38" i="41"/>
  <c r="C38" i="41"/>
  <c r="B38" i="41"/>
  <c r="J37" i="41"/>
  <c r="F37" i="41"/>
  <c r="E37" i="41"/>
  <c r="D37" i="41"/>
  <c r="C37" i="41"/>
  <c r="B37" i="41"/>
  <c r="J36" i="41"/>
  <c r="F36" i="41"/>
  <c r="E36" i="41"/>
  <c r="D36" i="41"/>
  <c r="C36" i="41"/>
  <c r="B36" i="41"/>
  <c r="J35" i="41"/>
  <c r="F35" i="41"/>
  <c r="E35" i="41"/>
  <c r="D35" i="41"/>
  <c r="C35" i="41"/>
  <c r="B35" i="41"/>
  <c r="J34" i="41"/>
  <c r="F34" i="41"/>
  <c r="E34" i="41"/>
  <c r="D34" i="41"/>
  <c r="C34" i="41"/>
  <c r="B34" i="41"/>
  <c r="J33" i="41"/>
  <c r="F33" i="41"/>
  <c r="E33" i="41"/>
  <c r="D33" i="41"/>
  <c r="C33" i="41"/>
  <c r="B33" i="41"/>
  <c r="J32" i="41"/>
  <c r="F32" i="41"/>
  <c r="E32" i="41"/>
  <c r="D32" i="41"/>
  <c r="C32" i="41"/>
  <c r="B32" i="41"/>
  <c r="J31" i="41"/>
  <c r="F31" i="41"/>
  <c r="E31" i="41"/>
  <c r="D31" i="41"/>
  <c r="C31" i="41"/>
  <c r="B31" i="41"/>
  <c r="J30" i="41"/>
  <c r="F30" i="41"/>
  <c r="E30" i="41"/>
  <c r="D30" i="41"/>
  <c r="C30" i="41"/>
  <c r="B30" i="41"/>
  <c r="J29" i="41"/>
  <c r="F29" i="41"/>
  <c r="E29" i="41"/>
  <c r="D29" i="41"/>
  <c r="C29" i="41"/>
  <c r="B29" i="41"/>
  <c r="J28" i="41"/>
  <c r="F28" i="41"/>
  <c r="E28" i="41"/>
  <c r="D28" i="41"/>
  <c r="C28" i="41"/>
  <c r="B28" i="41"/>
  <c r="J27" i="41"/>
  <c r="F27" i="41"/>
  <c r="E27" i="41"/>
  <c r="D27" i="41"/>
  <c r="C27" i="41"/>
  <c r="B27" i="41"/>
  <c r="J26" i="41"/>
  <c r="F26" i="41"/>
  <c r="E26" i="41"/>
  <c r="D26" i="41"/>
  <c r="C26" i="41"/>
  <c r="B26" i="41"/>
  <c r="J25" i="41"/>
  <c r="F25" i="41"/>
  <c r="E25" i="41"/>
  <c r="D25" i="41"/>
  <c r="C25" i="41"/>
  <c r="B25" i="41"/>
  <c r="O16" i="41"/>
  <c r="F16" i="41"/>
  <c r="O15" i="41"/>
  <c r="O14" i="41"/>
  <c r="O12" i="41"/>
  <c r="O11" i="41"/>
  <c r="O9" i="41"/>
  <c r="F8" i="41"/>
  <c r="F7" i="41"/>
  <c r="O6" i="41"/>
  <c r="H4" i="41"/>
  <c r="H3" i="41"/>
  <c r="D3" i="41"/>
  <c r="P2" i="41"/>
  <c r="O55" i="40"/>
  <c r="J43" i="40"/>
  <c r="F43" i="40"/>
  <c r="E43" i="40"/>
  <c r="D43" i="40"/>
  <c r="C43" i="40"/>
  <c r="B43" i="40"/>
  <c r="J42" i="40"/>
  <c r="F42" i="40"/>
  <c r="E42" i="40"/>
  <c r="D42" i="40"/>
  <c r="C42" i="40"/>
  <c r="B42" i="40"/>
  <c r="J41" i="40"/>
  <c r="F41" i="40"/>
  <c r="E41" i="40"/>
  <c r="D41" i="40"/>
  <c r="C41" i="40"/>
  <c r="B41" i="40"/>
  <c r="J40" i="40"/>
  <c r="F40" i="40"/>
  <c r="E40" i="40"/>
  <c r="D40" i="40"/>
  <c r="C40" i="40"/>
  <c r="B40" i="40"/>
  <c r="J39" i="40"/>
  <c r="F39" i="40"/>
  <c r="E39" i="40"/>
  <c r="D39" i="40"/>
  <c r="C39" i="40"/>
  <c r="B39" i="40"/>
  <c r="J38" i="40"/>
  <c r="F38" i="40"/>
  <c r="E38" i="40"/>
  <c r="D38" i="40"/>
  <c r="C38" i="40"/>
  <c r="B38" i="40"/>
  <c r="J37" i="40"/>
  <c r="F37" i="40"/>
  <c r="E37" i="40"/>
  <c r="D37" i="40"/>
  <c r="C37" i="40"/>
  <c r="B37" i="40"/>
  <c r="K36" i="40"/>
  <c r="J36" i="40"/>
  <c r="F36" i="40"/>
  <c r="E36" i="40"/>
  <c r="D36" i="40"/>
  <c r="C36" i="40"/>
  <c r="B36" i="40"/>
  <c r="J35" i="40"/>
  <c r="F35" i="40"/>
  <c r="E35" i="40"/>
  <c r="D35" i="40"/>
  <c r="C35" i="40"/>
  <c r="B35" i="40"/>
  <c r="J34" i="40"/>
  <c r="F34" i="40"/>
  <c r="E34" i="40"/>
  <c r="D34" i="40"/>
  <c r="C34" i="40"/>
  <c r="B34" i="40"/>
  <c r="J33" i="40"/>
  <c r="F33" i="40"/>
  <c r="E33" i="40"/>
  <c r="D33" i="40"/>
  <c r="C33" i="40"/>
  <c r="B33" i="40"/>
  <c r="J32" i="40"/>
  <c r="F32" i="40"/>
  <c r="E32" i="40"/>
  <c r="D32" i="40"/>
  <c r="C32" i="40"/>
  <c r="B32" i="40"/>
  <c r="J31" i="40"/>
  <c r="F31" i="40"/>
  <c r="E31" i="40"/>
  <c r="D31" i="40"/>
  <c r="C31" i="40"/>
  <c r="B31" i="40"/>
  <c r="J30" i="40"/>
  <c r="F30" i="40"/>
  <c r="E30" i="40"/>
  <c r="D30" i="40"/>
  <c r="C30" i="40"/>
  <c r="B30" i="40"/>
  <c r="J29" i="40"/>
  <c r="F29" i="40"/>
  <c r="E29" i="40"/>
  <c r="D29" i="40"/>
  <c r="C29" i="40"/>
  <c r="B29" i="40"/>
  <c r="J28" i="40"/>
  <c r="F28" i="40"/>
  <c r="E28" i="40"/>
  <c r="D28" i="40"/>
  <c r="C28" i="40"/>
  <c r="B28" i="40"/>
  <c r="J27" i="40"/>
  <c r="F27" i="40"/>
  <c r="E27" i="40"/>
  <c r="D27" i="40"/>
  <c r="C27" i="40"/>
  <c r="B27" i="40"/>
  <c r="J26" i="40"/>
  <c r="F26" i="40"/>
  <c r="E26" i="40"/>
  <c r="D26" i="40"/>
  <c r="C26" i="40"/>
  <c r="B26" i="40"/>
  <c r="J25" i="40"/>
  <c r="F25" i="40"/>
  <c r="E25" i="40"/>
  <c r="D25" i="40"/>
  <c r="C25" i="40"/>
  <c r="B25" i="40"/>
  <c r="O16" i="40"/>
  <c r="F16" i="40"/>
  <c r="O15" i="40"/>
  <c r="O14" i="40"/>
  <c r="O12" i="40"/>
  <c r="O11" i="40"/>
  <c r="O9" i="40"/>
  <c r="F8" i="40"/>
  <c r="F7" i="40"/>
  <c r="O6" i="40"/>
  <c r="H4" i="40"/>
  <c r="H3" i="40"/>
  <c r="D3" i="40"/>
  <c r="P2" i="40"/>
  <c r="O55" i="39"/>
  <c r="J43" i="39"/>
  <c r="F43" i="39"/>
  <c r="E43" i="39"/>
  <c r="D43" i="39"/>
  <c r="C43" i="39"/>
  <c r="B43" i="39"/>
  <c r="J42" i="39"/>
  <c r="F42" i="39"/>
  <c r="E42" i="39"/>
  <c r="D42" i="39"/>
  <c r="C42" i="39"/>
  <c r="B42" i="39"/>
  <c r="J41" i="39"/>
  <c r="F41" i="39"/>
  <c r="E41" i="39"/>
  <c r="D41" i="39"/>
  <c r="C41" i="39"/>
  <c r="B41" i="39"/>
  <c r="J40" i="39"/>
  <c r="F40" i="39"/>
  <c r="E40" i="39"/>
  <c r="D40" i="39"/>
  <c r="C40" i="39"/>
  <c r="B40" i="39"/>
  <c r="J39" i="39"/>
  <c r="F39" i="39"/>
  <c r="E39" i="39"/>
  <c r="D39" i="39"/>
  <c r="C39" i="39"/>
  <c r="B39" i="39"/>
  <c r="J38" i="39"/>
  <c r="F38" i="39"/>
  <c r="E38" i="39"/>
  <c r="D38" i="39"/>
  <c r="C38" i="39"/>
  <c r="B38" i="39"/>
  <c r="J37" i="39"/>
  <c r="F37" i="39"/>
  <c r="E37" i="39"/>
  <c r="D37" i="39"/>
  <c r="C37" i="39"/>
  <c r="B37" i="39"/>
  <c r="J36" i="39"/>
  <c r="F36" i="39"/>
  <c r="E36" i="39"/>
  <c r="D36" i="39"/>
  <c r="C36" i="39"/>
  <c r="B36" i="39"/>
  <c r="J35" i="39"/>
  <c r="F35" i="39"/>
  <c r="E35" i="39"/>
  <c r="D35" i="39"/>
  <c r="C35" i="39"/>
  <c r="B35" i="39"/>
  <c r="J34" i="39"/>
  <c r="F34" i="39"/>
  <c r="E34" i="39"/>
  <c r="D34" i="39"/>
  <c r="C34" i="39"/>
  <c r="B34" i="39"/>
  <c r="J33" i="39"/>
  <c r="F33" i="39"/>
  <c r="E33" i="39"/>
  <c r="D33" i="39"/>
  <c r="C33" i="39"/>
  <c r="B33" i="39"/>
  <c r="J32" i="39"/>
  <c r="F32" i="39"/>
  <c r="E32" i="39"/>
  <c r="D32" i="39"/>
  <c r="C32" i="39"/>
  <c r="B32" i="39"/>
  <c r="J31" i="39"/>
  <c r="F31" i="39"/>
  <c r="E31" i="39"/>
  <c r="D31" i="39"/>
  <c r="C31" i="39"/>
  <c r="B31" i="39"/>
  <c r="J30" i="39"/>
  <c r="F30" i="39"/>
  <c r="E30" i="39"/>
  <c r="D30" i="39"/>
  <c r="C30" i="39"/>
  <c r="B30" i="39"/>
  <c r="J29" i="39"/>
  <c r="F29" i="39"/>
  <c r="E29" i="39"/>
  <c r="D29" i="39"/>
  <c r="C29" i="39"/>
  <c r="B29" i="39"/>
  <c r="J28" i="39"/>
  <c r="F28" i="39"/>
  <c r="E28" i="39"/>
  <c r="D28" i="39"/>
  <c r="C28" i="39"/>
  <c r="B28" i="39"/>
  <c r="J27" i="39"/>
  <c r="F27" i="39"/>
  <c r="E27" i="39"/>
  <c r="D27" i="39"/>
  <c r="C27" i="39"/>
  <c r="B27" i="39"/>
  <c r="J26" i="39"/>
  <c r="F26" i="39"/>
  <c r="E26" i="39"/>
  <c r="D26" i="39"/>
  <c r="C26" i="39"/>
  <c r="B26" i="39"/>
  <c r="J25" i="39"/>
  <c r="F25" i="39"/>
  <c r="E25" i="39"/>
  <c r="D25" i="39"/>
  <c r="C25" i="39"/>
  <c r="B25" i="39"/>
  <c r="O16" i="39"/>
  <c r="F16" i="39"/>
  <c r="O15" i="39"/>
  <c r="O14" i="39"/>
  <c r="O12" i="39"/>
  <c r="O11" i="39"/>
  <c r="O9" i="39"/>
  <c r="F8" i="39"/>
  <c r="F7" i="39"/>
  <c r="O6" i="39"/>
  <c r="H4" i="39"/>
  <c r="H3" i="39"/>
  <c r="D3" i="39"/>
  <c r="P2" i="39"/>
  <c r="O55" i="38"/>
  <c r="J43" i="38"/>
  <c r="F43" i="38"/>
  <c r="E43" i="38"/>
  <c r="D43" i="38"/>
  <c r="C43" i="38"/>
  <c r="B43" i="38"/>
  <c r="J42" i="38"/>
  <c r="F42" i="38"/>
  <c r="E42" i="38"/>
  <c r="D42" i="38"/>
  <c r="C42" i="38"/>
  <c r="B42" i="38"/>
  <c r="J41" i="38"/>
  <c r="F41" i="38"/>
  <c r="E41" i="38"/>
  <c r="D41" i="38"/>
  <c r="C41" i="38"/>
  <c r="B41" i="38"/>
  <c r="J40" i="38"/>
  <c r="F40" i="38"/>
  <c r="E40" i="38"/>
  <c r="D40" i="38"/>
  <c r="C40" i="38"/>
  <c r="B40" i="38"/>
  <c r="J39" i="38"/>
  <c r="F39" i="38"/>
  <c r="E39" i="38"/>
  <c r="D39" i="38"/>
  <c r="C39" i="38"/>
  <c r="B39" i="38"/>
  <c r="J38" i="38"/>
  <c r="F38" i="38"/>
  <c r="E38" i="38"/>
  <c r="D38" i="38"/>
  <c r="C38" i="38"/>
  <c r="B38" i="38"/>
  <c r="J37" i="38"/>
  <c r="F37" i="38"/>
  <c r="E37" i="38"/>
  <c r="D37" i="38"/>
  <c r="C37" i="38"/>
  <c r="B37" i="38"/>
  <c r="K36" i="38"/>
  <c r="J36" i="38"/>
  <c r="F36" i="38"/>
  <c r="E36" i="38"/>
  <c r="D36" i="38"/>
  <c r="C36" i="38"/>
  <c r="B36" i="38"/>
  <c r="J35" i="38"/>
  <c r="F35" i="38"/>
  <c r="E35" i="38"/>
  <c r="D35" i="38"/>
  <c r="C35" i="38"/>
  <c r="B35" i="38"/>
  <c r="J34" i="38"/>
  <c r="F34" i="38"/>
  <c r="E34" i="38"/>
  <c r="D34" i="38"/>
  <c r="C34" i="38"/>
  <c r="B34" i="38"/>
  <c r="J33" i="38"/>
  <c r="F33" i="38"/>
  <c r="E33" i="38"/>
  <c r="D33" i="38"/>
  <c r="C33" i="38"/>
  <c r="B33" i="38"/>
  <c r="J32" i="38"/>
  <c r="F32" i="38"/>
  <c r="E32" i="38"/>
  <c r="D32" i="38"/>
  <c r="C32" i="38"/>
  <c r="B32" i="38"/>
  <c r="J31" i="38"/>
  <c r="F31" i="38"/>
  <c r="E31" i="38"/>
  <c r="D31" i="38"/>
  <c r="C31" i="38"/>
  <c r="B31" i="38"/>
  <c r="J30" i="38"/>
  <c r="F30" i="38"/>
  <c r="E30" i="38"/>
  <c r="D30" i="38"/>
  <c r="C30" i="38"/>
  <c r="B30" i="38"/>
  <c r="J29" i="38"/>
  <c r="F29" i="38"/>
  <c r="E29" i="38"/>
  <c r="D29" i="38"/>
  <c r="C29" i="38"/>
  <c r="B29" i="38"/>
  <c r="J28" i="38"/>
  <c r="F28" i="38"/>
  <c r="E28" i="38"/>
  <c r="D28" i="38"/>
  <c r="C28" i="38"/>
  <c r="B28" i="38"/>
  <c r="J27" i="38"/>
  <c r="F27" i="38"/>
  <c r="E27" i="38"/>
  <c r="D27" i="38"/>
  <c r="C27" i="38"/>
  <c r="B27" i="38"/>
  <c r="J26" i="38"/>
  <c r="F26" i="38"/>
  <c r="E26" i="38"/>
  <c r="D26" i="38"/>
  <c r="C26" i="38"/>
  <c r="B26" i="38"/>
  <c r="J25" i="38"/>
  <c r="F25" i="38"/>
  <c r="D25" i="38"/>
  <c r="C25" i="38"/>
  <c r="B25" i="38"/>
  <c r="O16" i="38"/>
  <c r="F16" i="38"/>
  <c r="O15" i="38"/>
  <c r="O14" i="38"/>
  <c r="O12" i="38"/>
  <c r="O11" i="38"/>
  <c r="O9" i="38"/>
  <c r="F8" i="38"/>
  <c r="F7" i="38"/>
  <c r="O6" i="38"/>
  <c r="H4" i="38"/>
  <c r="O4" i="38" s="1"/>
  <c r="H3" i="38"/>
  <c r="D3" i="38"/>
  <c r="P2" i="38"/>
  <c r="O55" i="37"/>
  <c r="K43" i="37"/>
  <c r="J43" i="37"/>
  <c r="F43" i="37"/>
  <c r="E43" i="37"/>
  <c r="D43" i="37"/>
  <c r="C43" i="37"/>
  <c r="B43" i="37"/>
  <c r="J42" i="37"/>
  <c r="F42" i="37"/>
  <c r="E42" i="37"/>
  <c r="D42" i="37"/>
  <c r="C42" i="37"/>
  <c r="B42" i="37"/>
  <c r="J41" i="37"/>
  <c r="F41" i="37"/>
  <c r="E41" i="37"/>
  <c r="D41" i="37"/>
  <c r="C41" i="37"/>
  <c r="B41" i="37"/>
  <c r="J40" i="37"/>
  <c r="F40" i="37"/>
  <c r="E40" i="37"/>
  <c r="D40" i="37"/>
  <c r="C40" i="37"/>
  <c r="B40" i="37"/>
  <c r="J39" i="37"/>
  <c r="F39" i="37"/>
  <c r="E39" i="37"/>
  <c r="D39" i="37"/>
  <c r="C39" i="37"/>
  <c r="B39" i="37"/>
  <c r="J38" i="37"/>
  <c r="F38" i="37"/>
  <c r="E38" i="37"/>
  <c r="D38" i="37"/>
  <c r="C38" i="37"/>
  <c r="B38" i="37"/>
  <c r="J37" i="37"/>
  <c r="F37" i="37"/>
  <c r="E37" i="37"/>
  <c r="D37" i="37"/>
  <c r="C37" i="37"/>
  <c r="B37" i="37"/>
  <c r="K36" i="37"/>
  <c r="J36" i="37"/>
  <c r="F36" i="37"/>
  <c r="E36" i="37"/>
  <c r="D36" i="37"/>
  <c r="C36" i="37"/>
  <c r="B36" i="37"/>
  <c r="K35" i="37"/>
  <c r="J35" i="37"/>
  <c r="F35" i="37"/>
  <c r="E35" i="37"/>
  <c r="D35" i="37"/>
  <c r="C35" i="37"/>
  <c r="B35" i="37"/>
  <c r="J34" i="37"/>
  <c r="F34" i="37"/>
  <c r="E34" i="37"/>
  <c r="D34" i="37"/>
  <c r="C34" i="37"/>
  <c r="B34" i="37"/>
  <c r="J33" i="37"/>
  <c r="F33" i="37"/>
  <c r="E33" i="37"/>
  <c r="D33" i="37"/>
  <c r="C33" i="37"/>
  <c r="B33" i="37"/>
  <c r="J32" i="37"/>
  <c r="F32" i="37"/>
  <c r="E32" i="37"/>
  <c r="D32" i="37"/>
  <c r="C32" i="37"/>
  <c r="B32" i="37"/>
  <c r="J31" i="37"/>
  <c r="F31" i="37"/>
  <c r="E31" i="37"/>
  <c r="D31" i="37"/>
  <c r="C31" i="37"/>
  <c r="B31" i="37"/>
  <c r="J30" i="37"/>
  <c r="F30" i="37"/>
  <c r="E30" i="37"/>
  <c r="D30" i="37"/>
  <c r="C30" i="37"/>
  <c r="B30" i="37"/>
  <c r="J29" i="37"/>
  <c r="F29" i="37"/>
  <c r="E29" i="37"/>
  <c r="D29" i="37"/>
  <c r="C29" i="37"/>
  <c r="B29" i="37"/>
  <c r="J28" i="37"/>
  <c r="F28" i="37"/>
  <c r="E28" i="37"/>
  <c r="D28" i="37"/>
  <c r="C28" i="37"/>
  <c r="B28" i="37"/>
  <c r="J27" i="37"/>
  <c r="F27" i="37"/>
  <c r="E27" i="37"/>
  <c r="D27" i="37"/>
  <c r="C27" i="37"/>
  <c r="B27" i="37"/>
  <c r="J26" i="37"/>
  <c r="F26" i="37"/>
  <c r="E26" i="37"/>
  <c r="D26" i="37"/>
  <c r="C26" i="37"/>
  <c r="B26" i="37"/>
  <c r="J25" i="37"/>
  <c r="F25" i="37"/>
  <c r="E25" i="37"/>
  <c r="D25" i="37"/>
  <c r="C25" i="37"/>
  <c r="B25" i="37"/>
  <c r="O16" i="37"/>
  <c r="F16" i="37"/>
  <c r="O15" i="37"/>
  <c r="O14" i="37"/>
  <c r="O12" i="37"/>
  <c r="O11" i="37"/>
  <c r="O9" i="37"/>
  <c r="F8" i="37"/>
  <c r="F7" i="37"/>
  <c r="O6" i="37"/>
  <c r="H4" i="37"/>
  <c r="H3" i="37"/>
  <c r="D3" i="37"/>
  <c r="P2" i="37"/>
  <c r="O55" i="36"/>
  <c r="J43" i="36"/>
  <c r="F43" i="36"/>
  <c r="E43" i="36"/>
  <c r="D43" i="36"/>
  <c r="C43" i="36"/>
  <c r="B43" i="36"/>
  <c r="J42" i="36"/>
  <c r="F42" i="36"/>
  <c r="E42" i="36"/>
  <c r="D42" i="36"/>
  <c r="C42" i="36"/>
  <c r="B42" i="36"/>
  <c r="J41" i="36"/>
  <c r="F41" i="36"/>
  <c r="E41" i="36"/>
  <c r="D41" i="36"/>
  <c r="C41" i="36"/>
  <c r="B41" i="36"/>
  <c r="J40" i="36"/>
  <c r="F40" i="36"/>
  <c r="E40" i="36"/>
  <c r="D40" i="36"/>
  <c r="C40" i="36"/>
  <c r="B40" i="36"/>
  <c r="J39" i="36"/>
  <c r="F39" i="36"/>
  <c r="E39" i="36"/>
  <c r="D39" i="36"/>
  <c r="C39" i="36"/>
  <c r="B39" i="36"/>
  <c r="J38" i="36"/>
  <c r="F38" i="36"/>
  <c r="E38" i="36"/>
  <c r="D38" i="36"/>
  <c r="C38" i="36"/>
  <c r="B38" i="36"/>
  <c r="J37" i="36"/>
  <c r="F37" i="36"/>
  <c r="E37" i="36"/>
  <c r="D37" i="36"/>
  <c r="C37" i="36"/>
  <c r="B37" i="36"/>
  <c r="J36" i="36"/>
  <c r="F36" i="36"/>
  <c r="E36" i="36"/>
  <c r="D36" i="36"/>
  <c r="C36" i="36"/>
  <c r="B36" i="36"/>
  <c r="K35" i="36"/>
  <c r="J35" i="36"/>
  <c r="F35" i="36"/>
  <c r="E35" i="36"/>
  <c r="D35" i="36"/>
  <c r="C35" i="36"/>
  <c r="B35" i="36"/>
  <c r="J34" i="36"/>
  <c r="F34" i="36"/>
  <c r="E34" i="36"/>
  <c r="D34" i="36"/>
  <c r="C34" i="36"/>
  <c r="B34" i="36"/>
  <c r="J33" i="36"/>
  <c r="F33" i="36"/>
  <c r="E33" i="36"/>
  <c r="D33" i="36"/>
  <c r="C33" i="36"/>
  <c r="B33" i="36"/>
  <c r="J32" i="36"/>
  <c r="F32" i="36"/>
  <c r="E32" i="36"/>
  <c r="D32" i="36"/>
  <c r="C32" i="36"/>
  <c r="B32" i="36"/>
  <c r="J31" i="36"/>
  <c r="F31" i="36"/>
  <c r="E31" i="36"/>
  <c r="D31" i="36"/>
  <c r="C31" i="36"/>
  <c r="B31" i="36"/>
  <c r="J30" i="36"/>
  <c r="F30" i="36"/>
  <c r="E30" i="36"/>
  <c r="G30" i="36" s="1"/>
  <c r="D30" i="36"/>
  <c r="C30" i="36"/>
  <c r="B30" i="36"/>
  <c r="J29" i="36"/>
  <c r="F29" i="36"/>
  <c r="E29" i="36"/>
  <c r="G29" i="36" s="1"/>
  <c r="D29" i="36"/>
  <c r="C29" i="36"/>
  <c r="B29" i="36"/>
  <c r="J28" i="36"/>
  <c r="F28" i="36"/>
  <c r="E28" i="36"/>
  <c r="G28" i="36" s="1"/>
  <c r="D28" i="36"/>
  <c r="C28" i="36"/>
  <c r="B28" i="36"/>
  <c r="J27" i="36"/>
  <c r="F27" i="36"/>
  <c r="E27" i="36"/>
  <c r="G27" i="36" s="1"/>
  <c r="D27" i="36"/>
  <c r="C27" i="36"/>
  <c r="B27" i="36"/>
  <c r="J26" i="36"/>
  <c r="F26" i="36"/>
  <c r="E26" i="36"/>
  <c r="G26" i="36" s="1"/>
  <c r="D26" i="36"/>
  <c r="C26" i="36"/>
  <c r="B26" i="36"/>
  <c r="J25" i="36"/>
  <c r="F25" i="36"/>
  <c r="E25" i="36"/>
  <c r="G25" i="36" s="1"/>
  <c r="D25" i="36"/>
  <c r="C25" i="36"/>
  <c r="B25" i="36"/>
  <c r="O16" i="36"/>
  <c r="F16" i="36"/>
  <c r="O15" i="36"/>
  <c r="O14" i="36"/>
  <c r="O12" i="36"/>
  <c r="O11" i="36"/>
  <c r="O9" i="36"/>
  <c r="F8" i="36"/>
  <c r="F7" i="36"/>
  <c r="O6" i="36"/>
  <c r="H4" i="36"/>
  <c r="H3" i="36"/>
  <c r="D3" i="36"/>
  <c r="P2" i="36"/>
  <c r="O55" i="35"/>
  <c r="K43" i="35"/>
  <c r="J43" i="35"/>
  <c r="F43" i="35"/>
  <c r="E43" i="35"/>
  <c r="D43" i="35"/>
  <c r="C43" i="35"/>
  <c r="B43" i="35"/>
  <c r="J42" i="35"/>
  <c r="F42" i="35"/>
  <c r="E42" i="35"/>
  <c r="D42" i="35"/>
  <c r="C42" i="35"/>
  <c r="B42" i="35"/>
  <c r="J41" i="35"/>
  <c r="F41" i="35"/>
  <c r="E41" i="35"/>
  <c r="D41" i="35"/>
  <c r="C41" i="35"/>
  <c r="B41" i="35"/>
  <c r="J40" i="35"/>
  <c r="F40" i="35"/>
  <c r="E40" i="35"/>
  <c r="D40" i="35"/>
  <c r="C40" i="35"/>
  <c r="B40" i="35"/>
  <c r="J39" i="35"/>
  <c r="F39" i="35"/>
  <c r="E39" i="35"/>
  <c r="D39" i="35"/>
  <c r="C39" i="35"/>
  <c r="B39" i="35"/>
  <c r="J38" i="35"/>
  <c r="F38" i="35"/>
  <c r="E38" i="35"/>
  <c r="D38" i="35"/>
  <c r="C38" i="35"/>
  <c r="B38" i="35"/>
  <c r="J37" i="35"/>
  <c r="F37" i="35"/>
  <c r="E37" i="35"/>
  <c r="D37" i="35"/>
  <c r="C37" i="35"/>
  <c r="B37" i="35"/>
  <c r="K36" i="35"/>
  <c r="J36" i="35"/>
  <c r="F36" i="35"/>
  <c r="E36" i="35"/>
  <c r="D36" i="35"/>
  <c r="C36" i="35"/>
  <c r="B36" i="35"/>
  <c r="K35" i="35"/>
  <c r="J35" i="35"/>
  <c r="F35" i="35"/>
  <c r="E35" i="35"/>
  <c r="D35" i="35"/>
  <c r="C35" i="35"/>
  <c r="B35" i="35"/>
  <c r="J34" i="35"/>
  <c r="F34" i="35"/>
  <c r="E34" i="35"/>
  <c r="D34" i="35"/>
  <c r="C34" i="35"/>
  <c r="B34" i="35"/>
  <c r="J33" i="35"/>
  <c r="F33" i="35"/>
  <c r="E33" i="35"/>
  <c r="G33" i="35" s="1"/>
  <c r="D33" i="35"/>
  <c r="C33" i="35"/>
  <c r="B33" i="35"/>
  <c r="J32" i="35"/>
  <c r="F32" i="35"/>
  <c r="E32" i="35"/>
  <c r="D32" i="35"/>
  <c r="C32" i="35"/>
  <c r="B32" i="35"/>
  <c r="J31" i="35"/>
  <c r="F31" i="35"/>
  <c r="E31" i="35"/>
  <c r="G31" i="35" s="1"/>
  <c r="D31" i="35"/>
  <c r="C31" i="35"/>
  <c r="B31" i="35"/>
  <c r="J30" i="35"/>
  <c r="F30" i="35"/>
  <c r="E30" i="35"/>
  <c r="D30" i="35"/>
  <c r="C30" i="35"/>
  <c r="B30" i="35"/>
  <c r="J29" i="35"/>
  <c r="F29" i="35"/>
  <c r="E29" i="35"/>
  <c r="G29" i="35" s="1"/>
  <c r="D29" i="35"/>
  <c r="C29" i="35"/>
  <c r="B29" i="35"/>
  <c r="J28" i="35"/>
  <c r="F28" i="35"/>
  <c r="E28" i="35"/>
  <c r="D28" i="35"/>
  <c r="C28" i="35"/>
  <c r="B28" i="35"/>
  <c r="J27" i="35"/>
  <c r="F27" i="35"/>
  <c r="E27" i="35"/>
  <c r="G27" i="35" s="1"/>
  <c r="D27" i="35"/>
  <c r="C27" i="35"/>
  <c r="B27" i="35"/>
  <c r="J26" i="35"/>
  <c r="F26" i="35"/>
  <c r="E26" i="35"/>
  <c r="D26" i="35"/>
  <c r="C26" i="35"/>
  <c r="B26" i="35"/>
  <c r="J25" i="35"/>
  <c r="F25" i="35"/>
  <c r="E25" i="35"/>
  <c r="G25" i="35" s="1"/>
  <c r="D25" i="35"/>
  <c r="C25" i="35"/>
  <c r="B25" i="35"/>
  <c r="O16" i="35"/>
  <c r="F16" i="35"/>
  <c r="O15" i="35"/>
  <c r="O14" i="35"/>
  <c r="O12" i="35"/>
  <c r="O11" i="35"/>
  <c r="O9" i="35"/>
  <c r="F8" i="35"/>
  <c r="F7" i="35"/>
  <c r="O6" i="35"/>
  <c r="H4" i="35"/>
  <c r="H3" i="35"/>
  <c r="D3" i="35"/>
  <c r="P2" i="35"/>
  <c r="O55" i="34"/>
  <c r="J43" i="34"/>
  <c r="F43" i="34"/>
  <c r="E43" i="34"/>
  <c r="D43" i="34"/>
  <c r="C43" i="34"/>
  <c r="B43" i="34"/>
  <c r="J42" i="34"/>
  <c r="F42" i="34"/>
  <c r="E42" i="34"/>
  <c r="D42" i="34"/>
  <c r="C42" i="34"/>
  <c r="B42" i="34"/>
  <c r="J41" i="34"/>
  <c r="F41" i="34"/>
  <c r="E41" i="34"/>
  <c r="D41" i="34"/>
  <c r="C41" i="34"/>
  <c r="B41" i="34"/>
  <c r="J40" i="34"/>
  <c r="F40" i="34"/>
  <c r="E40" i="34"/>
  <c r="D40" i="34"/>
  <c r="C40" i="34"/>
  <c r="B40" i="34"/>
  <c r="J39" i="34"/>
  <c r="F39" i="34"/>
  <c r="E39" i="34"/>
  <c r="D39" i="34"/>
  <c r="C39" i="34"/>
  <c r="B39" i="34"/>
  <c r="J38" i="34"/>
  <c r="F38" i="34"/>
  <c r="E38" i="34"/>
  <c r="D38" i="34"/>
  <c r="C38" i="34"/>
  <c r="B38" i="34"/>
  <c r="J37" i="34"/>
  <c r="F37" i="34"/>
  <c r="E37" i="34"/>
  <c r="D37" i="34"/>
  <c r="C37" i="34"/>
  <c r="B37" i="34"/>
  <c r="J36" i="34"/>
  <c r="F36" i="34"/>
  <c r="E36" i="34"/>
  <c r="D36" i="34"/>
  <c r="C36" i="34"/>
  <c r="B36" i="34"/>
  <c r="J35" i="34"/>
  <c r="F35" i="34"/>
  <c r="E35" i="34"/>
  <c r="D35" i="34"/>
  <c r="C35" i="34"/>
  <c r="B35" i="34"/>
  <c r="J34" i="34"/>
  <c r="F34" i="34"/>
  <c r="E34" i="34"/>
  <c r="D34" i="34"/>
  <c r="C34" i="34"/>
  <c r="B34" i="34"/>
  <c r="J33" i="34"/>
  <c r="F33" i="34"/>
  <c r="E33" i="34"/>
  <c r="D33" i="34"/>
  <c r="C33" i="34"/>
  <c r="B33" i="34"/>
  <c r="J32" i="34"/>
  <c r="F32" i="34"/>
  <c r="E32" i="34"/>
  <c r="D32" i="34"/>
  <c r="C32" i="34"/>
  <c r="B32" i="34"/>
  <c r="J31" i="34"/>
  <c r="F31" i="34"/>
  <c r="E31" i="34"/>
  <c r="D31" i="34"/>
  <c r="C31" i="34"/>
  <c r="B31" i="34"/>
  <c r="J30" i="34"/>
  <c r="F30" i="34"/>
  <c r="E30" i="34"/>
  <c r="D30" i="34"/>
  <c r="C30" i="34"/>
  <c r="B30" i="34"/>
  <c r="J29" i="34"/>
  <c r="F29" i="34"/>
  <c r="E29" i="34"/>
  <c r="G29" i="34" s="1"/>
  <c r="D29" i="34"/>
  <c r="C29" i="34"/>
  <c r="B29" i="34"/>
  <c r="J28" i="34"/>
  <c r="F28" i="34"/>
  <c r="E28" i="34"/>
  <c r="D28" i="34"/>
  <c r="C28" i="34"/>
  <c r="B28" i="34"/>
  <c r="J27" i="34"/>
  <c r="F27" i="34"/>
  <c r="E27" i="34"/>
  <c r="G27" i="34" s="1"/>
  <c r="D27" i="34"/>
  <c r="C27" i="34"/>
  <c r="B27" i="34"/>
  <c r="J26" i="34"/>
  <c r="F26" i="34"/>
  <c r="E26" i="34"/>
  <c r="D26" i="34"/>
  <c r="C26" i="34"/>
  <c r="B26" i="34"/>
  <c r="J25" i="34"/>
  <c r="F25" i="34"/>
  <c r="E25" i="34"/>
  <c r="G25" i="34" s="1"/>
  <c r="D25" i="34"/>
  <c r="C25" i="34"/>
  <c r="B25" i="34"/>
  <c r="O16" i="34"/>
  <c r="F16" i="34"/>
  <c r="O15" i="34"/>
  <c r="O14" i="34"/>
  <c r="O12" i="34"/>
  <c r="O11" i="34"/>
  <c r="O9" i="34"/>
  <c r="F8" i="34"/>
  <c r="F7" i="34"/>
  <c r="O6" i="34"/>
  <c r="H4" i="34"/>
  <c r="O4" i="34" s="1"/>
  <c r="H3" i="34"/>
  <c r="D3" i="34"/>
  <c r="P2" i="34"/>
  <c r="O55" i="33"/>
  <c r="K43" i="33"/>
  <c r="J43" i="33"/>
  <c r="F43" i="33"/>
  <c r="E43" i="33"/>
  <c r="D43" i="33"/>
  <c r="C43" i="33"/>
  <c r="B43" i="33"/>
  <c r="J42" i="33"/>
  <c r="F42" i="33"/>
  <c r="E42" i="33"/>
  <c r="D42" i="33"/>
  <c r="C42" i="33"/>
  <c r="B42" i="33"/>
  <c r="J41" i="33"/>
  <c r="F41" i="33"/>
  <c r="E41" i="33"/>
  <c r="D41" i="33"/>
  <c r="C41" i="33"/>
  <c r="B41" i="33"/>
  <c r="J40" i="33"/>
  <c r="F40" i="33"/>
  <c r="E40" i="33"/>
  <c r="D40" i="33"/>
  <c r="C40" i="33"/>
  <c r="B40" i="33"/>
  <c r="J39" i="33"/>
  <c r="F39" i="33"/>
  <c r="E39" i="33"/>
  <c r="D39" i="33"/>
  <c r="C39" i="33"/>
  <c r="B39" i="33"/>
  <c r="J38" i="33"/>
  <c r="F38" i="33"/>
  <c r="E38" i="33"/>
  <c r="D38" i="33"/>
  <c r="C38" i="33"/>
  <c r="B38" i="33"/>
  <c r="J37" i="33"/>
  <c r="F37" i="33"/>
  <c r="E37" i="33"/>
  <c r="D37" i="33"/>
  <c r="C37" i="33"/>
  <c r="B37" i="33"/>
  <c r="J36" i="33"/>
  <c r="F36" i="33"/>
  <c r="E36" i="33"/>
  <c r="D36" i="33"/>
  <c r="C36" i="33"/>
  <c r="B36" i="33"/>
  <c r="J35" i="33"/>
  <c r="F35" i="33"/>
  <c r="E35" i="33"/>
  <c r="D35" i="33"/>
  <c r="C35" i="33"/>
  <c r="B35" i="33"/>
  <c r="J34" i="33"/>
  <c r="F34" i="33"/>
  <c r="E34" i="33"/>
  <c r="D34" i="33"/>
  <c r="C34" i="33"/>
  <c r="B34" i="33"/>
  <c r="J33" i="33"/>
  <c r="F33" i="33"/>
  <c r="E33" i="33"/>
  <c r="D33" i="33"/>
  <c r="C33" i="33"/>
  <c r="B33" i="33"/>
  <c r="J32" i="33"/>
  <c r="F32" i="33"/>
  <c r="E32" i="33"/>
  <c r="G32" i="33" s="1"/>
  <c r="D32" i="33"/>
  <c r="C32" i="33"/>
  <c r="B32" i="33"/>
  <c r="J31" i="33"/>
  <c r="F31" i="33"/>
  <c r="E31" i="33"/>
  <c r="D31" i="33"/>
  <c r="C31" i="33"/>
  <c r="B31" i="33"/>
  <c r="J30" i="33"/>
  <c r="F30" i="33"/>
  <c r="E30" i="33"/>
  <c r="G30" i="33" s="1"/>
  <c r="D30" i="33"/>
  <c r="C30" i="33"/>
  <c r="B30" i="33"/>
  <c r="J29" i="33"/>
  <c r="F29" i="33"/>
  <c r="E29" i="33"/>
  <c r="D29" i="33"/>
  <c r="C29" i="33"/>
  <c r="B29" i="33"/>
  <c r="J28" i="33"/>
  <c r="F28" i="33"/>
  <c r="E28" i="33"/>
  <c r="G28" i="33" s="1"/>
  <c r="D28" i="33"/>
  <c r="C28" i="33"/>
  <c r="B28" i="33"/>
  <c r="J27" i="33"/>
  <c r="F27" i="33"/>
  <c r="E27" i="33"/>
  <c r="D27" i="33"/>
  <c r="C27" i="33"/>
  <c r="B27" i="33"/>
  <c r="J26" i="33"/>
  <c r="F26" i="33"/>
  <c r="E26" i="33"/>
  <c r="G26" i="33" s="1"/>
  <c r="D26" i="33"/>
  <c r="C26" i="33"/>
  <c r="B26" i="33"/>
  <c r="J25" i="33"/>
  <c r="F25" i="33"/>
  <c r="E25" i="33"/>
  <c r="D25" i="33"/>
  <c r="C25" i="33"/>
  <c r="B25" i="33"/>
  <c r="O16" i="33"/>
  <c r="F16" i="33"/>
  <c r="O15" i="33"/>
  <c r="O14" i="33"/>
  <c r="O12" i="33"/>
  <c r="O11" i="33"/>
  <c r="O9" i="33"/>
  <c r="F8" i="33"/>
  <c r="F7" i="33"/>
  <c r="O6" i="33"/>
  <c r="H4" i="33"/>
  <c r="O4" i="33" s="1"/>
  <c r="H3" i="33"/>
  <c r="D3" i="33"/>
  <c r="P2" i="33"/>
  <c r="O55" i="32"/>
  <c r="J43" i="32"/>
  <c r="F43" i="32"/>
  <c r="E43" i="32"/>
  <c r="D43" i="32"/>
  <c r="C43" i="32"/>
  <c r="B43" i="32"/>
  <c r="J42" i="32"/>
  <c r="F42" i="32"/>
  <c r="E42" i="32"/>
  <c r="D42" i="32"/>
  <c r="C42" i="32"/>
  <c r="B42" i="32"/>
  <c r="J41" i="32"/>
  <c r="F41" i="32"/>
  <c r="E41" i="32"/>
  <c r="D41" i="32"/>
  <c r="C41" i="32"/>
  <c r="B41" i="32"/>
  <c r="J40" i="32"/>
  <c r="F40" i="32"/>
  <c r="E40" i="32"/>
  <c r="D40" i="32"/>
  <c r="C40" i="32"/>
  <c r="B40" i="32"/>
  <c r="J39" i="32"/>
  <c r="F39" i="32"/>
  <c r="E39" i="32"/>
  <c r="D39" i="32"/>
  <c r="C39" i="32"/>
  <c r="B39" i="32"/>
  <c r="J38" i="32"/>
  <c r="F38" i="32"/>
  <c r="E38" i="32"/>
  <c r="D38" i="32"/>
  <c r="C38" i="32"/>
  <c r="B38" i="32"/>
  <c r="J37" i="32"/>
  <c r="F37" i="32"/>
  <c r="E37" i="32"/>
  <c r="D37" i="32"/>
  <c r="C37" i="32"/>
  <c r="B37" i="32"/>
  <c r="J36" i="32"/>
  <c r="F36" i="32"/>
  <c r="E36" i="32"/>
  <c r="D36" i="32"/>
  <c r="C36" i="32"/>
  <c r="B36" i="32"/>
  <c r="J35" i="32"/>
  <c r="F35" i="32"/>
  <c r="E35" i="32"/>
  <c r="D35" i="32"/>
  <c r="C35" i="32"/>
  <c r="B35" i="32"/>
  <c r="J34" i="32"/>
  <c r="F34" i="32"/>
  <c r="E34" i="32"/>
  <c r="D34" i="32"/>
  <c r="C34" i="32"/>
  <c r="B34" i="32"/>
  <c r="J33" i="32"/>
  <c r="F33" i="32"/>
  <c r="E33" i="32"/>
  <c r="G33" i="32" s="1"/>
  <c r="D33" i="32"/>
  <c r="C33" i="32"/>
  <c r="B33" i="32"/>
  <c r="J32" i="32"/>
  <c r="F32" i="32"/>
  <c r="E32" i="32"/>
  <c r="D32" i="32"/>
  <c r="C32" i="32"/>
  <c r="B32" i="32"/>
  <c r="J31" i="32"/>
  <c r="F31" i="32"/>
  <c r="E31" i="32"/>
  <c r="G31" i="32" s="1"/>
  <c r="D31" i="32"/>
  <c r="C31" i="32"/>
  <c r="B31" i="32"/>
  <c r="J30" i="32"/>
  <c r="F30" i="32"/>
  <c r="E30" i="32"/>
  <c r="D30" i="32"/>
  <c r="C30" i="32"/>
  <c r="B30" i="32"/>
  <c r="J29" i="32"/>
  <c r="F29" i="32"/>
  <c r="E29" i="32"/>
  <c r="G29" i="32" s="1"/>
  <c r="D29" i="32"/>
  <c r="C29" i="32"/>
  <c r="B29" i="32"/>
  <c r="J28" i="32"/>
  <c r="F28" i="32"/>
  <c r="E28" i="32"/>
  <c r="D28" i="32"/>
  <c r="C28" i="32"/>
  <c r="B28" i="32"/>
  <c r="J27" i="32"/>
  <c r="F27" i="32"/>
  <c r="E27" i="32"/>
  <c r="G27" i="32" s="1"/>
  <c r="D27" i="32"/>
  <c r="C27" i="32"/>
  <c r="B27" i="32"/>
  <c r="J26" i="32"/>
  <c r="F26" i="32"/>
  <c r="E26" i="32"/>
  <c r="D26" i="32"/>
  <c r="C26" i="32"/>
  <c r="B26" i="32"/>
  <c r="J25" i="32"/>
  <c r="F25" i="32"/>
  <c r="E25" i="32"/>
  <c r="G25" i="32" s="1"/>
  <c r="D25" i="32"/>
  <c r="C25" i="32"/>
  <c r="B25" i="32"/>
  <c r="O16" i="32"/>
  <c r="F16" i="32"/>
  <c r="O15" i="32"/>
  <c r="O14" i="32"/>
  <c r="O12" i="32"/>
  <c r="O11" i="32"/>
  <c r="O9" i="32"/>
  <c r="F8" i="32"/>
  <c r="F7" i="32"/>
  <c r="O6" i="32"/>
  <c r="H4" i="32"/>
  <c r="H3" i="32"/>
  <c r="D3" i="32"/>
  <c r="P2" i="32"/>
  <c r="O55" i="31"/>
  <c r="J43" i="31"/>
  <c r="F43" i="31"/>
  <c r="E43" i="31"/>
  <c r="D43" i="31"/>
  <c r="C43" i="31"/>
  <c r="B43" i="31"/>
  <c r="J42" i="31"/>
  <c r="F42" i="31"/>
  <c r="E42" i="31"/>
  <c r="D42" i="31"/>
  <c r="C42" i="31"/>
  <c r="B42" i="31"/>
  <c r="J41" i="31"/>
  <c r="F41" i="31"/>
  <c r="E41" i="31"/>
  <c r="D41" i="31"/>
  <c r="C41" i="31"/>
  <c r="B41" i="31"/>
  <c r="J40" i="31"/>
  <c r="F40" i="31"/>
  <c r="E40" i="31"/>
  <c r="D40" i="31"/>
  <c r="C40" i="31"/>
  <c r="B40" i="31"/>
  <c r="J39" i="31"/>
  <c r="F39" i="31"/>
  <c r="E39" i="31"/>
  <c r="D39" i="31"/>
  <c r="C39" i="31"/>
  <c r="B39" i="31"/>
  <c r="J38" i="31"/>
  <c r="F38" i="31"/>
  <c r="E38" i="31"/>
  <c r="D38" i="31"/>
  <c r="C38" i="31"/>
  <c r="B38" i="31"/>
  <c r="J37" i="31"/>
  <c r="F37" i="31"/>
  <c r="E37" i="31"/>
  <c r="D37" i="31"/>
  <c r="C37" i="31"/>
  <c r="B37" i="31"/>
  <c r="J36" i="31"/>
  <c r="F36" i="31"/>
  <c r="E36" i="31"/>
  <c r="G36" i="31" s="1"/>
  <c r="D36" i="31"/>
  <c r="C36" i="31"/>
  <c r="B36" i="31"/>
  <c r="J35" i="31"/>
  <c r="F35" i="31"/>
  <c r="E35" i="31"/>
  <c r="G35" i="31" s="1"/>
  <c r="D35" i="31"/>
  <c r="C35" i="31"/>
  <c r="B35" i="31"/>
  <c r="J34" i="31"/>
  <c r="F34" i="31"/>
  <c r="E34" i="31"/>
  <c r="D34" i="31"/>
  <c r="C34" i="31"/>
  <c r="B34" i="31"/>
  <c r="J33" i="31"/>
  <c r="F33" i="31"/>
  <c r="E33" i="31"/>
  <c r="D33" i="31"/>
  <c r="C33" i="31"/>
  <c r="B33" i="31"/>
  <c r="J32" i="31"/>
  <c r="F32" i="31"/>
  <c r="E32" i="31"/>
  <c r="D32" i="31"/>
  <c r="C32" i="31"/>
  <c r="B32" i="31"/>
  <c r="J31" i="31"/>
  <c r="F31" i="31"/>
  <c r="E31" i="31"/>
  <c r="D31" i="31"/>
  <c r="C31" i="31"/>
  <c r="B31" i="31"/>
  <c r="J30" i="31"/>
  <c r="F30" i="31"/>
  <c r="E30" i="31"/>
  <c r="D30" i="31"/>
  <c r="C30" i="31"/>
  <c r="B30" i="31"/>
  <c r="J29" i="31"/>
  <c r="F29" i="31"/>
  <c r="E29" i="31"/>
  <c r="D29" i="31"/>
  <c r="C29" i="31"/>
  <c r="B29" i="31"/>
  <c r="J28" i="31"/>
  <c r="F28" i="31"/>
  <c r="E28" i="31"/>
  <c r="G28" i="31" s="1"/>
  <c r="D28" i="31"/>
  <c r="C28" i="31"/>
  <c r="B28" i="31"/>
  <c r="J27" i="31"/>
  <c r="F27" i="31"/>
  <c r="E27" i="31"/>
  <c r="D27" i="31"/>
  <c r="C27" i="31"/>
  <c r="B27" i="31"/>
  <c r="J26" i="31"/>
  <c r="F26" i="31"/>
  <c r="E26" i="31"/>
  <c r="G26" i="31" s="1"/>
  <c r="D26" i="31"/>
  <c r="C26" i="31"/>
  <c r="B26" i="31"/>
  <c r="J25" i="31"/>
  <c r="F25" i="31"/>
  <c r="E25" i="31"/>
  <c r="G25" i="31" s="1"/>
  <c r="D25" i="31"/>
  <c r="C25" i="31"/>
  <c r="B25" i="31"/>
  <c r="O16" i="31"/>
  <c r="F16" i="31"/>
  <c r="O15" i="31"/>
  <c r="O14" i="31"/>
  <c r="O12" i="31"/>
  <c r="O11" i="31"/>
  <c r="O9" i="31"/>
  <c r="F8" i="31"/>
  <c r="F7" i="31"/>
  <c r="O6" i="31"/>
  <c r="H4" i="31"/>
  <c r="O4" i="31" s="1"/>
  <c r="H3" i="31"/>
  <c r="D3" i="31"/>
  <c r="P2" i="31"/>
  <c r="O55" i="30"/>
  <c r="J43" i="30"/>
  <c r="F43" i="30"/>
  <c r="E43" i="30"/>
  <c r="D43" i="30"/>
  <c r="C43" i="30"/>
  <c r="B43" i="30"/>
  <c r="J42" i="30"/>
  <c r="F42" i="30"/>
  <c r="E42" i="30"/>
  <c r="D42" i="30"/>
  <c r="C42" i="30"/>
  <c r="B42" i="30"/>
  <c r="J41" i="30"/>
  <c r="F41" i="30"/>
  <c r="E41" i="30"/>
  <c r="D41" i="30"/>
  <c r="C41" i="30"/>
  <c r="B41" i="30"/>
  <c r="J40" i="30"/>
  <c r="F40" i="30"/>
  <c r="E40" i="30"/>
  <c r="D40" i="30"/>
  <c r="C40" i="30"/>
  <c r="B40" i="30"/>
  <c r="J39" i="30"/>
  <c r="F39" i="30"/>
  <c r="E39" i="30"/>
  <c r="D39" i="30"/>
  <c r="C39" i="30"/>
  <c r="B39" i="30"/>
  <c r="J38" i="30"/>
  <c r="F38" i="30"/>
  <c r="E38" i="30"/>
  <c r="D38" i="30"/>
  <c r="C38" i="30"/>
  <c r="B38" i="30"/>
  <c r="J37" i="30"/>
  <c r="F37" i="30"/>
  <c r="E37" i="30"/>
  <c r="D37" i="30"/>
  <c r="C37" i="30"/>
  <c r="B37" i="30"/>
  <c r="J36" i="30"/>
  <c r="F36" i="30"/>
  <c r="E36" i="30"/>
  <c r="D36" i="30"/>
  <c r="C36" i="30"/>
  <c r="B36" i="30"/>
  <c r="J35" i="30"/>
  <c r="F35" i="30"/>
  <c r="E35" i="30"/>
  <c r="D35" i="30"/>
  <c r="C35" i="30"/>
  <c r="B35" i="30"/>
  <c r="J34" i="30"/>
  <c r="F34" i="30"/>
  <c r="E34" i="30"/>
  <c r="D34" i="30"/>
  <c r="C34" i="30"/>
  <c r="B34" i="30"/>
  <c r="J33" i="30"/>
  <c r="F33" i="30"/>
  <c r="E33" i="30"/>
  <c r="D33" i="30"/>
  <c r="C33" i="30"/>
  <c r="B33" i="30"/>
  <c r="J32" i="30"/>
  <c r="F32" i="30"/>
  <c r="E32" i="30"/>
  <c r="D32" i="30"/>
  <c r="C32" i="30"/>
  <c r="B32" i="30"/>
  <c r="J31" i="30"/>
  <c r="F31" i="30"/>
  <c r="E31" i="30"/>
  <c r="D31" i="30"/>
  <c r="C31" i="30"/>
  <c r="B31" i="30"/>
  <c r="J30" i="30"/>
  <c r="F30" i="30"/>
  <c r="E30" i="30"/>
  <c r="D30" i="30"/>
  <c r="C30" i="30"/>
  <c r="B30" i="30"/>
  <c r="J29" i="30"/>
  <c r="F29" i="30"/>
  <c r="E29" i="30"/>
  <c r="D29" i="30"/>
  <c r="C29" i="30"/>
  <c r="B29" i="30"/>
  <c r="J28" i="30"/>
  <c r="F28" i="30"/>
  <c r="E28" i="30"/>
  <c r="D28" i="30"/>
  <c r="C28" i="30"/>
  <c r="B28" i="30"/>
  <c r="J27" i="30"/>
  <c r="F27" i="30"/>
  <c r="E27" i="30"/>
  <c r="D27" i="30"/>
  <c r="C27" i="30"/>
  <c r="B27" i="30"/>
  <c r="J26" i="30"/>
  <c r="F26" i="30"/>
  <c r="E26" i="30"/>
  <c r="D26" i="30"/>
  <c r="C26" i="30"/>
  <c r="B26" i="30"/>
  <c r="J25" i="30"/>
  <c r="F25" i="30"/>
  <c r="E25" i="30"/>
  <c r="D25" i="30"/>
  <c r="C25" i="30"/>
  <c r="B25" i="30"/>
  <c r="O16" i="30"/>
  <c r="F16" i="30"/>
  <c r="O15" i="30"/>
  <c r="O14" i="30"/>
  <c r="O12" i="30"/>
  <c r="O11" i="30"/>
  <c r="O9" i="30"/>
  <c r="F8" i="30"/>
  <c r="F7" i="30"/>
  <c r="O6" i="30"/>
  <c r="H4" i="30"/>
  <c r="O4" i="30" s="1"/>
  <c r="H3" i="30"/>
  <c r="D3" i="30"/>
  <c r="P2" i="30"/>
  <c r="O55" i="29"/>
  <c r="J43" i="29"/>
  <c r="D43" i="29"/>
  <c r="C43" i="29"/>
  <c r="B43" i="29"/>
  <c r="J42" i="29"/>
  <c r="D42" i="29"/>
  <c r="C42" i="29"/>
  <c r="B42" i="29"/>
  <c r="J41" i="29"/>
  <c r="D41" i="29"/>
  <c r="C41" i="29"/>
  <c r="B41" i="29"/>
  <c r="J40" i="29"/>
  <c r="D40" i="29"/>
  <c r="C40" i="29"/>
  <c r="B40" i="29"/>
  <c r="J39" i="29"/>
  <c r="D39" i="29"/>
  <c r="C39" i="29"/>
  <c r="B39" i="29"/>
  <c r="J38" i="29"/>
  <c r="D38" i="29"/>
  <c r="C38" i="29"/>
  <c r="B38" i="29"/>
  <c r="J37" i="29"/>
  <c r="F37" i="29"/>
  <c r="E37" i="29"/>
  <c r="G37" i="29" s="1"/>
  <c r="D37" i="29"/>
  <c r="C37" i="29"/>
  <c r="B37" i="29"/>
  <c r="J36" i="29"/>
  <c r="F36" i="29"/>
  <c r="E36" i="29"/>
  <c r="G36" i="29" s="1"/>
  <c r="D36" i="29"/>
  <c r="C36" i="29"/>
  <c r="B36" i="29"/>
  <c r="K35" i="29"/>
  <c r="J35" i="29"/>
  <c r="F35" i="29"/>
  <c r="E35" i="29"/>
  <c r="D35" i="29"/>
  <c r="C35" i="29"/>
  <c r="B35" i="29"/>
  <c r="J34" i="29"/>
  <c r="F34" i="29"/>
  <c r="E34" i="29"/>
  <c r="D34" i="29"/>
  <c r="C34" i="29"/>
  <c r="B34" i="29"/>
  <c r="J33" i="29"/>
  <c r="F33" i="29"/>
  <c r="E33" i="29"/>
  <c r="D33" i="29"/>
  <c r="C33" i="29"/>
  <c r="B33" i="29"/>
  <c r="J32" i="29"/>
  <c r="F32" i="29"/>
  <c r="E32" i="29"/>
  <c r="D32" i="29"/>
  <c r="C32" i="29"/>
  <c r="B32" i="29"/>
  <c r="J31" i="29"/>
  <c r="F31" i="29"/>
  <c r="E31" i="29"/>
  <c r="D31" i="29"/>
  <c r="C31" i="29"/>
  <c r="B31" i="29"/>
  <c r="J30" i="29"/>
  <c r="F30" i="29"/>
  <c r="E30" i="29"/>
  <c r="D30" i="29"/>
  <c r="C30" i="29"/>
  <c r="B30" i="29"/>
  <c r="J29" i="29"/>
  <c r="F29" i="29"/>
  <c r="E29" i="29"/>
  <c r="D29" i="29"/>
  <c r="C29" i="29"/>
  <c r="B29" i="29"/>
  <c r="J28" i="29"/>
  <c r="F28" i="29"/>
  <c r="E28" i="29"/>
  <c r="D28" i="29"/>
  <c r="C28" i="29"/>
  <c r="B28" i="29"/>
  <c r="J27" i="29"/>
  <c r="F27" i="29"/>
  <c r="E27" i="29"/>
  <c r="D27" i="29"/>
  <c r="C27" i="29"/>
  <c r="B27" i="29"/>
  <c r="J26" i="29"/>
  <c r="F26" i="29"/>
  <c r="E26" i="29"/>
  <c r="D26" i="29"/>
  <c r="C26" i="29"/>
  <c r="B26" i="29"/>
  <c r="J25" i="29"/>
  <c r="F25" i="29"/>
  <c r="E25" i="29"/>
  <c r="D25" i="29"/>
  <c r="C25" i="29"/>
  <c r="B25" i="29"/>
  <c r="O16" i="29"/>
  <c r="F16" i="29"/>
  <c r="O15" i="29"/>
  <c r="O14" i="29"/>
  <c r="O12" i="29"/>
  <c r="O11" i="29"/>
  <c r="O9" i="29"/>
  <c r="F8" i="29"/>
  <c r="F7" i="29"/>
  <c r="O6" i="29"/>
  <c r="H4" i="29"/>
  <c r="O4" i="29" s="1"/>
  <c r="H3" i="29"/>
  <c r="D3" i="29"/>
  <c r="P2" i="29"/>
  <c r="O4" i="41"/>
  <c r="L2" i="41"/>
  <c r="H1" i="41"/>
  <c r="D1" i="41"/>
  <c r="O4" i="40"/>
  <c r="L2" i="40"/>
  <c r="H1" i="40"/>
  <c r="D1" i="40"/>
  <c r="O4" i="39"/>
  <c r="L2" i="39"/>
  <c r="H1" i="39"/>
  <c r="D1" i="39"/>
  <c r="L2" i="38"/>
  <c r="H1" i="38"/>
  <c r="D1" i="38"/>
  <c r="O4" i="37"/>
  <c r="L2" i="37"/>
  <c r="H1" i="37"/>
  <c r="D1" i="37"/>
  <c r="F9" i="36"/>
  <c r="F19" i="42" s="1"/>
  <c r="O4" i="36"/>
  <c r="L2" i="36"/>
  <c r="H1" i="36"/>
  <c r="D1" i="36"/>
  <c r="O4" i="35"/>
  <c r="L2" i="35"/>
  <c r="H1" i="35"/>
  <c r="D1" i="35"/>
  <c r="L2" i="34"/>
  <c r="H1" i="34"/>
  <c r="D1" i="34"/>
  <c r="L2" i="33"/>
  <c r="H1" i="33"/>
  <c r="D1" i="33"/>
  <c r="O4" i="32"/>
  <c r="L2" i="32"/>
  <c r="H1" i="32"/>
  <c r="D1" i="32"/>
  <c r="L2" i="31"/>
  <c r="H1" i="31"/>
  <c r="D1" i="31"/>
  <c r="L2" i="30"/>
  <c r="H1" i="30"/>
  <c r="D1" i="30"/>
  <c r="L2" i="29"/>
  <c r="H1" i="29"/>
  <c r="D1" i="29"/>
  <c r="O55" i="28"/>
  <c r="J43" i="28"/>
  <c r="F43" i="28"/>
  <c r="E43" i="28"/>
  <c r="D43" i="28"/>
  <c r="C43" i="28"/>
  <c r="B43" i="28"/>
  <c r="J42" i="28"/>
  <c r="F42" i="28"/>
  <c r="E42" i="28"/>
  <c r="D42" i="28"/>
  <c r="C42" i="28"/>
  <c r="B42" i="28"/>
  <c r="J41" i="28"/>
  <c r="F41" i="28"/>
  <c r="E41" i="28"/>
  <c r="D41" i="28"/>
  <c r="C41" i="28"/>
  <c r="B41" i="28"/>
  <c r="J40" i="28"/>
  <c r="F40" i="28"/>
  <c r="E40" i="28"/>
  <c r="D40" i="28"/>
  <c r="C40" i="28"/>
  <c r="B40" i="28"/>
  <c r="J39" i="28"/>
  <c r="F39" i="28"/>
  <c r="E39" i="28"/>
  <c r="D39" i="28"/>
  <c r="C39" i="28"/>
  <c r="B39" i="28"/>
  <c r="J38" i="28"/>
  <c r="F38" i="28"/>
  <c r="E38" i="28"/>
  <c r="D38" i="28"/>
  <c r="C38" i="28"/>
  <c r="B38" i="28"/>
  <c r="J37" i="28"/>
  <c r="F37" i="28"/>
  <c r="E37" i="28"/>
  <c r="D37" i="28"/>
  <c r="C37" i="28"/>
  <c r="B37" i="28"/>
  <c r="J36" i="28"/>
  <c r="F36" i="28"/>
  <c r="E36" i="28"/>
  <c r="D36" i="28"/>
  <c r="C36" i="28"/>
  <c r="B36" i="28"/>
  <c r="J35" i="28"/>
  <c r="F35" i="28"/>
  <c r="E35" i="28"/>
  <c r="D35" i="28"/>
  <c r="C35" i="28"/>
  <c r="B35" i="28"/>
  <c r="J34" i="28"/>
  <c r="F34" i="28"/>
  <c r="E34" i="28"/>
  <c r="D34" i="28"/>
  <c r="C34" i="28"/>
  <c r="B34" i="28"/>
  <c r="J33" i="28"/>
  <c r="F33" i="28"/>
  <c r="E33" i="28"/>
  <c r="D33" i="28"/>
  <c r="C33" i="28"/>
  <c r="B33" i="28"/>
  <c r="J32" i="28"/>
  <c r="F32" i="28"/>
  <c r="E32" i="28"/>
  <c r="D32" i="28"/>
  <c r="C32" i="28"/>
  <c r="B32" i="28"/>
  <c r="J31" i="28"/>
  <c r="F31" i="28"/>
  <c r="E31" i="28"/>
  <c r="D31" i="28"/>
  <c r="C31" i="28"/>
  <c r="B31" i="28"/>
  <c r="J30" i="28"/>
  <c r="F30" i="28"/>
  <c r="E30" i="28"/>
  <c r="G30" i="28" s="1"/>
  <c r="D30" i="28"/>
  <c r="C30" i="28"/>
  <c r="B30" i="28"/>
  <c r="J29" i="28"/>
  <c r="F29" i="28"/>
  <c r="E29" i="28"/>
  <c r="D29" i="28"/>
  <c r="C29" i="28"/>
  <c r="B29" i="28"/>
  <c r="J28" i="28"/>
  <c r="F28" i="28"/>
  <c r="E28" i="28"/>
  <c r="G28" i="28" s="1"/>
  <c r="D28" i="28"/>
  <c r="C28" i="28"/>
  <c r="B28" i="28"/>
  <c r="J27" i="28"/>
  <c r="F27" i="28"/>
  <c r="E27" i="28"/>
  <c r="G27" i="28" s="1"/>
  <c r="D27" i="28"/>
  <c r="C27" i="28"/>
  <c r="B27" i="28"/>
  <c r="J26" i="28"/>
  <c r="F26" i="28"/>
  <c r="E26" i="28"/>
  <c r="G26" i="28" s="1"/>
  <c r="D26" i="28"/>
  <c r="C26" i="28"/>
  <c r="B26" i="28"/>
  <c r="J25" i="28"/>
  <c r="F25" i="28"/>
  <c r="E25" i="28"/>
  <c r="D25" i="28"/>
  <c r="C25" i="28"/>
  <c r="B25" i="28"/>
  <c r="O16" i="28"/>
  <c r="F16" i="28"/>
  <c r="O15" i="28"/>
  <c r="O14" i="28"/>
  <c r="O12" i="28"/>
  <c r="O11" i="28"/>
  <c r="O9" i="28"/>
  <c r="F8" i="28"/>
  <c r="F7" i="28"/>
  <c r="O6" i="28"/>
  <c r="H4" i="28"/>
  <c r="O4" i="28" s="1"/>
  <c r="H3" i="28"/>
  <c r="D3" i="28"/>
  <c r="P2" i="28"/>
  <c r="L2" i="28"/>
  <c r="H1" i="28"/>
  <c r="D1" i="28"/>
  <c r="K44" i="7"/>
  <c r="F16" i="26" s="1"/>
  <c r="F8" i="26"/>
  <c r="F7" i="26"/>
  <c r="O5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25" i="26"/>
  <c r="B26" i="26"/>
  <c r="C26" i="26"/>
  <c r="D26" i="26"/>
  <c r="E26" i="26"/>
  <c r="F26" i="26"/>
  <c r="B27" i="26"/>
  <c r="C27" i="26"/>
  <c r="D27" i="26"/>
  <c r="E27" i="26"/>
  <c r="F27" i="26"/>
  <c r="B28" i="26"/>
  <c r="C28" i="26"/>
  <c r="D28" i="26"/>
  <c r="E28" i="26"/>
  <c r="F28" i="26"/>
  <c r="B29" i="26"/>
  <c r="C29" i="26"/>
  <c r="D29" i="26"/>
  <c r="E29" i="26"/>
  <c r="F29" i="26"/>
  <c r="B30" i="26"/>
  <c r="C30" i="26"/>
  <c r="D30" i="26"/>
  <c r="E30" i="26"/>
  <c r="F30" i="26"/>
  <c r="B31" i="26"/>
  <c r="C31" i="26"/>
  <c r="D31" i="26"/>
  <c r="E31" i="26"/>
  <c r="F31" i="26"/>
  <c r="B32" i="26"/>
  <c r="C32" i="26"/>
  <c r="D32" i="26"/>
  <c r="E32" i="26"/>
  <c r="F32" i="26"/>
  <c r="B33" i="26"/>
  <c r="C33" i="26"/>
  <c r="D33" i="26"/>
  <c r="E33" i="26"/>
  <c r="G33" i="26" s="1"/>
  <c r="F33" i="26"/>
  <c r="B34" i="26"/>
  <c r="C34" i="26"/>
  <c r="D34" i="26"/>
  <c r="E34" i="26"/>
  <c r="G34" i="26" s="1"/>
  <c r="F34" i="26"/>
  <c r="B35" i="26"/>
  <c r="C35" i="26"/>
  <c r="D35" i="26"/>
  <c r="E35" i="26"/>
  <c r="F35" i="26"/>
  <c r="B36" i="26"/>
  <c r="C36" i="26"/>
  <c r="D36" i="26"/>
  <c r="E36" i="26"/>
  <c r="F36" i="26"/>
  <c r="B37" i="26"/>
  <c r="C37" i="26"/>
  <c r="D37" i="26"/>
  <c r="E37" i="26"/>
  <c r="F37" i="26"/>
  <c r="B38" i="26"/>
  <c r="C38" i="26"/>
  <c r="D38" i="26"/>
  <c r="E38" i="26"/>
  <c r="F38" i="26"/>
  <c r="B39" i="26"/>
  <c r="C39" i="26"/>
  <c r="D39" i="26"/>
  <c r="E39" i="26"/>
  <c r="F39" i="26"/>
  <c r="B40" i="26"/>
  <c r="C40" i="26"/>
  <c r="D40" i="26"/>
  <c r="E40" i="26"/>
  <c r="F40" i="26"/>
  <c r="B41" i="26"/>
  <c r="C41" i="26"/>
  <c r="D41" i="26"/>
  <c r="E41" i="26"/>
  <c r="F41" i="26"/>
  <c r="B42" i="26"/>
  <c r="C42" i="26"/>
  <c r="D42" i="26"/>
  <c r="E42" i="26"/>
  <c r="F42" i="26"/>
  <c r="B43" i="26"/>
  <c r="C43" i="26"/>
  <c r="D43" i="26"/>
  <c r="E43" i="26"/>
  <c r="G43" i="26" s="1"/>
  <c r="F43" i="26"/>
  <c r="F25" i="26"/>
  <c r="E25" i="26"/>
  <c r="D25" i="26"/>
  <c r="C25" i="26"/>
  <c r="B25" i="26"/>
  <c r="O16" i="26"/>
  <c r="O15" i="26"/>
  <c r="O14" i="26"/>
  <c r="O12" i="26"/>
  <c r="O11" i="26"/>
  <c r="O9" i="26"/>
  <c r="O6" i="26"/>
  <c r="H4" i="26"/>
  <c r="O4" i="26" s="1"/>
  <c r="H3" i="26"/>
  <c r="P2" i="26"/>
  <c r="D3" i="26"/>
  <c r="D1" i="26"/>
  <c r="L2" i="26"/>
  <c r="H1" i="26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G27" i="30" l="1"/>
  <c r="G29" i="26"/>
  <c r="N6" i="7"/>
  <c r="AQ25" i="7" s="1"/>
  <c r="AQ26" i="7" s="1"/>
  <c r="AQ27" i="7" s="1"/>
  <c r="AQ28" i="7" s="1"/>
  <c r="AQ29" i="7" s="1"/>
  <c r="AQ30" i="7" s="1"/>
  <c r="AQ31" i="7" s="1"/>
  <c r="AQ32" i="7" s="1"/>
  <c r="AQ33" i="7" s="1"/>
  <c r="AQ34" i="7" s="1"/>
  <c r="AQ35" i="7" s="1"/>
  <c r="AQ36" i="7" s="1"/>
  <c r="AQ37" i="7" s="1"/>
  <c r="AQ38" i="7" s="1"/>
  <c r="AQ39" i="7" s="1"/>
  <c r="AQ40" i="7" s="1"/>
  <c r="AQ41" i="7" s="1"/>
  <c r="AQ42" i="7" s="1"/>
  <c r="AQ43" i="7" s="1"/>
  <c r="AQ49" i="7"/>
  <c r="AQ50" i="7" s="1"/>
  <c r="AQ51" i="7" s="1"/>
  <c r="AR25" i="7"/>
  <c r="G30" i="29"/>
  <c r="G27" i="29"/>
  <c r="G40" i="26"/>
  <c r="G36" i="26"/>
  <c r="G39" i="26"/>
  <c r="G25" i="26"/>
  <c r="G26" i="35"/>
  <c r="G28" i="35"/>
  <c r="G30" i="35"/>
  <c r="G32" i="35"/>
  <c r="G26" i="34"/>
  <c r="G28" i="34"/>
  <c r="G25" i="33"/>
  <c r="G27" i="33"/>
  <c r="G29" i="33"/>
  <c r="G31" i="33"/>
  <c r="G33" i="33"/>
  <c r="G26" i="32"/>
  <c r="G28" i="32"/>
  <c r="G30" i="32"/>
  <c r="G32" i="32"/>
  <c r="G34" i="31"/>
  <c r="G33" i="31"/>
  <c r="G32" i="31"/>
  <c r="G31" i="31"/>
  <c r="G30" i="31"/>
  <c r="G29" i="31"/>
  <c r="G27" i="31"/>
  <c r="G29" i="30"/>
  <c r="G28" i="30"/>
  <c r="G26" i="30"/>
  <c r="G25" i="30"/>
  <c r="G32" i="29"/>
  <c r="G34" i="29"/>
  <c r="G31" i="29"/>
  <c r="G33" i="29"/>
  <c r="G35" i="29"/>
  <c r="G29" i="29"/>
  <c r="G28" i="29"/>
  <c r="G26" i="29"/>
  <c r="G25" i="29"/>
  <c r="G29" i="28"/>
  <c r="G25" i="28"/>
  <c r="G30" i="26"/>
  <c r="G26" i="26"/>
  <c r="G41" i="26"/>
  <c r="G37" i="26"/>
  <c r="G35" i="26"/>
  <c r="G31" i="26"/>
  <c r="G27" i="26"/>
  <c r="F9" i="41"/>
  <c r="F24" i="42" s="1"/>
  <c r="G42" i="26"/>
  <c r="G38" i="26"/>
  <c r="G32" i="26"/>
  <c r="G28" i="26"/>
  <c r="F9" i="32"/>
  <c r="F15" i="42" s="1"/>
  <c r="F9" i="30"/>
  <c r="F13" i="42" s="1"/>
  <c r="F9" i="40"/>
  <c r="F23" i="42" s="1"/>
  <c r="F9" i="38"/>
  <c r="F21" i="42" s="1"/>
  <c r="F9" i="37"/>
  <c r="F20" i="42" s="1"/>
  <c r="F9" i="33"/>
  <c r="F16" i="42" s="1"/>
  <c r="F9" i="31"/>
  <c r="F14" i="42" s="1"/>
  <c r="F9" i="28"/>
  <c r="F11" i="42" s="1"/>
  <c r="F9" i="26"/>
  <c r="F10" i="42" s="1"/>
  <c r="F9" i="39"/>
  <c r="F22" i="42" s="1"/>
  <c r="F9" i="35"/>
  <c r="F18" i="42" s="1"/>
  <c r="F9" i="34"/>
  <c r="F17" i="42" s="1"/>
  <c r="F9" i="29"/>
  <c r="F12" i="42" s="1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AS25" i="7" l="1"/>
  <c r="AS26" i="7" s="1"/>
  <c r="AS27" i="7" s="1"/>
  <c r="AS28" i="7" s="1"/>
  <c r="AS29" i="7" s="1"/>
  <c r="AS30" i="7" s="1"/>
  <c r="AS31" i="7" s="1"/>
  <c r="AS32" i="7" s="1"/>
  <c r="AS33" i="7" s="1"/>
  <c r="AS34" i="7" s="1"/>
  <c r="AS35" i="7" s="1"/>
  <c r="AS36" i="7" s="1"/>
  <c r="AS37" i="7" s="1"/>
  <c r="AS38" i="7" s="1"/>
  <c r="AS39" i="7" s="1"/>
  <c r="AS40" i="7" s="1"/>
  <c r="AS41" i="7" s="1"/>
  <c r="AS42" i="7" s="1"/>
  <c r="AS43" i="7" s="1"/>
  <c r="AR26" i="7"/>
  <c r="AR27" i="7" s="1"/>
  <c r="AR28" i="7" s="1"/>
  <c r="AR29" i="7" s="1"/>
  <c r="AR30" i="7" s="1"/>
  <c r="AR31" i="7" s="1"/>
  <c r="AR32" i="7" s="1"/>
  <c r="AR33" i="7" s="1"/>
  <c r="AR34" i="7" s="1"/>
  <c r="AR35" i="7" s="1"/>
  <c r="AR36" i="7" s="1"/>
  <c r="AR37" i="7" s="1"/>
  <c r="AR38" i="7" s="1"/>
  <c r="AR39" i="7" s="1"/>
  <c r="AR40" i="7" s="1"/>
  <c r="AR41" i="7" s="1"/>
  <c r="AR42" i="7" s="1"/>
  <c r="AR43" i="7" s="1"/>
  <c r="F25" i="42"/>
  <c r="I6" i="43" s="1"/>
  <c r="V5" i="23"/>
  <c r="U5" i="23"/>
  <c r="K34" i="25"/>
  <c r="S19" i="23"/>
  <c r="K36" i="25" s="1"/>
  <c r="S18" i="23"/>
  <c r="K35" i="25" s="1"/>
  <c r="S17" i="23"/>
  <c r="S16" i="23"/>
  <c r="K33" i="25" s="1"/>
  <c r="S15" i="23"/>
  <c r="K32" i="25" s="1"/>
  <c r="S14" i="23"/>
  <c r="K31" i="25" s="1"/>
  <c r="S13" i="23"/>
  <c r="K30" i="25" s="1"/>
  <c r="S12" i="23"/>
  <c r="K29" i="25" s="1"/>
  <c r="S11" i="23"/>
  <c r="K28" i="25" s="1"/>
  <c r="S10" i="23"/>
  <c r="K27" i="25" s="1"/>
  <c r="S9" i="23"/>
  <c r="K26" i="25" s="1"/>
  <c r="S8" i="23"/>
  <c r="K25" i="25" s="1"/>
  <c r="S7" i="23"/>
  <c r="K24" i="25" s="1"/>
  <c r="S6" i="23"/>
  <c r="K23" i="25" s="1"/>
  <c r="S5" i="23"/>
  <c r="K22" i="25" s="1"/>
  <c r="C34" i="25"/>
  <c r="P14" i="25"/>
  <c r="F13" i="25"/>
  <c r="F5" i="25"/>
  <c r="G9" i="25"/>
  <c r="H2" i="25"/>
  <c r="C2" i="25"/>
  <c r="H1" i="25"/>
  <c r="C1" i="25"/>
  <c r="H32" i="9"/>
  <c r="F36" i="25" s="1"/>
  <c r="H31" i="9"/>
  <c r="F35" i="25" s="1"/>
  <c r="H30" i="9"/>
  <c r="F34" i="25" s="1"/>
  <c r="H29" i="9"/>
  <c r="F33" i="25" s="1"/>
  <c r="H28" i="9"/>
  <c r="F32" i="25" s="1"/>
  <c r="H27" i="9"/>
  <c r="F31" i="25" s="1"/>
  <c r="H26" i="9"/>
  <c r="F30" i="25" s="1"/>
  <c r="H25" i="9"/>
  <c r="F29" i="25" s="1"/>
  <c r="H24" i="9"/>
  <c r="F28" i="25" s="1"/>
  <c r="H23" i="9"/>
  <c r="F27" i="25" s="1"/>
  <c r="H22" i="9"/>
  <c r="F26" i="25" s="1"/>
  <c r="H21" i="9"/>
  <c r="F25" i="25" s="1"/>
  <c r="H20" i="9"/>
  <c r="F24" i="25" s="1"/>
  <c r="H19" i="9"/>
  <c r="F23" i="25" s="1"/>
  <c r="H18" i="9"/>
  <c r="F22" i="25" s="1"/>
  <c r="G32" i="9"/>
  <c r="E24" i="42" s="1"/>
  <c r="G31" i="9"/>
  <c r="E23" i="42" s="1"/>
  <c r="G30" i="9"/>
  <c r="E22" i="42" s="1"/>
  <c r="G29" i="9"/>
  <c r="E21" i="42" s="1"/>
  <c r="G28" i="9"/>
  <c r="E20" i="42" s="1"/>
  <c r="G27" i="9"/>
  <c r="E19" i="42" s="1"/>
  <c r="G26" i="9"/>
  <c r="E18" i="42" s="1"/>
  <c r="G25" i="9"/>
  <c r="E17" i="42" s="1"/>
  <c r="G24" i="9"/>
  <c r="E16" i="42" s="1"/>
  <c r="G23" i="9"/>
  <c r="E15" i="42" s="1"/>
  <c r="G22" i="9"/>
  <c r="E14" i="42" s="1"/>
  <c r="G21" i="9"/>
  <c r="E13" i="42" s="1"/>
  <c r="G20" i="9"/>
  <c r="E12" i="42" s="1"/>
  <c r="G19" i="9"/>
  <c r="E11" i="42" s="1"/>
  <c r="G18" i="9"/>
  <c r="E10" i="42" s="1"/>
  <c r="D32" i="9"/>
  <c r="D24" i="42" s="1"/>
  <c r="D31" i="9"/>
  <c r="D23" i="42" s="1"/>
  <c r="D30" i="9"/>
  <c r="D22" i="42" s="1"/>
  <c r="D29" i="9"/>
  <c r="D21" i="42" s="1"/>
  <c r="D28" i="9"/>
  <c r="D20" i="42" s="1"/>
  <c r="D27" i="9"/>
  <c r="D19" i="42" s="1"/>
  <c r="D26" i="9"/>
  <c r="D18" i="42" s="1"/>
  <c r="D25" i="9"/>
  <c r="D17" i="42" s="1"/>
  <c r="D24" i="9"/>
  <c r="D16" i="42" s="1"/>
  <c r="D23" i="9"/>
  <c r="D15" i="42" s="1"/>
  <c r="D22" i="9"/>
  <c r="D14" i="42" s="1"/>
  <c r="D21" i="9"/>
  <c r="D13" i="42" s="1"/>
  <c r="D20" i="9"/>
  <c r="D12" i="42" s="1"/>
  <c r="D19" i="9"/>
  <c r="D11" i="42" s="1"/>
  <c r="D18" i="9"/>
  <c r="D10" i="42" s="1"/>
  <c r="C32" i="9"/>
  <c r="C24" i="42" s="1"/>
  <c r="C31" i="9"/>
  <c r="C23" i="42" s="1"/>
  <c r="C30" i="9"/>
  <c r="C22" i="42" s="1"/>
  <c r="C29" i="9"/>
  <c r="C21" i="42" s="1"/>
  <c r="C28" i="9"/>
  <c r="C20" i="42" s="1"/>
  <c r="C27" i="9"/>
  <c r="C19" i="42" s="1"/>
  <c r="C26" i="9"/>
  <c r="C18" i="42" s="1"/>
  <c r="C25" i="9"/>
  <c r="C17" i="42" s="1"/>
  <c r="C24" i="9"/>
  <c r="C16" i="42" s="1"/>
  <c r="C23" i="9"/>
  <c r="C15" i="42" s="1"/>
  <c r="C22" i="9"/>
  <c r="C14" i="42" s="1"/>
  <c r="C21" i="9"/>
  <c r="C13" i="42" s="1"/>
  <c r="C20" i="9"/>
  <c r="C12" i="42" s="1"/>
  <c r="C19" i="9"/>
  <c r="C11" i="42" s="1"/>
  <c r="C18" i="9"/>
  <c r="C10" i="42" s="1"/>
  <c r="E33" i="25" l="1"/>
  <c r="E27" i="25"/>
  <c r="D34" i="25"/>
  <c r="C27" i="25"/>
  <c r="C26" i="25"/>
  <c r="C23" i="25"/>
  <c r="C22" i="25"/>
  <c r="E36" i="25"/>
  <c r="D36" i="25"/>
  <c r="C36" i="25"/>
  <c r="D35" i="25"/>
  <c r="E35" i="25"/>
  <c r="C35" i="25"/>
  <c r="E34" i="25"/>
  <c r="C33" i="25"/>
  <c r="D33" i="25"/>
  <c r="D32" i="25"/>
  <c r="C32" i="25"/>
  <c r="E32" i="25"/>
  <c r="D31" i="25"/>
  <c r="E31" i="25"/>
  <c r="C31" i="25"/>
  <c r="E30" i="25"/>
  <c r="D30" i="25"/>
  <c r="C30" i="25"/>
  <c r="D29" i="25"/>
  <c r="E29" i="25"/>
  <c r="C29" i="25"/>
  <c r="C28" i="25"/>
  <c r="E28" i="25"/>
  <c r="D28" i="25"/>
  <c r="D27" i="25"/>
  <c r="E26" i="25"/>
  <c r="D26" i="25"/>
  <c r="E25" i="25"/>
  <c r="C25" i="25"/>
  <c r="D25" i="25"/>
  <c r="C24" i="25"/>
  <c r="E24" i="25"/>
  <c r="D24" i="25"/>
  <c r="E23" i="25"/>
  <c r="D23" i="25"/>
  <c r="E22" i="25"/>
  <c r="D22" i="25"/>
  <c r="H2" i="37"/>
  <c r="H2" i="35"/>
  <c r="H2" i="33"/>
  <c r="H2" i="29"/>
  <c r="H2" i="41"/>
  <c r="H2" i="40"/>
  <c r="H2" i="32"/>
  <c r="H2" i="39"/>
  <c r="H2" i="36"/>
  <c r="H2" i="34"/>
  <c r="H2" i="31"/>
  <c r="H2" i="26"/>
  <c r="H2" i="38"/>
  <c r="H2" i="30"/>
  <c r="H2" i="28"/>
  <c r="C2" i="41"/>
  <c r="C2" i="36"/>
  <c r="C2" i="28"/>
  <c r="C2" i="26"/>
  <c r="C2" i="38"/>
  <c r="C2" i="39"/>
  <c r="C2" i="37"/>
  <c r="C2" i="33"/>
  <c r="C2" i="31"/>
  <c r="C2" i="40"/>
  <c r="C2" i="35"/>
  <c r="C2" i="30"/>
  <c r="C2" i="34"/>
  <c r="C2" i="29"/>
  <c r="C2" i="32"/>
  <c r="S21" i="23"/>
  <c r="I33" i="24"/>
  <c r="I34" i="24" s="1"/>
  <c r="E33" i="24"/>
  <c r="C24" i="24"/>
  <c r="I21" i="24"/>
  <c r="K41" i="1"/>
  <c r="K40" i="1"/>
  <c r="P6" i="25" s="1"/>
  <c r="K39" i="1"/>
  <c r="P5" i="25" s="1"/>
  <c r="A12" i="24"/>
  <c r="J25" i="6"/>
  <c r="J18" i="6"/>
  <c r="J11" i="6"/>
  <c r="J4" i="6"/>
  <c r="D7" i="24"/>
  <c r="D6" i="24"/>
  <c r="G2" i="24"/>
  <c r="B2" i="24"/>
  <c r="G1" i="24"/>
  <c r="B1" i="24"/>
  <c r="E5" i="9"/>
  <c r="G3" i="9"/>
  <c r="D3" i="9"/>
  <c r="G2" i="9"/>
  <c r="D2" i="9"/>
  <c r="AL19" i="23"/>
  <c r="AL18" i="23"/>
  <c r="O48" i="21"/>
  <c r="AL17" i="23"/>
  <c r="AL14" i="23"/>
  <c r="AL13" i="23"/>
  <c r="AL9" i="23"/>
  <c r="AL8" i="23"/>
  <c r="O48" i="11"/>
  <c r="O48" i="8"/>
  <c r="AL16" i="23"/>
  <c r="AL15" i="23"/>
  <c r="AL12" i="23"/>
  <c r="AL11" i="23"/>
  <c r="AL10" i="23"/>
  <c r="AL7" i="23"/>
  <c r="AL6" i="23"/>
  <c r="T66" i="7"/>
  <c r="T63" i="7"/>
  <c r="O48" i="22"/>
  <c r="O48" i="20"/>
  <c r="O48" i="19"/>
  <c r="O48" i="18"/>
  <c r="O48" i="17"/>
  <c r="O48" i="16"/>
  <c r="O48" i="15"/>
  <c r="O48" i="14"/>
  <c r="O48" i="13"/>
  <c r="O48" i="12"/>
  <c r="O48" i="10"/>
  <c r="T62" i="7"/>
  <c r="AO8" i="23" s="1"/>
  <c r="T64" i="7"/>
  <c r="AL5" i="23" s="1"/>
  <c r="T61" i="7"/>
  <c r="T55" i="7"/>
  <c r="B28" i="6"/>
  <c r="B31" i="6"/>
  <c r="G27" i="1" s="1"/>
  <c r="D8" i="24" s="1"/>
  <c r="T19" i="23"/>
  <c r="T18" i="23"/>
  <c r="T17" i="23"/>
  <c r="T16" i="23"/>
  <c r="T15" i="23"/>
  <c r="T14" i="23"/>
  <c r="T13" i="23"/>
  <c r="T12" i="23"/>
  <c r="T11" i="23"/>
  <c r="T10" i="23"/>
  <c r="T9" i="23"/>
  <c r="T8" i="23"/>
  <c r="T7" i="23"/>
  <c r="T6" i="23"/>
  <c r="T5" i="23"/>
  <c r="R19" i="23"/>
  <c r="J36" i="25" s="1"/>
  <c r="R18" i="23"/>
  <c r="J35" i="25" s="1"/>
  <c r="R17" i="23"/>
  <c r="J34" i="25" s="1"/>
  <c r="R16" i="23"/>
  <c r="J33" i="25" s="1"/>
  <c r="R15" i="23"/>
  <c r="J32" i="25" s="1"/>
  <c r="R14" i="23"/>
  <c r="J31" i="25" s="1"/>
  <c r="R13" i="23"/>
  <c r="J30" i="25" s="1"/>
  <c r="R12" i="23"/>
  <c r="J29" i="25" s="1"/>
  <c r="R11" i="23"/>
  <c r="J28" i="25" s="1"/>
  <c r="R10" i="23"/>
  <c r="J27" i="25" s="1"/>
  <c r="R9" i="23"/>
  <c r="J26" i="25" s="1"/>
  <c r="R7" i="23"/>
  <c r="J24" i="25" s="1"/>
  <c r="R6" i="23"/>
  <c r="J23" i="25" s="1"/>
  <c r="R8" i="23"/>
  <c r="J25" i="25" s="1"/>
  <c r="R5" i="23"/>
  <c r="J22" i="25" s="1"/>
  <c r="Q19" i="23"/>
  <c r="I36" i="25" s="1"/>
  <c r="Q18" i="23"/>
  <c r="I35" i="25" s="1"/>
  <c r="Q17" i="23"/>
  <c r="I34" i="25" s="1"/>
  <c r="Q16" i="23"/>
  <c r="I33" i="25" s="1"/>
  <c r="Q15" i="23"/>
  <c r="I32" i="25" s="1"/>
  <c r="Q14" i="23"/>
  <c r="I31" i="25" s="1"/>
  <c r="Q13" i="23"/>
  <c r="I30" i="25" s="1"/>
  <c r="Q12" i="23"/>
  <c r="I29" i="25" s="1"/>
  <c r="Q11" i="23"/>
  <c r="I28" i="25" s="1"/>
  <c r="Q10" i="23"/>
  <c r="I27" i="25" s="1"/>
  <c r="Q9" i="23"/>
  <c r="I26" i="25" s="1"/>
  <c r="Q8" i="23"/>
  <c r="I25" i="25" s="1"/>
  <c r="Q7" i="23"/>
  <c r="I24" i="25" s="1"/>
  <c r="Q6" i="23"/>
  <c r="I23" i="25" s="1"/>
  <c r="Q5" i="23"/>
  <c r="I22" i="25" s="1"/>
  <c r="Z29" i="23"/>
  <c r="Z27" i="23" s="1"/>
  <c r="AI31" i="23" s="1"/>
  <c r="AO18" i="23" l="1"/>
  <c r="AO10" i="23"/>
  <c r="P13" i="25"/>
  <c r="AO15" i="23"/>
  <c r="AO7" i="23"/>
  <c r="AO14" i="23"/>
  <c r="AO6" i="23"/>
  <c r="AO19" i="23"/>
  <c r="AO11" i="23"/>
  <c r="O50" i="41"/>
  <c r="Q24" i="42"/>
  <c r="O50" i="40"/>
  <c r="Q23" i="42"/>
  <c r="Q22" i="42"/>
  <c r="O50" i="39"/>
  <c r="Q21" i="42"/>
  <c r="O50" i="38"/>
  <c r="O50" i="37"/>
  <c r="Q20" i="42"/>
  <c r="Q19" i="42"/>
  <c r="O50" i="36"/>
  <c r="Q18" i="42"/>
  <c r="O50" i="35"/>
  <c r="Q17" i="42"/>
  <c r="O50" i="34"/>
  <c r="O50" i="33"/>
  <c r="Q16" i="42"/>
  <c r="O50" i="32"/>
  <c r="Q15" i="42"/>
  <c r="Q14" i="42"/>
  <c r="O50" i="31"/>
  <c r="Q13" i="42"/>
  <c r="O50" i="30"/>
  <c r="O50" i="29"/>
  <c r="Q12" i="42"/>
  <c r="Q11" i="42"/>
  <c r="O50" i="28"/>
  <c r="L25" i="25"/>
  <c r="L29" i="25"/>
  <c r="L33" i="25"/>
  <c r="L22" i="25"/>
  <c r="L35" i="25"/>
  <c r="L28" i="25"/>
  <c r="L32" i="25"/>
  <c r="L26" i="25"/>
  <c r="L30" i="25"/>
  <c r="L34" i="25"/>
  <c r="L23" i="25"/>
  <c r="L27" i="25"/>
  <c r="L31" i="25"/>
  <c r="L24" i="25"/>
  <c r="L36" i="25"/>
  <c r="V50" i="7"/>
  <c r="O48" i="7" s="1"/>
  <c r="Q10" i="42" s="1"/>
  <c r="AO17" i="23"/>
  <c r="AO13" i="23"/>
  <c r="AO9" i="23"/>
  <c r="AO5" i="23"/>
  <c r="AO16" i="23"/>
  <c r="AO12" i="23"/>
  <c r="J33" i="6"/>
  <c r="B33" i="6" s="1"/>
  <c r="I6" i="24" s="1"/>
  <c r="AL21" i="23"/>
  <c r="D19" i="24"/>
  <c r="D18" i="24"/>
  <c r="I18" i="24"/>
  <c r="R21" i="23"/>
  <c r="Q21" i="23"/>
  <c r="Z38" i="23" s="1"/>
  <c r="F12" i="25" s="1"/>
  <c r="T21" i="23"/>
  <c r="Z37" i="23" s="1"/>
  <c r="P15" i="25" s="1"/>
  <c r="Y19" i="23"/>
  <c r="Y18" i="23"/>
  <c r="Y17" i="23"/>
  <c r="Y16" i="23"/>
  <c r="Y15" i="23"/>
  <c r="Y14" i="23"/>
  <c r="Y13" i="23"/>
  <c r="Y12" i="23"/>
  <c r="Y11" i="23"/>
  <c r="Y10" i="23"/>
  <c r="Y9" i="23"/>
  <c r="Y8" i="23"/>
  <c r="Y7" i="23"/>
  <c r="Y6" i="23"/>
  <c r="Y5" i="23"/>
  <c r="Y43" i="22"/>
  <c r="Y25" i="22"/>
  <c r="Y43" i="21"/>
  <c r="Y25" i="21"/>
  <c r="Y43" i="20"/>
  <c r="Y25" i="20"/>
  <c r="Y43" i="19"/>
  <c r="Y25" i="19"/>
  <c r="Y43" i="18"/>
  <c r="Y25" i="18"/>
  <c r="Y43" i="17"/>
  <c r="Y43" i="16"/>
  <c r="Y43" i="15"/>
  <c r="Y43" i="14"/>
  <c r="Y43" i="13"/>
  <c r="Y43" i="12"/>
  <c r="Y43" i="11"/>
  <c r="Y43" i="10"/>
  <c r="Y43" i="8"/>
  <c r="Y43" i="7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K42" i="41"/>
  <c r="K41" i="41"/>
  <c r="K40" i="41"/>
  <c r="K38" i="41"/>
  <c r="K37" i="41"/>
  <c r="K34" i="41"/>
  <c r="K42" i="40"/>
  <c r="K41" i="40"/>
  <c r="K40" i="40"/>
  <c r="K38" i="40"/>
  <c r="K37" i="40"/>
  <c r="K34" i="40"/>
  <c r="K42" i="39"/>
  <c r="K41" i="39"/>
  <c r="K40" i="39"/>
  <c r="K38" i="39"/>
  <c r="K37" i="39"/>
  <c r="K34" i="39"/>
  <c r="K42" i="38"/>
  <c r="K41" i="38"/>
  <c r="K40" i="38"/>
  <c r="K38" i="38"/>
  <c r="K37" i="38"/>
  <c r="K34" i="38"/>
  <c r="K42" i="37"/>
  <c r="K41" i="37"/>
  <c r="K40" i="37"/>
  <c r="K38" i="37"/>
  <c r="K37" i="37"/>
  <c r="K34" i="37"/>
  <c r="K42" i="36"/>
  <c r="K41" i="36"/>
  <c r="K40" i="36"/>
  <c r="K38" i="36"/>
  <c r="K37" i="36"/>
  <c r="K34" i="36"/>
  <c r="K42" i="35"/>
  <c r="K41" i="35"/>
  <c r="K40" i="35"/>
  <c r="K38" i="35"/>
  <c r="K37" i="35"/>
  <c r="K34" i="35"/>
  <c r="K42" i="34"/>
  <c r="K41" i="34"/>
  <c r="K40" i="34"/>
  <c r="K38" i="34"/>
  <c r="K37" i="34"/>
  <c r="K34" i="34"/>
  <c r="K42" i="33"/>
  <c r="K41" i="33"/>
  <c r="K40" i="33"/>
  <c r="K38" i="33"/>
  <c r="K37" i="33"/>
  <c r="K34" i="33"/>
  <c r="K42" i="32"/>
  <c r="K41" i="32"/>
  <c r="K40" i="32"/>
  <c r="K38" i="32"/>
  <c r="K37" i="32"/>
  <c r="K34" i="32"/>
  <c r="K42" i="31"/>
  <c r="K41" i="31"/>
  <c r="K40" i="31"/>
  <c r="K38" i="31"/>
  <c r="K37" i="31"/>
  <c r="K34" i="31"/>
  <c r="K42" i="30"/>
  <c r="K41" i="30"/>
  <c r="K40" i="30"/>
  <c r="K38" i="30"/>
  <c r="K37" i="30"/>
  <c r="K34" i="30"/>
  <c r="R33" i="11"/>
  <c r="H32" i="11" s="1"/>
  <c r="K42" i="29"/>
  <c r="K41" i="29"/>
  <c r="K40" i="29"/>
  <c r="K38" i="29"/>
  <c r="K37" i="29"/>
  <c r="R33" i="10"/>
  <c r="H32" i="10" s="1"/>
  <c r="Y32" i="10" s="1"/>
  <c r="H43" i="8"/>
  <c r="K42" i="28"/>
  <c r="K41" i="28"/>
  <c r="K40" i="28"/>
  <c r="K38" i="28"/>
  <c r="K37" i="28"/>
  <c r="K34" i="28"/>
  <c r="R33" i="8"/>
  <c r="H32" i="8" s="1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AY43" i="22"/>
  <c r="AN43" i="22"/>
  <c r="AM43" i="22"/>
  <c r="AL43" i="22"/>
  <c r="AK43" i="22"/>
  <c r="AJ43" i="22"/>
  <c r="AI43" i="22"/>
  <c r="AH43" i="22"/>
  <c r="AG43" i="22"/>
  <c r="AF43" i="22"/>
  <c r="X43" i="22"/>
  <c r="W43" i="22"/>
  <c r="V43" i="22"/>
  <c r="T43" i="22"/>
  <c r="S43" i="22"/>
  <c r="R43" i="22"/>
  <c r="AY42" i="22"/>
  <c r="AN42" i="22"/>
  <c r="AM42" i="22"/>
  <c r="AL42" i="22"/>
  <c r="AK42" i="22"/>
  <c r="AJ42" i="22"/>
  <c r="AI42" i="22"/>
  <c r="AH42" i="22"/>
  <c r="AG42" i="22"/>
  <c r="AF42" i="22"/>
  <c r="X42" i="22"/>
  <c r="W42" i="22"/>
  <c r="U42" i="22"/>
  <c r="T42" i="22"/>
  <c r="S42" i="22"/>
  <c r="R42" i="22"/>
  <c r="H41" i="22" s="1"/>
  <c r="AY41" i="22"/>
  <c r="AN41" i="22"/>
  <c r="AM41" i="22"/>
  <c r="AL41" i="22"/>
  <c r="AK41" i="22"/>
  <c r="AJ41" i="22"/>
  <c r="AI41" i="22"/>
  <c r="AH41" i="22"/>
  <c r="AG41" i="22"/>
  <c r="AF41" i="22"/>
  <c r="X41" i="22"/>
  <c r="W41" i="22"/>
  <c r="U41" i="22"/>
  <c r="T41" i="22"/>
  <c r="S41" i="22"/>
  <c r="R41" i="22"/>
  <c r="H40" i="22" s="1"/>
  <c r="AY40" i="22"/>
  <c r="AN40" i="22"/>
  <c r="AM40" i="22"/>
  <c r="AL40" i="22"/>
  <c r="AK40" i="22"/>
  <c r="AJ40" i="22"/>
  <c r="AI40" i="22"/>
  <c r="AH40" i="22"/>
  <c r="AG40" i="22"/>
  <c r="AF40" i="22"/>
  <c r="X40" i="22"/>
  <c r="W40" i="22"/>
  <c r="V40" i="22"/>
  <c r="T40" i="22"/>
  <c r="S40" i="22"/>
  <c r="R40" i="22"/>
  <c r="H39" i="22" s="1"/>
  <c r="AY39" i="22"/>
  <c r="AN39" i="22"/>
  <c r="AM39" i="22"/>
  <c r="AL39" i="22"/>
  <c r="AK39" i="22"/>
  <c r="AJ39" i="22"/>
  <c r="AI39" i="22"/>
  <c r="AH39" i="22"/>
  <c r="AG39" i="22"/>
  <c r="AF39" i="22"/>
  <c r="X39" i="22"/>
  <c r="V39" i="22"/>
  <c r="U39" i="22"/>
  <c r="T39" i="22"/>
  <c r="S39" i="22"/>
  <c r="R39" i="22"/>
  <c r="H38" i="22" s="1"/>
  <c r="AY38" i="22"/>
  <c r="AN38" i="22"/>
  <c r="AM38" i="22"/>
  <c r="AL38" i="22"/>
  <c r="AK38" i="22"/>
  <c r="AJ38" i="22"/>
  <c r="AI38" i="22"/>
  <c r="AH38" i="22"/>
  <c r="AG38" i="22"/>
  <c r="AF38" i="22"/>
  <c r="X38" i="22"/>
  <c r="W38" i="22"/>
  <c r="U38" i="22"/>
  <c r="T38" i="22"/>
  <c r="S38" i="22"/>
  <c r="R38" i="22"/>
  <c r="H37" i="22" s="1"/>
  <c r="AY37" i="22"/>
  <c r="AN37" i="22"/>
  <c r="AM37" i="22"/>
  <c r="AL37" i="22"/>
  <c r="AK37" i="22"/>
  <c r="AJ37" i="22"/>
  <c r="AI37" i="22"/>
  <c r="AH37" i="22"/>
  <c r="AG37" i="22"/>
  <c r="AF37" i="22"/>
  <c r="X37" i="22"/>
  <c r="W37" i="22"/>
  <c r="V37" i="22"/>
  <c r="T37" i="22"/>
  <c r="S37" i="22"/>
  <c r="R37" i="22"/>
  <c r="H36" i="22" s="1"/>
  <c r="AY36" i="22"/>
  <c r="AN36" i="22"/>
  <c r="AM36" i="22"/>
  <c r="AL36" i="22"/>
  <c r="AK36" i="22"/>
  <c r="AJ36" i="22"/>
  <c r="AI36" i="22"/>
  <c r="AH36" i="22"/>
  <c r="AG36" i="22"/>
  <c r="AF36" i="22"/>
  <c r="X36" i="22"/>
  <c r="W36" i="22"/>
  <c r="V36" i="22"/>
  <c r="T36" i="22"/>
  <c r="S36" i="22"/>
  <c r="AY35" i="22"/>
  <c r="AN35" i="22"/>
  <c r="AM35" i="22"/>
  <c r="AL35" i="22"/>
  <c r="AK35" i="22"/>
  <c r="AJ35" i="22"/>
  <c r="AI35" i="22"/>
  <c r="AH35" i="22"/>
  <c r="AG35" i="22"/>
  <c r="AF35" i="22"/>
  <c r="X35" i="22"/>
  <c r="W35" i="22"/>
  <c r="V35" i="22"/>
  <c r="T35" i="22"/>
  <c r="S35" i="22"/>
  <c r="R35" i="22"/>
  <c r="H34" i="22" s="1"/>
  <c r="AY34" i="22"/>
  <c r="AN34" i="22"/>
  <c r="AM34" i="22"/>
  <c r="AL34" i="22"/>
  <c r="AK34" i="22"/>
  <c r="AJ34" i="22"/>
  <c r="AI34" i="22"/>
  <c r="AH34" i="22"/>
  <c r="AG34" i="22"/>
  <c r="AF34" i="22"/>
  <c r="X34" i="22"/>
  <c r="W34" i="22"/>
  <c r="U34" i="22"/>
  <c r="T34" i="22"/>
  <c r="S34" i="22"/>
  <c r="R34" i="22"/>
  <c r="H33" i="22" s="1"/>
  <c r="AY33" i="22"/>
  <c r="AN33" i="22"/>
  <c r="AM33" i="22"/>
  <c r="AL33" i="22"/>
  <c r="AK33" i="22"/>
  <c r="AJ33" i="22"/>
  <c r="AI33" i="22"/>
  <c r="AH33" i="22"/>
  <c r="AG33" i="22"/>
  <c r="AF33" i="22"/>
  <c r="X33" i="22"/>
  <c r="W33" i="22"/>
  <c r="V33" i="22"/>
  <c r="U33" i="22"/>
  <c r="T33" i="22"/>
  <c r="R33" i="22"/>
  <c r="H32" i="22" s="1"/>
  <c r="ER32" i="22"/>
  <c r="EO32" i="22"/>
  <c r="ES32" i="22" s="1"/>
  <c r="EL32" i="22"/>
  <c r="AY32" i="22"/>
  <c r="AN32" i="22"/>
  <c r="AM32" i="22"/>
  <c r="AL32" i="22"/>
  <c r="AK32" i="22"/>
  <c r="AJ32" i="22"/>
  <c r="AI32" i="22"/>
  <c r="AH32" i="22"/>
  <c r="AG32" i="22"/>
  <c r="AF32" i="22"/>
  <c r="X32" i="22"/>
  <c r="W32" i="22"/>
  <c r="V32" i="22"/>
  <c r="U32" i="22"/>
  <c r="T32" i="22"/>
  <c r="R32" i="22"/>
  <c r="H31" i="22" s="1"/>
  <c r="AY31" i="22"/>
  <c r="AN31" i="22"/>
  <c r="AM31" i="22"/>
  <c r="AL31" i="22"/>
  <c r="AK31" i="22"/>
  <c r="AJ31" i="22"/>
  <c r="AI31" i="22"/>
  <c r="AH31" i="22"/>
  <c r="AG31" i="22"/>
  <c r="AF31" i="22"/>
  <c r="W31" i="22"/>
  <c r="V31" i="22"/>
  <c r="U31" i="22"/>
  <c r="S31" i="22"/>
  <c r="R31" i="22"/>
  <c r="H30" i="22" s="1"/>
  <c r="AY30" i="22"/>
  <c r="AN30" i="22"/>
  <c r="AM30" i="22"/>
  <c r="AL30" i="22"/>
  <c r="AK30" i="22"/>
  <c r="AJ30" i="22"/>
  <c r="AI30" i="22"/>
  <c r="AH30" i="22"/>
  <c r="AG30" i="22"/>
  <c r="AF30" i="22"/>
  <c r="X30" i="22"/>
  <c r="W30" i="22"/>
  <c r="V30" i="22"/>
  <c r="U30" i="22"/>
  <c r="T30" i="22"/>
  <c r="R30" i="22"/>
  <c r="H29" i="22" s="1"/>
  <c r="AY29" i="22"/>
  <c r="AN29" i="22"/>
  <c r="AM29" i="22"/>
  <c r="AL29" i="22"/>
  <c r="AK29" i="22"/>
  <c r="AJ29" i="22"/>
  <c r="AI29" i="22"/>
  <c r="AH29" i="22"/>
  <c r="AG29" i="22"/>
  <c r="AF29" i="22"/>
  <c r="X29" i="22"/>
  <c r="W29" i="22"/>
  <c r="V29" i="22"/>
  <c r="U29" i="22"/>
  <c r="S29" i="22"/>
  <c r="R29" i="22"/>
  <c r="H28" i="22" s="1"/>
  <c r="AY28" i="22"/>
  <c r="AN28" i="22"/>
  <c r="AM28" i="22"/>
  <c r="AL28" i="22"/>
  <c r="AK28" i="22"/>
  <c r="AJ28" i="22"/>
  <c r="AI28" i="22"/>
  <c r="AH28" i="22"/>
  <c r="AG28" i="22"/>
  <c r="AF28" i="22"/>
  <c r="X28" i="22"/>
  <c r="W28" i="22"/>
  <c r="V28" i="22"/>
  <c r="U28" i="22"/>
  <c r="T28" i="22"/>
  <c r="R28" i="22"/>
  <c r="H27" i="22" s="1"/>
  <c r="AY27" i="22"/>
  <c r="AN27" i="22"/>
  <c r="AM27" i="22"/>
  <c r="AL27" i="22"/>
  <c r="AK27" i="22"/>
  <c r="AJ27" i="22"/>
  <c r="AI27" i="22"/>
  <c r="AH27" i="22"/>
  <c r="AG27" i="22"/>
  <c r="AF27" i="22"/>
  <c r="X27" i="22"/>
  <c r="W27" i="22"/>
  <c r="V27" i="22"/>
  <c r="U27" i="22"/>
  <c r="T27" i="22"/>
  <c r="AY26" i="22"/>
  <c r="AN26" i="22"/>
  <c r="AM26" i="22"/>
  <c r="AL26" i="22"/>
  <c r="AK26" i="22"/>
  <c r="AJ26" i="22"/>
  <c r="AI26" i="22"/>
  <c r="AH26" i="22"/>
  <c r="AG26" i="22"/>
  <c r="AF26" i="22"/>
  <c r="X26" i="22"/>
  <c r="W26" i="22"/>
  <c r="V26" i="22"/>
  <c r="U26" i="22"/>
  <c r="T26" i="22"/>
  <c r="AY25" i="22"/>
  <c r="AN25" i="22"/>
  <c r="AM25" i="22"/>
  <c r="AL25" i="22"/>
  <c r="AK25" i="22"/>
  <c r="AJ25" i="22"/>
  <c r="AI25" i="22"/>
  <c r="AH25" i="22"/>
  <c r="AG25" i="22"/>
  <c r="AF25" i="22"/>
  <c r="X25" i="22"/>
  <c r="W25" i="22"/>
  <c r="V25" i="22"/>
  <c r="U25" i="22"/>
  <c r="T25" i="22"/>
  <c r="R25" i="22"/>
  <c r="AC24" i="22"/>
  <c r="AB24" i="22"/>
  <c r="AC23" i="22"/>
  <c r="AB23" i="22"/>
  <c r="AC22" i="22"/>
  <c r="AB22" i="22"/>
  <c r="AC21" i="22"/>
  <c r="AB21" i="22"/>
  <c r="AC20" i="22"/>
  <c r="AB20" i="22"/>
  <c r="AC19" i="22"/>
  <c r="AB19" i="22"/>
  <c r="AC18" i="22"/>
  <c r="AB18" i="22"/>
  <c r="AC17" i="22"/>
  <c r="AB17" i="22"/>
  <c r="AC16" i="22"/>
  <c r="AB16" i="22"/>
  <c r="AC15" i="22"/>
  <c r="AB15" i="22"/>
  <c r="S15" i="22"/>
  <c r="AC14" i="22"/>
  <c r="AB14" i="22"/>
  <c r="AC13" i="22"/>
  <c r="AB13" i="22"/>
  <c r="AC12" i="22"/>
  <c r="AB12" i="22"/>
  <c r="AO11" i="22"/>
  <c r="AC11" i="22"/>
  <c r="AB11" i="22"/>
  <c r="AC10" i="22"/>
  <c r="AB10" i="22"/>
  <c r="AC9" i="22"/>
  <c r="AB9" i="22"/>
  <c r="AC8" i="22"/>
  <c r="AB8" i="22"/>
  <c r="AC7" i="22"/>
  <c r="AB7" i="22"/>
  <c r="G7" i="22"/>
  <c r="S8" i="22" s="1"/>
  <c r="AC6" i="22"/>
  <c r="AB6" i="22"/>
  <c r="AC5" i="22"/>
  <c r="AB5" i="22"/>
  <c r="R5" i="22"/>
  <c r="K5" i="22"/>
  <c r="G19" i="23" s="1"/>
  <c r="AC4" i="22"/>
  <c r="AB4" i="22"/>
  <c r="R4" i="22"/>
  <c r="H3" i="22" s="1"/>
  <c r="K4" i="22"/>
  <c r="F19" i="23" s="1"/>
  <c r="AC3" i="22"/>
  <c r="AB3" i="22"/>
  <c r="R3" i="22"/>
  <c r="AC2" i="22"/>
  <c r="AB2" i="22"/>
  <c r="R2" i="22"/>
  <c r="AY43" i="21"/>
  <c r="AN43" i="21"/>
  <c r="AM43" i="21"/>
  <c r="AL43" i="21"/>
  <c r="AK43" i="21"/>
  <c r="AJ43" i="21"/>
  <c r="AI43" i="21"/>
  <c r="AH43" i="21"/>
  <c r="AG43" i="21"/>
  <c r="AF43" i="21"/>
  <c r="X43" i="21"/>
  <c r="W43" i="21"/>
  <c r="V43" i="21"/>
  <c r="T43" i="21"/>
  <c r="S43" i="21"/>
  <c r="R43" i="21"/>
  <c r="H42" i="21" s="1"/>
  <c r="AY42" i="21"/>
  <c r="AN42" i="21"/>
  <c r="AM42" i="21"/>
  <c r="AL42" i="21"/>
  <c r="AK42" i="21"/>
  <c r="AJ42" i="21"/>
  <c r="AI42" i="21"/>
  <c r="AH42" i="21"/>
  <c r="AG42" i="21"/>
  <c r="AF42" i="21"/>
  <c r="X42" i="21"/>
  <c r="W42" i="21"/>
  <c r="U42" i="21"/>
  <c r="T42" i="21"/>
  <c r="S42" i="21"/>
  <c r="R42" i="21"/>
  <c r="AY41" i="21"/>
  <c r="AN41" i="21"/>
  <c r="AM41" i="21"/>
  <c r="AL41" i="21"/>
  <c r="AK41" i="21"/>
  <c r="AJ41" i="21"/>
  <c r="AI41" i="21"/>
  <c r="AH41" i="21"/>
  <c r="AG41" i="21"/>
  <c r="AF41" i="21"/>
  <c r="X41" i="21"/>
  <c r="W41" i="21"/>
  <c r="U41" i="21"/>
  <c r="T41" i="21"/>
  <c r="S41" i="21"/>
  <c r="R41" i="21"/>
  <c r="H40" i="21" s="1"/>
  <c r="Y40" i="21" s="1"/>
  <c r="AY40" i="21"/>
  <c r="AN40" i="21"/>
  <c r="AM40" i="21"/>
  <c r="AL40" i="21"/>
  <c r="AK40" i="21"/>
  <c r="AJ40" i="21"/>
  <c r="AI40" i="21"/>
  <c r="AH40" i="21"/>
  <c r="AG40" i="21"/>
  <c r="AF40" i="21"/>
  <c r="X40" i="21"/>
  <c r="W40" i="21"/>
  <c r="V40" i="21"/>
  <c r="T40" i="21"/>
  <c r="S40" i="21"/>
  <c r="R40" i="21"/>
  <c r="H39" i="21" s="1"/>
  <c r="AY39" i="21"/>
  <c r="AN39" i="21"/>
  <c r="AM39" i="21"/>
  <c r="AL39" i="21"/>
  <c r="AK39" i="21"/>
  <c r="AJ39" i="21"/>
  <c r="AI39" i="21"/>
  <c r="AH39" i="21"/>
  <c r="AG39" i="21"/>
  <c r="AF39" i="21"/>
  <c r="X39" i="21"/>
  <c r="V39" i="21"/>
  <c r="U39" i="21"/>
  <c r="T39" i="21"/>
  <c r="S39" i="21"/>
  <c r="R39" i="21"/>
  <c r="AY38" i="21"/>
  <c r="AN38" i="21"/>
  <c r="AM38" i="21"/>
  <c r="AL38" i="21"/>
  <c r="AK38" i="21"/>
  <c r="AJ38" i="21"/>
  <c r="AI38" i="21"/>
  <c r="AU38" i="21" s="1"/>
  <c r="AH38" i="21"/>
  <c r="AG38" i="21"/>
  <c r="AF38" i="21"/>
  <c r="X38" i="21"/>
  <c r="W38" i="21"/>
  <c r="U38" i="21"/>
  <c r="T38" i="21"/>
  <c r="S38" i="21"/>
  <c r="R38" i="21"/>
  <c r="AY37" i="21"/>
  <c r="AN37" i="21"/>
  <c r="AM37" i="21"/>
  <c r="AL37" i="21"/>
  <c r="AK37" i="21"/>
  <c r="AJ37" i="21"/>
  <c r="AI37" i="21"/>
  <c r="AH37" i="21"/>
  <c r="AG37" i="21"/>
  <c r="AF37" i="21"/>
  <c r="X37" i="21"/>
  <c r="W37" i="21"/>
  <c r="V37" i="21"/>
  <c r="T37" i="21"/>
  <c r="S37" i="21"/>
  <c r="R37" i="21"/>
  <c r="H36" i="21" s="1"/>
  <c r="AY36" i="21"/>
  <c r="AN36" i="21"/>
  <c r="AM36" i="21"/>
  <c r="AL36" i="21"/>
  <c r="AK36" i="21"/>
  <c r="AJ36" i="21"/>
  <c r="AI36" i="21"/>
  <c r="AH36" i="21"/>
  <c r="AG36" i="21"/>
  <c r="AF36" i="21"/>
  <c r="X36" i="21"/>
  <c r="W36" i="21"/>
  <c r="V36" i="21"/>
  <c r="T36" i="21"/>
  <c r="S36" i="21"/>
  <c r="AY35" i="21"/>
  <c r="AN35" i="21"/>
  <c r="AM35" i="21"/>
  <c r="AL35" i="21"/>
  <c r="AU35" i="21" s="1"/>
  <c r="AK35" i="21"/>
  <c r="AJ35" i="21"/>
  <c r="AI35" i="21"/>
  <c r="AH35" i="21"/>
  <c r="AG35" i="21"/>
  <c r="AF35" i="21"/>
  <c r="X35" i="21"/>
  <c r="W35" i="21"/>
  <c r="V35" i="21"/>
  <c r="T35" i="21"/>
  <c r="S35" i="21"/>
  <c r="R35" i="21"/>
  <c r="H34" i="21" s="1"/>
  <c r="AY34" i="21"/>
  <c r="AN34" i="21"/>
  <c r="AM34" i="21"/>
  <c r="AL34" i="21"/>
  <c r="AK34" i="21"/>
  <c r="AJ34" i="21"/>
  <c r="AI34" i="21"/>
  <c r="AH34" i="21"/>
  <c r="AG34" i="21"/>
  <c r="AF34" i="21"/>
  <c r="X34" i="21"/>
  <c r="W34" i="21"/>
  <c r="U34" i="21"/>
  <c r="T34" i="21"/>
  <c r="S34" i="21"/>
  <c r="R34" i="21"/>
  <c r="H33" i="21" s="1"/>
  <c r="AY33" i="21"/>
  <c r="AN33" i="21"/>
  <c r="AM33" i="21"/>
  <c r="AL33" i="21"/>
  <c r="AK33" i="21"/>
  <c r="AJ33" i="21"/>
  <c r="AI33" i="21"/>
  <c r="AH33" i="21"/>
  <c r="AG33" i="21"/>
  <c r="AF33" i="21"/>
  <c r="X33" i="21"/>
  <c r="W33" i="21"/>
  <c r="V33" i="21"/>
  <c r="U33" i="21"/>
  <c r="T33" i="21"/>
  <c r="ES32" i="21"/>
  <c r="ER32" i="21"/>
  <c r="EO32" i="21"/>
  <c r="EL32" i="21"/>
  <c r="AY32" i="21"/>
  <c r="AN32" i="21"/>
  <c r="AM32" i="21"/>
  <c r="AL32" i="21"/>
  <c r="AK32" i="21"/>
  <c r="AJ32" i="21"/>
  <c r="AI32" i="21"/>
  <c r="AH32" i="21"/>
  <c r="AG32" i="21"/>
  <c r="AF32" i="21"/>
  <c r="X32" i="21"/>
  <c r="W32" i="21"/>
  <c r="V32" i="21"/>
  <c r="U32" i="21"/>
  <c r="T32" i="21"/>
  <c r="R32" i="21"/>
  <c r="H31" i="21" s="1"/>
  <c r="AY31" i="21"/>
  <c r="AN31" i="21"/>
  <c r="AM31" i="21"/>
  <c r="AL31" i="21"/>
  <c r="AK31" i="21"/>
  <c r="AJ31" i="21"/>
  <c r="AI31" i="21"/>
  <c r="AH31" i="21"/>
  <c r="AG31" i="21"/>
  <c r="AF31" i="21"/>
  <c r="W31" i="21"/>
  <c r="V31" i="21"/>
  <c r="U31" i="21"/>
  <c r="S31" i="21"/>
  <c r="R31" i="21"/>
  <c r="AY30" i="21"/>
  <c r="AN30" i="21"/>
  <c r="AM30" i="21"/>
  <c r="AL30" i="21"/>
  <c r="AK30" i="21"/>
  <c r="AJ30" i="21"/>
  <c r="AI30" i="21"/>
  <c r="AH30" i="21"/>
  <c r="AG30" i="21"/>
  <c r="AF30" i="21"/>
  <c r="X30" i="21"/>
  <c r="W30" i="21"/>
  <c r="V30" i="21"/>
  <c r="U30" i="21"/>
  <c r="T30" i="21"/>
  <c r="R30" i="21"/>
  <c r="AY29" i="21"/>
  <c r="AN29" i="21"/>
  <c r="AM29" i="21"/>
  <c r="AL29" i="21"/>
  <c r="AK29" i="21"/>
  <c r="AJ29" i="21"/>
  <c r="AI29" i="21"/>
  <c r="AH29" i="21"/>
  <c r="AG29" i="21"/>
  <c r="AF29" i="21"/>
  <c r="X29" i="21"/>
  <c r="W29" i="21"/>
  <c r="V29" i="21"/>
  <c r="U29" i="21"/>
  <c r="S29" i="21"/>
  <c r="R29" i="21"/>
  <c r="H28" i="21" s="1"/>
  <c r="AY28" i="21"/>
  <c r="AN28" i="21"/>
  <c r="AM28" i="21"/>
  <c r="AL28" i="21"/>
  <c r="AK28" i="21"/>
  <c r="AJ28" i="21"/>
  <c r="AI28" i="21"/>
  <c r="AH28" i="21"/>
  <c r="AG28" i="21"/>
  <c r="AF28" i="21"/>
  <c r="X28" i="21"/>
  <c r="W28" i="21"/>
  <c r="V28" i="21"/>
  <c r="U28" i="21"/>
  <c r="T28" i="21"/>
  <c r="R28" i="21"/>
  <c r="H27" i="21" s="1"/>
  <c r="AY27" i="21"/>
  <c r="AN27" i="21"/>
  <c r="AM27" i="21"/>
  <c r="AL27" i="21"/>
  <c r="AK27" i="21"/>
  <c r="AJ27" i="21"/>
  <c r="AI27" i="21"/>
  <c r="AH27" i="21"/>
  <c r="AG27" i="21"/>
  <c r="AF27" i="21"/>
  <c r="X27" i="21"/>
  <c r="W27" i="21"/>
  <c r="V27" i="21"/>
  <c r="U27" i="21"/>
  <c r="T27" i="21"/>
  <c r="R27" i="21"/>
  <c r="H26" i="21" s="1"/>
  <c r="AY26" i="21"/>
  <c r="AN26" i="21"/>
  <c r="AM26" i="21"/>
  <c r="AL26" i="21"/>
  <c r="AK26" i="21"/>
  <c r="AJ26" i="21"/>
  <c r="AI26" i="21"/>
  <c r="AH26" i="21"/>
  <c r="AG26" i="21"/>
  <c r="AF26" i="21"/>
  <c r="X26" i="21"/>
  <c r="W26" i="21"/>
  <c r="V26" i="21"/>
  <c r="U26" i="21"/>
  <c r="T26" i="21"/>
  <c r="R26" i="21"/>
  <c r="H25" i="21" s="1"/>
  <c r="AY25" i="21"/>
  <c r="AN25" i="21"/>
  <c r="AM25" i="21"/>
  <c r="AL25" i="21"/>
  <c r="AK25" i="21"/>
  <c r="AJ25" i="21"/>
  <c r="AI25" i="21"/>
  <c r="AU25" i="21" s="1"/>
  <c r="AH25" i="21"/>
  <c r="AG25" i="21"/>
  <c r="AF25" i="21"/>
  <c r="X25" i="21"/>
  <c r="W25" i="21"/>
  <c r="V25" i="21"/>
  <c r="U25" i="21"/>
  <c r="T25" i="21"/>
  <c r="R25" i="21"/>
  <c r="AC24" i="21"/>
  <c r="AB24" i="21"/>
  <c r="AC23" i="21"/>
  <c r="AB23" i="21"/>
  <c r="AC22" i="21"/>
  <c r="AB22" i="21"/>
  <c r="AC21" i="21"/>
  <c r="AB21" i="21"/>
  <c r="AC20" i="21"/>
  <c r="AB20" i="21"/>
  <c r="AC19" i="21"/>
  <c r="AB19" i="21"/>
  <c r="AC18" i="21"/>
  <c r="AB18" i="21"/>
  <c r="AC17" i="21"/>
  <c r="AB17" i="21"/>
  <c r="AC16" i="21"/>
  <c r="AB16" i="21"/>
  <c r="AC15" i="21"/>
  <c r="AB15" i="21"/>
  <c r="S15" i="21"/>
  <c r="AC14" i="21"/>
  <c r="AB14" i="21"/>
  <c r="AC13" i="21"/>
  <c r="AB13" i="21"/>
  <c r="AC12" i="21"/>
  <c r="AB12" i="21"/>
  <c r="AO11" i="21"/>
  <c r="AC11" i="21"/>
  <c r="AB11" i="21"/>
  <c r="AC10" i="21"/>
  <c r="AB10" i="21"/>
  <c r="AC9" i="21"/>
  <c r="AB9" i="21"/>
  <c r="AC8" i="21"/>
  <c r="AB8" i="21"/>
  <c r="AC7" i="21"/>
  <c r="AB7" i="21"/>
  <c r="G7" i="21"/>
  <c r="S8" i="21" s="1"/>
  <c r="AC6" i="21"/>
  <c r="AB6" i="21"/>
  <c r="AC5" i="21"/>
  <c r="AB5" i="21"/>
  <c r="R5" i="21"/>
  <c r="K5" i="21"/>
  <c r="G18" i="23" s="1"/>
  <c r="AC4" i="21"/>
  <c r="AB4" i="21"/>
  <c r="R4" i="21"/>
  <c r="H3" i="21" s="1"/>
  <c r="F10" i="40" s="1"/>
  <c r="K4" i="21"/>
  <c r="F18" i="23" s="1"/>
  <c r="AC3" i="21"/>
  <c r="AB3" i="21"/>
  <c r="R3" i="21"/>
  <c r="AC2" i="21"/>
  <c r="AB2" i="21"/>
  <c r="R2" i="21"/>
  <c r="AY43" i="20"/>
  <c r="AN43" i="20"/>
  <c r="AM43" i="20"/>
  <c r="AL43" i="20"/>
  <c r="AK43" i="20"/>
  <c r="AJ43" i="20"/>
  <c r="AI43" i="20"/>
  <c r="AU43" i="20" s="1"/>
  <c r="AH43" i="20"/>
  <c r="AG43" i="20"/>
  <c r="AF43" i="20"/>
  <c r="X43" i="20"/>
  <c r="W43" i="20"/>
  <c r="V43" i="20"/>
  <c r="T43" i="20"/>
  <c r="S43" i="20"/>
  <c r="R43" i="20"/>
  <c r="H42" i="20" s="1"/>
  <c r="AY42" i="20"/>
  <c r="AN42" i="20"/>
  <c r="AM42" i="20"/>
  <c r="AL42" i="20"/>
  <c r="AK42" i="20"/>
  <c r="AJ42" i="20"/>
  <c r="AI42" i="20"/>
  <c r="AU42" i="20" s="1"/>
  <c r="AH42" i="20"/>
  <c r="AG42" i="20"/>
  <c r="AF42" i="20"/>
  <c r="X42" i="20"/>
  <c r="W42" i="20"/>
  <c r="U42" i="20"/>
  <c r="T42" i="20"/>
  <c r="S42" i="20"/>
  <c r="R42" i="20"/>
  <c r="H41" i="20" s="1"/>
  <c r="AY41" i="20"/>
  <c r="AN41" i="20"/>
  <c r="AM41" i="20"/>
  <c r="AL41" i="20"/>
  <c r="AK41" i="20"/>
  <c r="AJ41" i="20"/>
  <c r="AI41" i="20"/>
  <c r="AH41" i="20"/>
  <c r="AG41" i="20"/>
  <c r="AF41" i="20"/>
  <c r="X41" i="20"/>
  <c r="W41" i="20"/>
  <c r="U41" i="20"/>
  <c r="T41" i="20"/>
  <c r="S41" i="20"/>
  <c r="R41" i="20"/>
  <c r="AY40" i="20"/>
  <c r="AN40" i="20"/>
  <c r="AM40" i="20"/>
  <c r="AL40" i="20"/>
  <c r="AK40" i="20"/>
  <c r="AJ40" i="20"/>
  <c r="AI40" i="20"/>
  <c r="AH40" i="20"/>
  <c r="AG40" i="20"/>
  <c r="AF40" i="20"/>
  <c r="X40" i="20"/>
  <c r="W40" i="20"/>
  <c r="V40" i="20"/>
  <c r="T40" i="20"/>
  <c r="S40" i="20"/>
  <c r="R40" i="20"/>
  <c r="H39" i="20" s="1"/>
  <c r="AY39" i="20"/>
  <c r="AN39" i="20"/>
  <c r="AM39" i="20"/>
  <c r="AL39" i="20"/>
  <c r="AK39" i="20"/>
  <c r="AJ39" i="20"/>
  <c r="AI39" i="20"/>
  <c r="AH39" i="20"/>
  <c r="AG39" i="20"/>
  <c r="AF39" i="20"/>
  <c r="X39" i="20"/>
  <c r="V39" i="20"/>
  <c r="U39" i="20"/>
  <c r="T39" i="20"/>
  <c r="S39" i="20"/>
  <c r="R39" i="20"/>
  <c r="H38" i="20" s="1"/>
  <c r="AY38" i="20"/>
  <c r="AN38" i="20"/>
  <c r="AM38" i="20"/>
  <c r="AL38" i="20"/>
  <c r="AK38" i="20"/>
  <c r="AJ38" i="20"/>
  <c r="AI38" i="20"/>
  <c r="AH38" i="20"/>
  <c r="AG38" i="20"/>
  <c r="AF38" i="20"/>
  <c r="X38" i="20"/>
  <c r="W38" i="20"/>
  <c r="U38" i="20"/>
  <c r="T38" i="20"/>
  <c r="S38" i="20"/>
  <c r="R38" i="20"/>
  <c r="AY37" i="20"/>
  <c r="AN37" i="20"/>
  <c r="AM37" i="20"/>
  <c r="AL37" i="20"/>
  <c r="AK37" i="20"/>
  <c r="AJ37" i="20"/>
  <c r="AI37" i="20"/>
  <c r="AH37" i="20"/>
  <c r="AG37" i="20"/>
  <c r="AF37" i="20"/>
  <c r="X37" i="20"/>
  <c r="W37" i="20"/>
  <c r="V37" i="20"/>
  <c r="T37" i="20"/>
  <c r="S37" i="20"/>
  <c r="R37" i="20"/>
  <c r="H36" i="20" s="1"/>
  <c r="AY36" i="20"/>
  <c r="AN36" i="20"/>
  <c r="AM36" i="20"/>
  <c r="AL36" i="20"/>
  <c r="AK36" i="20"/>
  <c r="AJ36" i="20"/>
  <c r="AI36" i="20"/>
  <c r="AH36" i="20"/>
  <c r="AG36" i="20"/>
  <c r="AF36" i="20"/>
  <c r="X36" i="20"/>
  <c r="W36" i="20"/>
  <c r="V36" i="20"/>
  <c r="T36" i="20"/>
  <c r="S36" i="20"/>
  <c r="AY35" i="20"/>
  <c r="AN35" i="20"/>
  <c r="AM35" i="20"/>
  <c r="AL35" i="20"/>
  <c r="AK35" i="20"/>
  <c r="AJ35" i="20"/>
  <c r="AI35" i="20"/>
  <c r="AU35" i="20" s="1"/>
  <c r="AH35" i="20"/>
  <c r="AG35" i="20"/>
  <c r="AF35" i="20"/>
  <c r="X35" i="20"/>
  <c r="W35" i="20"/>
  <c r="V35" i="20"/>
  <c r="T35" i="20"/>
  <c r="S35" i="20"/>
  <c r="R35" i="20"/>
  <c r="H34" i="20" s="1"/>
  <c r="AY34" i="20"/>
  <c r="AN34" i="20"/>
  <c r="AM34" i="20"/>
  <c r="AL34" i="20"/>
  <c r="AK34" i="20"/>
  <c r="AJ34" i="20"/>
  <c r="AI34" i="20"/>
  <c r="AU34" i="20" s="1"/>
  <c r="AH34" i="20"/>
  <c r="AG34" i="20"/>
  <c r="AF34" i="20"/>
  <c r="X34" i="20"/>
  <c r="W34" i="20"/>
  <c r="U34" i="20"/>
  <c r="T34" i="20"/>
  <c r="S34" i="20"/>
  <c r="R34" i="20"/>
  <c r="H33" i="20" s="1"/>
  <c r="AY33" i="20"/>
  <c r="AN33" i="20"/>
  <c r="AM33" i="20"/>
  <c r="AL33" i="20"/>
  <c r="AK33" i="20"/>
  <c r="AJ33" i="20"/>
  <c r="AI33" i="20"/>
  <c r="AH33" i="20"/>
  <c r="AG33" i="20"/>
  <c r="AF33" i="20"/>
  <c r="X33" i="20"/>
  <c r="W33" i="20"/>
  <c r="V33" i="20"/>
  <c r="U33" i="20"/>
  <c r="T33" i="20"/>
  <c r="R33" i="20"/>
  <c r="ER32" i="20"/>
  <c r="EO32" i="20"/>
  <c r="ES32" i="20" s="1"/>
  <c r="EL32" i="20"/>
  <c r="AY32" i="20"/>
  <c r="AN32" i="20"/>
  <c r="AM32" i="20"/>
  <c r="AL32" i="20"/>
  <c r="AK32" i="20"/>
  <c r="AJ32" i="20"/>
  <c r="AI32" i="20"/>
  <c r="AH32" i="20"/>
  <c r="AG32" i="20"/>
  <c r="AF32" i="20"/>
  <c r="X32" i="20"/>
  <c r="W32" i="20"/>
  <c r="V32" i="20"/>
  <c r="U32" i="20"/>
  <c r="T32" i="20"/>
  <c r="R32" i="20"/>
  <c r="H31" i="20" s="1"/>
  <c r="Y31" i="20" s="1"/>
  <c r="AY31" i="20"/>
  <c r="AN31" i="20"/>
  <c r="AM31" i="20"/>
  <c r="AL31" i="20"/>
  <c r="AK31" i="20"/>
  <c r="AJ31" i="20"/>
  <c r="AI31" i="20"/>
  <c r="AH31" i="20"/>
  <c r="AG31" i="20"/>
  <c r="AF31" i="20"/>
  <c r="W31" i="20"/>
  <c r="V31" i="20"/>
  <c r="U31" i="20"/>
  <c r="S31" i="20"/>
  <c r="R31" i="20"/>
  <c r="H30" i="20" s="1"/>
  <c r="AY30" i="20"/>
  <c r="AN30" i="20"/>
  <c r="AM30" i="20"/>
  <c r="AL30" i="20"/>
  <c r="AK30" i="20"/>
  <c r="AJ30" i="20"/>
  <c r="AI30" i="20"/>
  <c r="AH30" i="20"/>
  <c r="AG30" i="20"/>
  <c r="AF30" i="20"/>
  <c r="X30" i="20"/>
  <c r="W30" i="20"/>
  <c r="V30" i="20"/>
  <c r="U30" i="20"/>
  <c r="T30" i="20"/>
  <c r="R30" i="20"/>
  <c r="H29" i="20" s="1"/>
  <c r="AY29" i="20"/>
  <c r="AN29" i="20"/>
  <c r="AM29" i="20"/>
  <c r="AL29" i="20"/>
  <c r="AK29" i="20"/>
  <c r="AJ29" i="20"/>
  <c r="AI29" i="20"/>
  <c r="AH29" i="20"/>
  <c r="AG29" i="20"/>
  <c r="AF29" i="20"/>
  <c r="X29" i="20"/>
  <c r="W29" i="20"/>
  <c r="V29" i="20"/>
  <c r="U29" i="20"/>
  <c r="S29" i="20"/>
  <c r="R29" i="20"/>
  <c r="H28" i="20" s="1"/>
  <c r="AY28" i="20"/>
  <c r="AN28" i="20"/>
  <c r="AM28" i="20"/>
  <c r="AL28" i="20"/>
  <c r="AK28" i="20"/>
  <c r="AJ28" i="20"/>
  <c r="AI28" i="20"/>
  <c r="AH28" i="20"/>
  <c r="AG28" i="20"/>
  <c r="AF28" i="20"/>
  <c r="X28" i="20"/>
  <c r="W28" i="20"/>
  <c r="V28" i="20"/>
  <c r="U28" i="20"/>
  <c r="T28" i="20"/>
  <c r="R28" i="20"/>
  <c r="H27" i="20" s="1"/>
  <c r="AY27" i="20"/>
  <c r="AN27" i="20"/>
  <c r="AM27" i="20"/>
  <c r="AL27" i="20"/>
  <c r="AK27" i="20"/>
  <c r="AJ27" i="20"/>
  <c r="AI27" i="20"/>
  <c r="AH27" i="20"/>
  <c r="AG27" i="20"/>
  <c r="AF27" i="20"/>
  <c r="X27" i="20"/>
  <c r="W27" i="20"/>
  <c r="V27" i="20"/>
  <c r="U27" i="20"/>
  <c r="T27" i="20"/>
  <c r="AY26" i="20"/>
  <c r="AN26" i="20"/>
  <c r="AM26" i="20"/>
  <c r="AL26" i="20"/>
  <c r="AK26" i="20"/>
  <c r="AJ26" i="20"/>
  <c r="AI26" i="20"/>
  <c r="AH26" i="20"/>
  <c r="AG26" i="20"/>
  <c r="AF26" i="20"/>
  <c r="X26" i="20"/>
  <c r="W26" i="20"/>
  <c r="V26" i="20"/>
  <c r="U26" i="20"/>
  <c r="T26" i="20"/>
  <c r="AY25" i="20"/>
  <c r="AN25" i="20"/>
  <c r="AM25" i="20"/>
  <c r="AL25" i="20"/>
  <c r="AK25" i="20"/>
  <c r="AJ25" i="20"/>
  <c r="AI25" i="20"/>
  <c r="AH25" i="20"/>
  <c r="AG25" i="20"/>
  <c r="AF25" i="20"/>
  <c r="X25" i="20"/>
  <c r="W25" i="20"/>
  <c r="V25" i="20"/>
  <c r="U25" i="20"/>
  <c r="T25" i="20"/>
  <c r="R25" i="20"/>
  <c r="AC24" i="20"/>
  <c r="AB24" i="20"/>
  <c r="AC23" i="20"/>
  <c r="AB23" i="20"/>
  <c r="AC22" i="20"/>
  <c r="AB22" i="20"/>
  <c r="AC21" i="20"/>
  <c r="AB21" i="20"/>
  <c r="AC20" i="20"/>
  <c r="AB20" i="20"/>
  <c r="AC19" i="20"/>
  <c r="AB19" i="20"/>
  <c r="AC18" i="20"/>
  <c r="AB18" i="20"/>
  <c r="AC17" i="20"/>
  <c r="AB17" i="20"/>
  <c r="AC16" i="20"/>
  <c r="AB16" i="20"/>
  <c r="AC15" i="20"/>
  <c r="AB15" i="20"/>
  <c r="S15" i="20"/>
  <c r="AC14" i="20"/>
  <c r="AB14" i="20"/>
  <c r="AC13" i="20"/>
  <c r="AB13" i="20"/>
  <c r="AC12" i="20"/>
  <c r="AB12" i="20"/>
  <c r="AO11" i="20"/>
  <c r="AC11" i="20"/>
  <c r="AB11" i="20"/>
  <c r="AC10" i="20"/>
  <c r="AB10" i="20"/>
  <c r="AC9" i="20"/>
  <c r="AB9" i="20"/>
  <c r="AC8" i="20"/>
  <c r="AB8" i="20"/>
  <c r="AC7" i="20"/>
  <c r="AB7" i="20"/>
  <c r="G7" i="20"/>
  <c r="S8" i="20" s="1"/>
  <c r="AC6" i="20"/>
  <c r="AB6" i="20"/>
  <c r="AC5" i="20"/>
  <c r="AB5" i="20"/>
  <c r="R5" i="20"/>
  <c r="K5" i="20"/>
  <c r="G17" i="23" s="1"/>
  <c r="AC4" i="20"/>
  <c r="AB4" i="20"/>
  <c r="R4" i="20"/>
  <c r="H3" i="20" s="1"/>
  <c r="K4" i="20"/>
  <c r="F17" i="23" s="1"/>
  <c r="AC3" i="20"/>
  <c r="AB3" i="20"/>
  <c r="R3" i="20"/>
  <c r="AC2" i="20"/>
  <c r="AB2" i="20"/>
  <c r="R2" i="20"/>
  <c r="AY43" i="19"/>
  <c r="AN43" i="19"/>
  <c r="AM43" i="19"/>
  <c r="AL43" i="19"/>
  <c r="AK43" i="19"/>
  <c r="AJ43" i="19"/>
  <c r="AI43" i="19"/>
  <c r="AH43" i="19"/>
  <c r="AG43" i="19"/>
  <c r="AF43" i="19"/>
  <c r="X43" i="19"/>
  <c r="W43" i="19"/>
  <c r="V43" i="19"/>
  <c r="T43" i="19"/>
  <c r="S43" i="19"/>
  <c r="R43" i="19"/>
  <c r="H42" i="19" s="1"/>
  <c r="AY42" i="19"/>
  <c r="AN42" i="19"/>
  <c r="AM42" i="19"/>
  <c r="AL42" i="19"/>
  <c r="AK42" i="19"/>
  <c r="AJ42" i="19"/>
  <c r="AI42" i="19"/>
  <c r="AH42" i="19"/>
  <c r="AG42" i="19"/>
  <c r="AF42" i="19"/>
  <c r="X42" i="19"/>
  <c r="W42" i="19"/>
  <c r="U42" i="19"/>
  <c r="T42" i="19"/>
  <c r="S42" i="19"/>
  <c r="R42" i="19"/>
  <c r="H41" i="19" s="1"/>
  <c r="AY41" i="19"/>
  <c r="AN41" i="19"/>
  <c r="AM41" i="19"/>
  <c r="AL41" i="19"/>
  <c r="AK41" i="19"/>
  <c r="AJ41" i="19"/>
  <c r="AI41" i="19"/>
  <c r="AH41" i="19"/>
  <c r="AG41" i="19"/>
  <c r="AF41" i="19"/>
  <c r="X41" i="19"/>
  <c r="W41" i="19"/>
  <c r="U41" i="19"/>
  <c r="T41" i="19"/>
  <c r="S41" i="19"/>
  <c r="R41" i="19"/>
  <c r="H40" i="19" s="1"/>
  <c r="AY40" i="19"/>
  <c r="AN40" i="19"/>
  <c r="AM40" i="19"/>
  <c r="AL40" i="19"/>
  <c r="AK40" i="19"/>
  <c r="AJ40" i="19"/>
  <c r="AI40" i="19"/>
  <c r="AH40" i="19"/>
  <c r="AG40" i="19"/>
  <c r="AF40" i="19"/>
  <c r="X40" i="19"/>
  <c r="W40" i="19"/>
  <c r="V40" i="19"/>
  <c r="T40" i="19"/>
  <c r="S40" i="19"/>
  <c r="R40" i="19"/>
  <c r="H39" i="19" s="1"/>
  <c r="AY39" i="19"/>
  <c r="AN39" i="19"/>
  <c r="AM39" i="19"/>
  <c r="AL39" i="19"/>
  <c r="AK39" i="19"/>
  <c r="AJ39" i="19"/>
  <c r="AI39" i="19"/>
  <c r="AH39" i="19"/>
  <c r="AG39" i="19"/>
  <c r="AF39" i="19"/>
  <c r="X39" i="19"/>
  <c r="V39" i="19"/>
  <c r="U39" i="19"/>
  <c r="T39" i="19"/>
  <c r="S39" i="19"/>
  <c r="R39" i="19"/>
  <c r="H38" i="19" s="1"/>
  <c r="AY38" i="19"/>
  <c r="AN38" i="19"/>
  <c r="AM38" i="19"/>
  <c r="AL38" i="19"/>
  <c r="AK38" i="19"/>
  <c r="AJ38" i="19"/>
  <c r="AI38" i="19"/>
  <c r="AH38" i="19"/>
  <c r="AG38" i="19"/>
  <c r="AF38" i="19"/>
  <c r="X38" i="19"/>
  <c r="W38" i="19"/>
  <c r="U38" i="19"/>
  <c r="T38" i="19"/>
  <c r="S38" i="19"/>
  <c r="R38" i="19"/>
  <c r="H37" i="19" s="1"/>
  <c r="AY37" i="19"/>
  <c r="AN37" i="19"/>
  <c r="AM37" i="19"/>
  <c r="AL37" i="19"/>
  <c r="AK37" i="19"/>
  <c r="AJ37" i="19"/>
  <c r="AI37" i="19"/>
  <c r="AH37" i="19"/>
  <c r="AG37" i="19"/>
  <c r="AF37" i="19"/>
  <c r="X37" i="19"/>
  <c r="W37" i="19"/>
  <c r="V37" i="19"/>
  <c r="T37" i="19"/>
  <c r="S37" i="19"/>
  <c r="R37" i="19"/>
  <c r="H36" i="19" s="1"/>
  <c r="AY36" i="19"/>
  <c r="AN36" i="19"/>
  <c r="AM36" i="19"/>
  <c r="AL36" i="19"/>
  <c r="AK36" i="19"/>
  <c r="AJ36" i="19"/>
  <c r="AI36" i="19"/>
  <c r="AH36" i="19"/>
  <c r="AG36" i="19"/>
  <c r="AF36" i="19"/>
  <c r="X36" i="19"/>
  <c r="W36" i="19"/>
  <c r="V36" i="19"/>
  <c r="T36" i="19"/>
  <c r="S36" i="19"/>
  <c r="AY35" i="19"/>
  <c r="AN35" i="19"/>
  <c r="AM35" i="19"/>
  <c r="AL35" i="19"/>
  <c r="AK35" i="19"/>
  <c r="AJ35" i="19"/>
  <c r="AI35" i="19"/>
  <c r="AH35" i="19"/>
  <c r="AG35" i="19"/>
  <c r="AF35" i="19"/>
  <c r="X35" i="19"/>
  <c r="W35" i="19"/>
  <c r="V35" i="19"/>
  <c r="T35" i="19"/>
  <c r="S35" i="19"/>
  <c r="R35" i="19"/>
  <c r="H34" i="19" s="1"/>
  <c r="AY34" i="19"/>
  <c r="AN34" i="19"/>
  <c r="AM34" i="19"/>
  <c r="AL34" i="19"/>
  <c r="AK34" i="19"/>
  <c r="AJ34" i="19"/>
  <c r="AI34" i="19"/>
  <c r="AH34" i="19"/>
  <c r="AG34" i="19"/>
  <c r="AF34" i="19"/>
  <c r="X34" i="19"/>
  <c r="W34" i="19"/>
  <c r="U34" i="19"/>
  <c r="T34" i="19"/>
  <c r="S34" i="19"/>
  <c r="R34" i="19"/>
  <c r="H33" i="19" s="1"/>
  <c r="AY33" i="19"/>
  <c r="AN33" i="19"/>
  <c r="AM33" i="19"/>
  <c r="AL33" i="19"/>
  <c r="AK33" i="19"/>
  <c r="AJ33" i="19"/>
  <c r="AI33" i="19"/>
  <c r="AH33" i="19"/>
  <c r="AG33" i="19"/>
  <c r="AF33" i="19"/>
  <c r="X33" i="19"/>
  <c r="W33" i="19"/>
  <c r="V33" i="19"/>
  <c r="U33" i="19"/>
  <c r="T33" i="19"/>
  <c r="ER32" i="19"/>
  <c r="EO32" i="19"/>
  <c r="ES32" i="19" s="1"/>
  <c r="EL32" i="19"/>
  <c r="AY32" i="19"/>
  <c r="AN32" i="19"/>
  <c r="AM32" i="19"/>
  <c r="AL32" i="19"/>
  <c r="AK32" i="19"/>
  <c r="AJ32" i="19"/>
  <c r="AI32" i="19"/>
  <c r="AU32" i="19" s="1"/>
  <c r="AH32" i="19"/>
  <c r="AG32" i="19"/>
  <c r="AF32" i="19"/>
  <c r="X32" i="19"/>
  <c r="W32" i="19"/>
  <c r="V32" i="19"/>
  <c r="U32" i="19"/>
  <c r="T32" i="19"/>
  <c r="R32" i="19"/>
  <c r="H31" i="19" s="1"/>
  <c r="AY31" i="19"/>
  <c r="AN31" i="19"/>
  <c r="AM31" i="19"/>
  <c r="AL31" i="19"/>
  <c r="AK31" i="19"/>
  <c r="AJ31" i="19"/>
  <c r="AI31" i="19"/>
  <c r="AH31" i="19"/>
  <c r="AG31" i="19"/>
  <c r="AF31" i="19"/>
  <c r="W31" i="19"/>
  <c r="V31" i="19"/>
  <c r="U31" i="19"/>
  <c r="S31" i="19"/>
  <c r="R31" i="19"/>
  <c r="H30" i="19" s="1"/>
  <c r="AY30" i="19"/>
  <c r="AN30" i="19"/>
  <c r="AM30" i="19"/>
  <c r="AL30" i="19"/>
  <c r="AK30" i="19"/>
  <c r="AJ30" i="19"/>
  <c r="AI30" i="19"/>
  <c r="AH30" i="19"/>
  <c r="AG30" i="19"/>
  <c r="AF30" i="19"/>
  <c r="X30" i="19"/>
  <c r="W30" i="19"/>
  <c r="V30" i="19"/>
  <c r="U30" i="19"/>
  <c r="T30" i="19"/>
  <c r="R30" i="19"/>
  <c r="H29" i="19" s="1"/>
  <c r="AY29" i="19"/>
  <c r="AN29" i="19"/>
  <c r="AM29" i="19"/>
  <c r="AL29" i="19"/>
  <c r="AK29" i="19"/>
  <c r="AJ29" i="19"/>
  <c r="AI29" i="19"/>
  <c r="AH29" i="19"/>
  <c r="AG29" i="19"/>
  <c r="AF29" i="19"/>
  <c r="X29" i="19"/>
  <c r="W29" i="19"/>
  <c r="V29" i="19"/>
  <c r="U29" i="19"/>
  <c r="S29" i="19"/>
  <c r="R29" i="19"/>
  <c r="H28" i="19" s="1"/>
  <c r="AY28" i="19"/>
  <c r="AN28" i="19"/>
  <c r="AM28" i="19"/>
  <c r="AL28" i="19"/>
  <c r="AK28" i="19"/>
  <c r="AJ28" i="19"/>
  <c r="AI28" i="19"/>
  <c r="AH28" i="19"/>
  <c r="AG28" i="19"/>
  <c r="AF28" i="19"/>
  <c r="X28" i="19"/>
  <c r="W28" i="19"/>
  <c r="V28" i="19"/>
  <c r="U28" i="19"/>
  <c r="T28" i="19"/>
  <c r="R28" i="19"/>
  <c r="H27" i="19" s="1"/>
  <c r="AY27" i="19"/>
  <c r="AN27" i="19"/>
  <c r="AM27" i="19"/>
  <c r="AL27" i="19"/>
  <c r="AU27" i="19" s="1"/>
  <c r="AK27" i="19"/>
  <c r="AJ27" i="19"/>
  <c r="AI27" i="19"/>
  <c r="AH27" i="19"/>
  <c r="AG27" i="19"/>
  <c r="AF27" i="19"/>
  <c r="X27" i="19"/>
  <c r="W27" i="19"/>
  <c r="V27" i="19"/>
  <c r="U27" i="19"/>
  <c r="T27" i="19"/>
  <c r="AY26" i="19"/>
  <c r="AN26" i="19"/>
  <c r="AM26" i="19"/>
  <c r="AL26" i="19"/>
  <c r="AK26" i="19"/>
  <c r="AJ26" i="19"/>
  <c r="AI26" i="19"/>
  <c r="AH26" i="19"/>
  <c r="AG26" i="19"/>
  <c r="AF26" i="19"/>
  <c r="X26" i="19"/>
  <c r="W26" i="19"/>
  <c r="V26" i="19"/>
  <c r="U26" i="19"/>
  <c r="T26" i="19"/>
  <c r="AY25" i="19"/>
  <c r="AN25" i="19"/>
  <c r="AM25" i="19"/>
  <c r="AL25" i="19"/>
  <c r="AK25" i="19"/>
  <c r="AJ25" i="19"/>
  <c r="AI25" i="19"/>
  <c r="AH25" i="19"/>
  <c r="AG25" i="19"/>
  <c r="AF25" i="19"/>
  <c r="X25" i="19"/>
  <c r="W25" i="19"/>
  <c r="V25" i="19"/>
  <c r="U25" i="19"/>
  <c r="T25" i="19"/>
  <c r="R25" i="19"/>
  <c r="AC24" i="19"/>
  <c r="AB24" i="19"/>
  <c r="AC23" i="19"/>
  <c r="AB23" i="19"/>
  <c r="AC22" i="19"/>
  <c r="AB22" i="19"/>
  <c r="AC21" i="19"/>
  <c r="AB21" i="19"/>
  <c r="AC20" i="19"/>
  <c r="AB20" i="19"/>
  <c r="AC19" i="19"/>
  <c r="AB19" i="19"/>
  <c r="AC18" i="19"/>
  <c r="AB18" i="19"/>
  <c r="AC17" i="19"/>
  <c r="AB17" i="19"/>
  <c r="AC16" i="19"/>
  <c r="AB16" i="19"/>
  <c r="AC15" i="19"/>
  <c r="AB15" i="19"/>
  <c r="S15" i="19"/>
  <c r="AC14" i="19"/>
  <c r="AB14" i="19"/>
  <c r="AC13" i="19"/>
  <c r="AB13" i="19"/>
  <c r="AC12" i="19"/>
  <c r="AB12" i="19"/>
  <c r="AO11" i="19"/>
  <c r="AC11" i="19"/>
  <c r="AB11" i="19"/>
  <c r="AC10" i="19"/>
  <c r="AB10" i="19"/>
  <c r="AC9" i="19"/>
  <c r="AB9" i="19"/>
  <c r="AC8" i="19"/>
  <c r="AB8" i="19"/>
  <c r="AC7" i="19"/>
  <c r="AB7" i="19"/>
  <c r="G7" i="19"/>
  <c r="S8" i="19" s="1"/>
  <c r="AC6" i="19"/>
  <c r="AB6" i="19"/>
  <c r="AC5" i="19"/>
  <c r="AB5" i="19"/>
  <c r="R5" i="19"/>
  <c r="G16" i="23"/>
  <c r="AC4" i="19"/>
  <c r="AB4" i="19"/>
  <c r="R4" i="19"/>
  <c r="H3" i="19" s="1"/>
  <c r="F16" i="23"/>
  <c r="AC3" i="19"/>
  <c r="AB3" i="19"/>
  <c r="R3" i="19"/>
  <c r="AC2" i="19"/>
  <c r="AB2" i="19"/>
  <c r="R2" i="19"/>
  <c r="K3" i="19" s="1"/>
  <c r="F11" i="38" s="1"/>
  <c r="AY43" i="18"/>
  <c r="AN43" i="18"/>
  <c r="AM43" i="18"/>
  <c r="AL43" i="18"/>
  <c r="AK43" i="18"/>
  <c r="AJ43" i="18"/>
  <c r="AI43" i="18"/>
  <c r="AH43" i="18"/>
  <c r="AG43" i="18"/>
  <c r="AF43" i="18"/>
  <c r="X43" i="18"/>
  <c r="W43" i="18"/>
  <c r="V43" i="18"/>
  <c r="T43" i="18"/>
  <c r="S43" i="18"/>
  <c r="R43" i="18"/>
  <c r="H42" i="18" s="1"/>
  <c r="Y42" i="18" s="1"/>
  <c r="AY42" i="18"/>
  <c r="AN42" i="18"/>
  <c r="AM42" i="18"/>
  <c r="AL42" i="18"/>
  <c r="AK42" i="18"/>
  <c r="AJ42" i="18"/>
  <c r="AI42" i="18"/>
  <c r="AH42" i="18"/>
  <c r="AG42" i="18"/>
  <c r="AF42" i="18"/>
  <c r="X42" i="18"/>
  <c r="W42" i="18"/>
  <c r="U42" i="18"/>
  <c r="T42" i="18"/>
  <c r="S42" i="18"/>
  <c r="R42" i="18"/>
  <c r="H41" i="18" s="1"/>
  <c r="AY41" i="18"/>
  <c r="AN41" i="18"/>
  <c r="AM41" i="18"/>
  <c r="AL41" i="18"/>
  <c r="AK41" i="18"/>
  <c r="AJ41" i="18"/>
  <c r="AI41" i="18"/>
  <c r="AH41" i="18"/>
  <c r="AG41" i="18"/>
  <c r="AF41" i="18"/>
  <c r="X41" i="18"/>
  <c r="W41" i="18"/>
  <c r="U41" i="18"/>
  <c r="T41" i="18"/>
  <c r="S41" i="18"/>
  <c r="R41" i="18"/>
  <c r="H40" i="18" s="1"/>
  <c r="AY40" i="18"/>
  <c r="AN40" i="18"/>
  <c r="AM40" i="18"/>
  <c r="AL40" i="18"/>
  <c r="AK40" i="18"/>
  <c r="AJ40" i="18"/>
  <c r="AI40" i="18"/>
  <c r="AH40" i="18"/>
  <c r="AG40" i="18"/>
  <c r="AF40" i="18"/>
  <c r="X40" i="18"/>
  <c r="W40" i="18"/>
  <c r="V40" i="18"/>
  <c r="T40" i="18"/>
  <c r="S40" i="18"/>
  <c r="R40" i="18"/>
  <c r="H39" i="18" s="1"/>
  <c r="AY39" i="18"/>
  <c r="AN39" i="18"/>
  <c r="AM39" i="18"/>
  <c r="AL39" i="18"/>
  <c r="AK39" i="18"/>
  <c r="AJ39" i="18"/>
  <c r="AI39" i="18"/>
  <c r="AH39" i="18"/>
  <c r="AG39" i="18"/>
  <c r="AF39" i="18"/>
  <c r="X39" i="18"/>
  <c r="V39" i="18"/>
  <c r="U39" i="18"/>
  <c r="T39" i="18"/>
  <c r="S39" i="18"/>
  <c r="R39" i="18"/>
  <c r="H38" i="18" s="1"/>
  <c r="AY38" i="18"/>
  <c r="AN38" i="18"/>
  <c r="AM38" i="18"/>
  <c r="AL38" i="18"/>
  <c r="AK38" i="18"/>
  <c r="AJ38" i="18"/>
  <c r="AI38" i="18"/>
  <c r="AH38" i="18"/>
  <c r="AG38" i="18"/>
  <c r="AF38" i="18"/>
  <c r="X38" i="18"/>
  <c r="W38" i="18"/>
  <c r="U38" i="18"/>
  <c r="T38" i="18"/>
  <c r="S38" i="18"/>
  <c r="R38" i="18"/>
  <c r="H37" i="18" s="1"/>
  <c r="AY37" i="18"/>
  <c r="AN37" i="18"/>
  <c r="AM37" i="18"/>
  <c r="AL37" i="18"/>
  <c r="AK37" i="18"/>
  <c r="AJ37" i="18"/>
  <c r="AI37" i="18"/>
  <c r="AH37" i="18"/>
  <c r="AG37" i="18"/>
  <c r="AF37" i="18"/>
  <c r="X37" i="18"/>
  <c r="W37" i="18"/>
  <c r="V37" i="18"/>
  <c r="T37" i="18"/>
  <c r="S37" i="18"/>
  <c r="R37" i="18"/>
  <c r="H36" i="18" s="1"/>
  <c r="AY36" i="18"/>
  <c r="AN36" i="18"/>
  <c r="AM36" i="18"/>
  <c r="AL36" i="18"/>
  <c r="AK36" i="18"/>
  <c r="AJ36" i="18"/>
  <c r="AI36" i="18"/>
  <c r="AH36" i="18"/>
  <c r="AG36" i="18"/>
  <c r="AF36" i="18"/>
  <c r="X36" i="18"/>
  <c r="W36" i="18"/>
  <c r="V36" i="18"/>
  <c r="T36" i="18"/>
  <c r="S36" i="18"/>
  <c r="AY35" i="18"/>
  <c r="AN35" i="18"/>
  <c r="AM35" i="18"/>
  <c r="AL35" i="18"/>
  <c r="AK35" i="18"/>
  <c r="AJ35" i="18"/>
  <c r="AI35" i="18"/>
  <c r="AH35" i="18"/>
  <c r="AG35" i="18"/>
  <c r="AF35" i="18"/>
  <c r="X35" i="18"/>
  <c r="W35" i="18"/>
  <c r="V35" i="18"/>
  <c r="T35" i="18"/>
  <c r="S35" i="18"/>
  <c r="R35" i="18"/>
  <c r="H34" i="18" s="1"/>
  <c r="AY34" i="18"/>
  <c r="AN34" i="18"/>
  <c r="AM34" i="18"/>
  <c r="AL34" i="18"/>
  <c r="AK34" i="18"/>
  <c r="AJ34" i="18"/>
  <c r="AI34" i="18"/>
  <c r="AH34" i="18"/>
  <c r="AG34" i="18"/>
  <c r="AF34" i="18"/>
  <c r="X34" i="18"/>
  <c r="W34" i="18"/>
  <c r="U34" i="18"/>
  <c r="T34" i="18"/>
  <c r="S34" i="18"/>
  <c r="R34" i="18"/>
  <c r="H33" i="18" s="1"/>
  <c r="AY33" i="18"/>
  <c r="AN33" i="18"/>
  <c r="AM33" i="18"/>
  <c r="AL33" i="18"/>
  <c r="AK33" i="18"/>
  <c r="AJ33" i="18"/>
  <c r="AI33" i="18"/>
  <c r="AH33" i="18"/>
  <c r="AG33" i="18"/>
  <c r="AF33" i="18"/>
  <c r="X33" i="18"/>
  <c r="W33" i="18"/>
  <c r="V33" i="18"/>
  <c r="U33" i="18"/>
  <c r="T33" i="18"/>
  <c r="ER32" i="18"/>
  <c r="EO32" i="18"/>
  <c r="ES32" i="18" s="1"/>
  <c r="EL32" i="18"/>
  <c r="AY32" i="18"/>
  <c r="AN32" i="18"/>
  <c r="AM32" i="18"/>
  <c r="AL32" i="18"/>
  <c r="AK32" i="18"/>
  <c r="AJ32" i="18"/>
  <c r="AI32" i="18"/>
  <c r="AH32" i="18"/>
  <c r="AG32" i="18"/>
  <c r="AF32" i="18"/>
  <c r="X32" i="18"/>
  <c r="W32" i="18"/>
  <c r="V32" i="18"/>
  <c r="U32" i="18"/>
  <c r="T32" i="18"/>
  <c r="R32" i="18"/>
  <c r="AY31" i="18"/>
  <c r="AN31" i="18"/>
  <c r="AM31" i="18"/>
  <c r="AL31" i="18"/>
  <c r="AK31" i="18"/>
  <c r="AJ31" i="18"/>
  <c r="AI31" i="18"/>
  <c r="AH31" i="18"/>
  <c r="AG31" i="18"/>
  <c r="AF31" i="18"/>
  <c r="W31" i="18"/>
  <c r="V31" i="18"/>
  <c r="U31" i="18"/>
  <c r="S31" i="18"/>
  <c r="R31" i="18"/>
  <c r="H30" i="18" s="1"/>
  <c r="AY30" i="18"/>
  <c r="AN30" i="18"/>
  <c r="AM30" i="18"/>
  <c r="AL30" i="18"/>
  <c r="AK30" i="18"/>
  <c r="AJ30" i="18"/>
  <c r="AI30" i="18"/>
  <c r="AH30" i="18"/>
  <c r="AG30" i="18"/>
  <c r="AF30" i="18"/>
  <c r="X30" i="18"/>
  <c r="W30" i="18"/>
  <c r="V30" i="18"/>
  <c r="U30" i="18"/>
  <c r="T30" i="18"/>
  <c r="R30" i="18"/>
  <c r="H29" i="18" s="1"/>
  <c r="AY29" i="18"/>
  <c r="AN29" i="18"/>
  <c r="AM29" i="18"/>
  <c r="AL29" i="18"/>
  <c r="AK29" i="18"/>
  <c r="AJ29" i="18"/>
  <c r="AI29" i="18"/>
  <c r="AH29" i="18"/>
  <c r="AG29" i="18"/>
  <c r="AF29" i="18"/>
  <c r="X29" i="18"/>
  <c r="W29" i="18"/>
  <c r="V29" i="18"/>
  <c r="U29" i="18"/>
  <c r="S29" i="18"/>
  <c r="R29" i="18"/>
  <c r="H28" i="18" s="1"/>
  <c r="AY28" i="18"/>
  <c r="AN28" i="18"/>
  <c r="AM28" i="18"/>
  <c r="AL28" i="18"/>
  <c r="AK28" i="18"/>
  <c r="AJ28" i="18"/>
  <c r="AI28" i="18"/>
  <c r="AH28" i="18"/>
  <c r="AG28" i="18"/>
  <c r="AF28" i="18"/>
  <c r="X28" i="18"/>
  <c r="W28" i="18"/>
  <c r="V28" i="18"/>
  <c r="U28" i="18"/>
  <c r="T28" i="18"/>
  <c r="R28" i="18"/>
  <c r="AY27" i="18"/>
  <c r="AN27" i="18"/>
  <c r="AM27" i="18"/>
  <c r="AL27" i="18"/>
  <c r="AK27" i="18"/>
  <c r="AJ27" i="18"/>
  <c r="AI27" i="18"/>
  <c r="AH27" i="18"/>
  <c r="AG27" i="18"/>
  <c r="AF27" i="18"/>
  <c r="X27" i="18"/>
  <c r="W27" i="18"/>
  <c r="V27" i="18"/>
  <c r="U27" i="18"/>
  <c r="T27" i="18"/>
  <c r="AY26" i="18"/>
  <c r="AN26" i="18"/>
  <c r="AM26" i="18"/>
  <c r="AL26" i="18"/>
  <c r="AK26" i="18"/>
  <c r="AJ26" i="18"/>
  <c r="AI26" i="18"/>
  <c r="AH26" i="18"/>
  <c r="AG26" i="18"/>
  <c r="AF26" i="18"/>
  <c r="X26" i="18"/>
  <c r="W26" i="18"/>
  <c r="V26" i="18"/>
  <c r="U26" i="18"/>
  <c r="T26" i="18"/>
  <c r="AY25" i="18"/>
  <c r="AN25" i="18"/>
  <c r="AM25" i="18"/>
  <c r="AL25" i="18"/>
  <c r="AK25" i="18"/>
  <c r="AJ25" i="18"/>
  <c r="AI25" i="18"/>
  <c r="AH25" i="18"/>
  <c r="AG25" i="18"/>
  <c r="AF25" i="18"/>
  <c r="X25" i="18"/>
  <c r="W25" i="18"/>
  <c r="V25" i="18"/>
  <c r="U25" i="18"/>
  <c r="T25" i="18"/>
  <c r="R25" i="18"/>
  <c r="AC24" i="18"/>
  <c r="AB24" i="18"/>
  <c r="AC23" i="18"/>
  <c r="AB23" i="18"/>
  <c r="AC22" i="18"/>
  <c r="AB22" i="18"/>
  <c r="AC21" i="18"/>
  <c r="AB21" i="18"/>
  <c r="AC20" i="18"/>
  <c r="AB20" i="18"/>
  <c r="AC19" i="18"/>
  <c r="AB19" i="18"/>
  <c r="AC18" i="18"/>
  <c r="AB18" i="18"/>
  <c r="AC17" i="18"/>
  <c r="AB17" i="18"/>
  <c r="AC16" i="18"/>
  <c r="AB16" i="18"/>
  <c r="AC15" i="18"/>
  <c r="AB15" i="18"/>
  <c r="S15" i="18"/>
  <c r="AC14" i="18"/>
  <c r="AB14" i="18"/>
  <c r="AC13" i="18"/>
  <c r="AB13" i="18"/>
  <c r="AC12" i="18"/>
  <c r="AB12" i="18"/>
  <c r="AO11" i="18"/>
  <c r="AC11" i="18"/>
  <c r="AB11" i="18"/>
  <c r="AC10" i="18"/>
  <c r="AB10" i="18"/>
  <c r="AC9" i="18"/>
  <c r="AB9" i="18"/>
  <c r="AC8" i="18"/>
  <c r="AB8" i="18"/>
  <c r="AC7" i="18"/>
  <c r="AB7" i="18"/>
  <c r="G7" i="18"/>
  <c r="S8" i="18" s="1"/>
  <c r="AC6" i="18"/>
  <c r="AB6" i="18"/>
  <c r="AC5" i="18"/>
  <c r="AB5" i="18"/>
  <c r="R5" i="18"/>
  <c r="K5" i="18"/>
  <c r="G15" i="23" s="1"/>
  <c r="AC4" i="18"/>
  <c r="AB4" i="18"/>
  <c r="R4" i="18"/>
  <c r="H3" i="18" s="1"/>
  <c r="F10" i="37" s="1"/>
  <c r="K4" i="18"/>
  <c r="F15" i="23" s="1"/>
  <c r="AC3" i="18"/>
  <c r="AB3" i="18"/>
  <c r="R3" i="18"/>
  <c r="AC2" i="18"/>
  <c r="AB2" i="18"/>
  <c r="R2" i="18"/>
  <c r="AY43" i="17"/>
  <c r="AN43" i="17"/>
  <c r="AM43" i="17"/>
  <c r="AL43" i="17"/>
  <c r="AK43" i="17"/>
  <c r="AJ43" i="17"/>
  <c r="AI43" i="17"/>
  <c r="AH43" i="17"/>
  <c r="AG43" i="17"/>
  <c r="AF43" i="17"/>
  <c r="X43" i="17"/>
  <c r="W43" i="17"/>
  <c r="V43" i="17"/>
  <c r="T43" i="17"/>
  <c r="S43" i="17"/>
  <c r="R43" i="17"/>
  <c r="AY42" i="17"/>
  <c r="AN42" i="17"/>
  <c r="AM42" i="17"/>
  <c r="AL42" i="17"/>
  <c r="AK42" i="17"/>
  <c r="AJ42" i="17"/>
  <c r="AI42" i="17"/>
  <c r="AH42" i="17"/>
  <c r="AG42" i="17"/>
  <c r="AF42" i="17"/>
  <c r="X42" i="17"/>
  <c r="W42" i="17"/>
  <c r="U42" i="17"/>
  <c r="T42" i="17"/>
  <c r="S42" i="17"/>
  <c r="R42" i="17"/>
  <c r="H41" i="17" s="1"/>
  <c r="AY41" i="17"/>
  <c r="AN41" i="17"/>
  <c r="AM41" i="17"/>
  <c r="AL41" i="17"/>
  <c r="AK41" i="17"/>
  <c r="AJ41" i="17"/>
  <c r="AI41" i="17"/>
  <c r="AH41" i="17"/>
  <c r="AG41" i="17"/>
  <c r="AF41" i="17"/>
  <c r="X41" i="17"/>
  <c r="W41" i="17"/>
  <c r="U41" i="17"/>
  <c r="T41" i="17"/>
  <c r="S41" i="17"/>
  <c r="R41" i="17"/>
  <c r="H40" i="17" s="1"/>
  <c r="AY40" i="17"/>
  <c r="AN40" i="17"/>
  <c r="AM40" i="17"/>
  <c r="AL40" i="17"/>
  <c r="AK40" i="17"/>
  <c r="AJ40" i="17"/>
  <c r="AI40" i="17"/>
  <c r="AU40" i="17" s="1"/>
  <c r="AH40" i="17"/>
  <c r="AG40" i="17"/>
  <c r="AF40" i="17"/>
  <c r="X40" i="17"/>
  <c r="W40" i="17"/>
  <c r="V40" i="17"/>
  <c r="T40" i="17"/>
  <c r="S40" i="17"/>
  <c r="R40" i="17"/>
  <c r="AY39" i="17"/>
  <c r="AN39" i="17"/>
  <c r="AM39" i="17"/>
  <c r="AL39" i="17"/>
  <c r="AK39" i="17"/>
  <c r="AJ39" i="17"/>
  <c r="AI39" i="17"/>
  <c r="AH39" i="17"/>
  <c r="AG39" i="17"/>
  <c r="AF39" i="17"/>
  <c r="X39" i="17"/>
  <c r="V39" i="17"/>
  <c r="U39" i="17"/>
  <c r="T39" i="17"/>
  <c r="S39" i="17"/>
  <c r="R39" i="17"/>
  <c r="AY38" i="17"/>
  <c r="AN38" i="17"/>
  <c r="AM38" i="17"/>
  <c r="AL38" i="17"/>
  <c r="AK38" i="17"/>
  <c r="AJ38" i="17"/>
  <c r="AI38" i="17"/>
  <c r="AH38" i="17"/>
  <c r="AG38" i="17"/>
  <c r="AF38" i="17"/>
  <c r="X38" i="17"/>
  <c r="W38" i="17"/>
  <c r="U38" i="17"/>
  <c r="T38" i="17"/>
  <c r="S38" i="17"/>
  <c r="R38" i="17"/>
  <c r="H37" i="17" s="1"/>
  <c r="AY37" i="17"/>
  <c r="AN37" i="17"/>
  <c r="AM37" i="17"/>
  <c r="AL37" i="17"/>
  <c r="AK37" i="17"/>
  <c r="AJ37" i="17"/>
  <c r="AI37" i="17"/>
  <c r="AH37" i="17"/>
  <c r="AG37" i="17"/>
  <c r="AF37" i="17"/>
  <c r="X37" i="17"/>
  <c r="W37" i="17"/>
  <c r="V37" i="17"/>
  <c r="T37" i="17"/>
  <c r="S37" i="17"/>
  <c r="R37" i="17"/>
  <c r="H36" i="17" s="1"/>
  <c r="AY36" i="17"/>
  <c r="AN36" i="17"/>
  <c r="AM36" i="17"/>
  <c r="AL36" i="17"/>
  <c r="AK36" i="17"/>
  <c r="AJ36" i="17"/>
  <c r="AI36" i="17"/>
  <c r="AU36" i="17" s="1"/>
  <c r="AH36" i="17"/>
  <c r="AG36" i="17"/>
  <c r="AF36" i="17"/>
  <c r="X36" i="17"/>
  <c r="W36" i="17"/>
  <c r="V36" i="17"/>
  <c r="T36" i="17"/>
  <c r="S36" i="17"/>
  <c r="AY35" i="17"/>
  <c r="AN35" i="17"/>
  <c r="AM35" i="17"/>
  <c r="AL35" i="17"/>
  <c r="AK35" i="17"/>
  <c r="AJ35" i="17"/>
  <c r="AI35" i="17"/>
  <c r="AH35" i="17"/>
  <c r="AG35" i="17"/>
  <c r="AF35" i="17"/>
  <c r="X35" i="17"/>
  <c r="W35" i="17"/>
  <c r="V35" i="17"/>
  <c r="T35" i="17"/>
  <c r="S35" i="17"/>
  <c r="R35" i="17"/>
  <c r="AY34" i="17"/>
  <c r="AN34" i="17"/>
  <c r="AM34" i="17"/>
  <c r="AL34" i="17"/>
  <c r="AK34" i="17"/>
  <c r="AJ34" i="17"/>
  <c r="AI34" i="17"/>
  <c r="AH34" i="17"/>
  <c r="AG34" i="17"/>
  <c r="AF34" i="17"/>
  <c r="X34" i="17"/>
  <c r="W34" i="17"/>
  <c r="U34" i="17"/>
  <c r="T34" i="17"/>
  <c r="S34" i="17"/>
  <c r="R34" i="17"/>
  <c r="AY33" i="17"/>
  <c r="AN33" i="17"/>
  <c r="AM33" i="17"/>
  <c r="AL33" i="17"/>
  <c r="AK33" i="17"/>
  <c r="AJ33" i="17"/>
  <c r="AI33" i="17"/>
  <c r="AH33" i="17"/>
  <c r="AG33" i="17"/>
  <c r="AF33" i="17"/>
  <c r="X33" i="17"/>
  <c r="W33" i="17"/>
  <c r="V33" i="17"/>
  <c r="U33" i="17"/>
  <c r="T33" i="17"/>
  <c r="ER32" i="17"/>
  <c r="ES32" i="17" s="1"/>
  <c r="EO32" i="17"/>
  <c r="EL32" i="17"/>
  <c r="AY32" i="17"/>
  <c r="AN32" i="17"/>
  <c r="AM32" i="17"/>
  <c r="AL32" i="17"/>
  <c r="AK32" i="17"/>
  <c r="AJ32" i="17"/>
  <c r="AI32" i="17"/>
  <c r="AH32" i="17"/>
  <c r="AG32" i="17"/>
  <c r="AF32" i="17"/>
  <c r="X32" i="17"/>
  <c r="W32" i="17"/>
  <c r="V32" i="17"/>
  <c r="U32" i="17"/>
  <c r="T32" i="17"/>
  <c r="R32" i="17"/>
  <c r="H31" i="17" s="1"/>
  <c r="AY31" i="17"/>
  <c r="AN31" i="17"/>
  <c r="AM31" i="17"/>
  <c r="AL31" i="17"/>
  <c r="AK31" i="17"/>
  <c r="AJ31" i="17"/>
  <c r="AI31" i="17"/>
  <c r="AH31" i="17"/>
  <c r="AG31" i="17"/>
  <c r="AF31" i="17"/>
  <c r="W31" i="17"/>
  <c r="V31" i="17"/>
  <c r="U31" i="17"/>
  <c r="S31" i="17"/>
  <c r="R31" i="17"/>
  <c r="AY30" i="17"/>
  <c r="AN30" i="17"/>
  <c r="AM30" i="17"/>
  <c r="AL30" i="17"/>
  <c r="AK30" i="17"/>
  <c r="AJ30" i="17"/>
  <c r="AI30" i="17"/>
  <c r="AH30" i="17"/>
  <c r="AG30" i="17"/>
  <c r="AF30" i="17"/>
  <c r="X30" i="17"/>
  <c r="W30" i="17"/>
  <c r="T30" i="17"/>
  <c r="R30" i="17"/>
  <c r="H29" i="17" s="1"/>
  <c r="AY29" i="17"/>
  <c r="AN29" i="17"/>
  <c r="AM29" i="17"/>
  <c r="AL29" i="17"/>
  <c r="AK29" i="17"/>
  <c r="AJ29" i="17"/>
  <c r="AI29" i="17"/>
  <c r="AH29" i="17"/>
  <c r="AG29" i="17"/>
  <c r="AF29" i="17"/>
  <c r="X29" i="17"/>
  <c r="W29" i="17"/>
  <c r="V29" i="17"/>
  <c r="U29" i="17"/>
  <c r="R29" i="17"/>
  <c r="H28" i="17" s="1"/>
  <c r="AY28" i="17"/>
  <c r="AN28" i="17"/>
  <c r="AM28" i="17"/>
  <c r="AL28" i="17"/>
  <c r="AK28" i="17"/>
  <c r="AJ28" i="17"/>
  <c r="AI28" i="17"/>
  <c r="AH28" i="17"/>
  <c r="AG28" i="17"/>
  <c r="AF28" i="17"/>
  <c r="X28" i="17"/>
  <c r="W28" i="17"/>
  <c r="V28" i="17"/>
  <c r="U28" i="17"/>
  <c r="T28" i="17"/>
  <c r="R28" i="17"/>
  <c r="H27" i="17" s="1"/>
  <c r="AY27" i="17"/>
  <c r="AN27" i="17"/>
  <c r="AM27" i="17"/>
  <c r="AL27" i="17"/>
  <c r="AK27" i="17"/>
  <c r="AJ27" i="17"/>
  <c r="AI27" i="17"/>
  <c r="AH27" i="17"/>
  <c r="AG27" i="17"/>
  <c r="AF27" i="17"/>
  <c r="X27" i="17"/>
  <c r="W27" i="17"/>
  <c r="V27" i="17"/>
  <c r="U27" i="17"/>
  <c r="T27" i="17"/>
  <c r="AY26" i="17"/>
  <c r="AN26" i="17"/>
  <c r="AM26" i="17"/>
  <c r="AL26" i="17"/>
  <c r="AK26" i="17"/>
  <c r="AJ26" i="17"/>
  <c r="AI26" i="17"/>
  <c r="AH26" i="17"/>
  <c r="AG26" i="17"/>
  <c r="AF26" i="17"/>
  <c r="X26" i="17"/>
  <c r="W26" i="17"/>
  <c r="V26" i="17"/>
  <c r="U26" i="17"/>
  <c r="T26" i="17"/>
  <c r="AY25" i="17"/>
  <c r="AN25" i="17"/>
  <c r="AM25" i="17"/>
  <c r="AL25" i="17"/>
  <c r="AK25" i="17"/>
  <c r="AJ25" i="17"/>
  <c r="AI25" i="17"/>
  <c r="AH25" i="17"/>
  <c r="AG25" i="17"/>
  <c r="AF25" i="17"/>
  <c r="X25" i="17"/>
  <c r="W25" i="17"/>
  <c r="V25" i="17"/>
  <c r="U25" i="17"/>
  <c r="T25" i="17"/>
  <c r="R25" i="17"/>
  <c r="AC24" i="17"/>
  <c r="AB24" i="17"/>
  <c r="AC23" i="17"/>
  <c r="AB23" i="17"/>
  <c r="AC22" i="17"/>
  <c r="AB22" i="17"/>
  <c r="AC21" i="17"/>
  <c r="AB21" i="17"/>
  <c r="AC20" i="17"/>
  <c r="AB20" i="17"/>
  <c r="AC19" i="17"/>
  <c r="AB19" i="17"/>
  <c r="AC18" i="17"/>
  <c r="AB18" i="17"/>
  <c r="AC17" i="17"/>
  <c r="AB17" i="17"/>
  <c r="AC16" i="17"/>
  <c r="AB16" i="17"/>
  <c r="AC15" i="17"/>
  <c r="AB15" i="17"/>
  <c r="S15" i="17"/>
  <c r="AC14" i="17"/>
  <c r="AB14" i="17"/>
  <c r="AC13" i="17"/>
  <c r="AB13" i="17"/>
  <c r="AC12" i="17"/>
  <c r="AB12" i="17"/>
  <c r="AO11" i="17"/>
  <c r="AC11" i="17"/>
  <c r="AB11" i="17"/>
  <c r="AC10" i="17"/>
  <c r="AB10" i="17"/>
  <c r="AC9" i="17"/>
  <c r="AB9" i="17"/>
  <c r="AC8" i="17"/>
  <c r="AB8" i="17"/>
  <c r="AC7" i="17"/>
  <c r="AB7" i="17"/>
  <c r="G7" i="17"/>
  <c r="S8" i="17" s="1"/>
  <c r="AC6" i="17"/>
  <c r="AB6" i="17"/>
  <c r="AC5" i="17"/>
  <c r="AB5" i="17"/>
  <c r="R5" i="17"/>
  <c r="K5" i="17"/>
  <c r="G14" i="23" s="1"/>
  <c r="AC4" i="17"/>
  <c r="AB4" i="17"/>
  <c r="R4" i="17"/>
  <c r="K4" i="17"/>
  <c r="F14" i="23" s="1"/>
  <c r="AC3" i="17"/>
  <c r="AB3" i="17"/>
  <c r="R3" i="17"/>
  <c r="H3" i="17"/>
  <c r="F10" i="36" s="1"/>
  <c r="AC2" i="17"/>
  <c r="AB2" i="17"/>
  <c r="R2" i="17"/>
  <c r="K3" i="17" s="1"/>
  <c r="F11" i="36" s="1"/>
  <c r="AY43" i="16"/>
  <c r="AN43" i="16"/>
  <c r="AM43" i="16"/>
  <c r="AL43" i="16"/>
  <c r="AK43" i="16"/>
  <c r="AJ43" i="16"/>
  <c r="AI43" i="16"/>
  <c r="AH43" i="16"/>
  <c r="AG43" i="16"/>
  <c r="AF43" i="16"/>
  <c r="X43" i="16"/>
  <c r="W43" i="16"/>
  <c r="V43" i="16"/>
  <c r="T43" i="16"/>
  <c r="S43" i="16"/>
  <c r="R43" i="16"/>
  <c r="H42" i="16" s="1"/>
  <c r="AY42" i="16"/>
  <c r="AN42" i="16"/>
  <c r="AM42" i="16"/>
  <c r="AL42" i="16"/>
  <c r="AK42" i="16"/>
  <c r="AJ42" i="16"/>
  <c r="AI42" i="16"/>
  <c r="AU42" i="16" s="1"/>
  <c r="AH42" i="16"/>
  <c r="AG42" i="16"/>
  <c r="AF42" i="16"/>
  <c r="X42" i="16"/>
  <c r="W42" i="16"/>
  <c r="U42" i="16"/>
  <c r="T42" i="16"/>
  <c r="S42" i="16"/>
  <c r="R42" i="16"/>
  <c r="H41" i="16" s="1"/>
  <c r="Y41" i="16" s="1"/>
  <c r="AY41" i="16"/>
  <c r="AN41" i="16"/>
  <c r="AM41" i="16"/>
  <c r="AL41" i="16"/>
  <c r="AK41" i="16"/>
  <c r="AJ41" i="16"/>
  <c r="AI41" i="16"/>
  <c r="AH41" i="16"/>
  <c r="AG41" i="16"/>
  <c r="AF41" i="16"/>
  <c r="X41" i="16"/>
  <c r="W41" i="16"/>
  <c r="U41" i="16"/>
  <c r="T41" i="16"/>
  <c r="S41" i="16"/>
  <c r="R41" i="16"/>
  <c r="H40" i="16" s="1"/>
  <c r="AY40" i="16"/>
  <c r="AN40" i="16"/>
  <c r="AM40" i="16"/>
  <c r="AL40" i="16"/>
  <c r="AK40" i="16"/>
  <c r="AJ40" i="16"/>
  <c r="AI40" i="16"/>
  <c r="AH40" i="16"/>
  <c r="AG40" i="16"/>
  <c r="AF40" i="16"/>
  <c r="X40" i="16"/>
  <c r="W40" i="16"/>
  <c r="V40" i="16"/>
  <c r="T40" i="16"/>
  <c r="S40" i="16"/>
  <c r="R40" i="16"/>
  <c r="AY39" i="16"/>
  <c r="AN39" i="16"/>
  <c r="AM39" i="16"/>
  <c r="AL39" i="16"/>
  <c r="AK39" i="16"/>
  <c r="AJ39" i="16"/>
  <c r="AI39" i="16"/>
  <c r="AH39" i="16"/>
  <c r="AG39" i="16"/>
  <c r="AF39" i="16"/>
  <c r="X39" i="16"/>
  <c r="V39" i="16"/>
  <c r="U39" i="16"/>
  <c r="T39" i="16"/>
  <c r="S39" i="16"/>
  <c r="R39" i="16"/>
  <c r="AY38" i="16"/>
  <c r="AN38" i="16"/>
  <c r="AM38" i="16"/>
  <c r="AL38" i="16"/>
  <c r="AK38" i="16"/>
  <c r="AJ38" i="16"/>
  <c r="AI38" i="16"/>
  <c r="AH38" i="16"/>
  <c r="AG38" i="16"/>
  <c r="AF38" i="16"/>
  <c r="X38" i="16"/>
  <c r="W38" i="16"/>
  <c r="U38" i="16"/>
  <c r="T38" i="16"/>
  <c r="S38" i="16"/>
  <c r="R38" i="16"/>
  <c r="H37" i="16" s="1"/>
  <c r="AY37" i="16"/>
  <c r="AN37" i="16"/>
  <c r="AM37" i="16"/>
  <c r="AL37" i="16"/>
  <c r="AK37" i="16"/>
  <c r="AJ37" i="16"/>
  <c r="AI37" i="16"/>
  <c r="AH37" i="16"/>
  <c r="AG37" i="16"/>
  <c r="AF37" i="16"/>
  <c r="X37" i="16"/>
  <c r="W37" i="16"/>
  <c r="V37" i="16"/>
  <c r="T37" i="16"/>
  <c r="S37" i="16"/>
  <c r="R37" i="16"/>
  <c r="H36" i="16" s="1"/>
  <c r="AY36" i="16"/>
  <c r="AN36" i="16"/>
  <c r="AM36" i="16"/>
  <c r="AL36" i="16"/>
  <c r="AK36" i="16"/>
  <c r="AJ36" i="16"/>
  <c r="AI36" i="16"/>
  <c r="AH36" i="16"/>
  <c r="AG36" i="16"/>
  <c r="AF36" i="16"/>
  <c r="X36" i="16"/>
  <c r="W36" i="16"/>
  <c r="V36" i="16"/>
  <c r="T36" i="16"/>
  <c r="S36" i="16"/>
  <c r="AY35" i="16"/>
  <c r="AN35" i="16"/>
  <c r="AM35" i="16"/>
  <c r="AL35" i="16"/>
  <c r="AK35" i="16"/>
  <c r="AJ35" i="16"/>
  <c r="AI35" i="16"/>
  <c r="AH35" i="16"/>
  <c r="AG35" i="16"/>
  <c r="AF35" i="16"/>
  <c r="X35" i="16"/>
  <c r="W35" i="16"/>
  <c r="V35" i="16"/>
  <c r="T35" i="16"/>
  <c r="S35" i="16"/>
  <c r="R35" i="16"/>
  <c r="H34" i="16" s="1"/>
  <c r="AY34" i="16"/>
  <c r="AN34" i="16"/>
  <c r="AM34" i="16"/>
  <c r="AL34" i="16"/>
  <c r="AU34" i="16" s="1"/>
  <c r="AK34" i="16"/>
  <c r="AJ34" i="16"/>
  <c r="AI34" i="16"/>
  <c r="AH34" i="16"/>
  <c r="AG34" i="16"/>
  <c r="AF34" i="16"/>
  <c r="X34" i="16"/>
  <c r="W34" i="16"/>
  <c r="U34" i="16"/>
  <c r="T34" i="16"/>
  <c r="S34" i="16"/>
  <c r="R34" i="16"/>
  <c r="H33" i="16" s="1"/>
  <c r="AY33" i="16"/>
  <c r="AN33" i="16"/>
  <c r="AM33" i="16"/>
  <c r="AL33" i="16"/>
  <c r="AK33" i="16"/>
  <c r="AJ33" i="16"/>
  <c r="AI33" i="16"/>
  <c r="AH33" i="16"/>
  <c r="AG33" i="16"/>
  <c r="AF33" i="16"/>
  <c r="X33" i="16"/>
  <c r="W33" i="16"/>
  <c r="U33" i="16"/>
  <c r="T33" i="16"/>
  <c r="ES32" i="16"/>
  <c r="ER32" i="16"/>
  <c r="EO32" i="16"/>
  <c r="EL32" i="16"/>
  <c r="AY32" i="16"/>
  <c r="AN32" i="16"/>
  <c r="AM32" i="16"/>
  <c r="AL32" i="16"/>
  <c r="AK32" i="16"/>
  <c r="AJ32" i="16"/>
  <c r="AI32" i="16"/>
  <c r="AH32" i="16"/>
  <c r="AG32" i="16"/>
  <c r="AF32" i="16"/>
  <c r="X32" i="16"/>
  <c r="W32" i="16"/>
  <c r="V32" i="16"/>
  <c r="U32" i="16"/>
  <c r="T32" i="16"/>
  <c r="R32" i="16"/>
  <c r="H31" i="16" s="1"/>
  <c r="AY31" i="16"/>
  <c r="AN31" i="16"/>
  <c r="AM31" i="16"/>
  <c r="AL31" i="16"/>
  <c r="AK31" i="16"/>
  <c r="AJ31" i="16"/>
  <c r="AI31" i="16"/>
  <c r="AH31" i="16"/>
  <c r="AG31" i="16"/>
  <c r="AF31" i="16"/>
  <c r="W31" i="16"/>
  <c r="V31" i="16"/>
  <c r="U31" i="16"/>
  <c r="R31" i="16"/>
  <c r="H30" i="16" s="1"/>
  <c r="AY30" i="16"/>
  <c r="AN30" i="16"/>
  <c r="AM30" i="16"/>
  <c r="AL30" i="16"/>
  <c r="AK30" i="16"/>
  <c r="AJ30" i="16"/>
  <c r="AI30" i="16"/>
  <c r="AH30" i="16"/>
  <c r="AG30" i="16"/>
  <c r="AF30" i="16"/>
  <c r="X30" i="16"/>
  <c r="W30" i="16"/>
  <c r="V30" i="16"/>
  <c r="U30" i="16"/>
  <c r="T30" i="16"/>
  <c r="R30" i="16"/>
  <c r="H29" i="16" s="1"/>
  <c r="AY29" i="16"/>
  <c r="AN29" i="16"/>
  <c r="AM29" i="16"/>
  <c r="AL29" i="16"/>
  <c r="AK29" i="16"/>
  <c r="AJ29" i="16"/>
  <c r="AI29" i="16"/>
  <c r="AH29" i="16"/>
  <c r="AG29" i="16"/>
  <c r="AF29" i="16"/>
  <c r="X29" i="16"/>
  <c r="W29" i="16"/>
  <c r="V29" i="16"/>
  <c r="U29" i="16"/>
  <c r="R29" i="16"/>
  <c r="H28" i="16" s="1"/>
  <c r="AY28" i="16"/>
  <c r="AN28" i="16"/>
  <c r="AM28" i="16"/>
  <c r="AL28" i="16"/>
  <c r="AK28" i="16"/>
  <c r="AJ28" i="16"/>
  <c r="AI28" i="16"/>
  <c r="AH28" i="16"/>
  <c r="AG28" i="16"/>
  <c r="AF28" i="16"/>
  <c r="X28" i="16"/>
  <c r="W28" i="16"/>
  <c r="V28" i="16"/>
  <c r="U28" i="16"/>
  <c r="T28" i="16"/>
  <c r="R28" i="16"/>
  <c r="H27" i="16" s="1"/>
  <c r="Y27" i="16" s="1"/>
  <c r="AY27" i="16"/>
  <c r="AN27" i="16"/>
  <c r="AM27" i="16"/>
  <c r="AL27" i="16"/>
  <c r="AK27" i="16"/>
  <c r="AJ27" i="16"/>
  <c r="AI27" i="16"/>
  <c r="AH27" i="16"/>
  <c r="AG27" i="16"/>
  <c r="AF27" i="16"/>
  <c r="X27" i="16"/>
  <c r="W27" i="16"/>
  <c r="V27" i="16"/>
  <c r="U27" i="16"/>
  <c r="T27" i="16"/>
  <c r="AY26" i="16"/>
  <c r="AN26" i="16"/>
  <c r="AM26" i="16"/>
  <c r="AL26" i="16"/>
  <c r="AK26" i="16"/>
  <c r="AJ26" i="16"/>
  <c r="AI26" i="16"/>
  <c r="AH26" i="16"/>
  <c r="AG26" i="16"/>
  <c r="AF26" i="16"/>
  <c r="X26" i="16"/>
  <c r="W26" i="16"/>
  <c r="V26" i="16"/>
  <c r="U26" i="16"/>
  <c r="T26" i="16"/>
  <c r="AY25" i="16"/>
  <c r="AN25" i="16"/>
  <c r="AM25" i="16"/>
  <c r="AL25" i="16"/>
  <c r="AK25" i="16"/>
  <c r="AJ25" i="16"/>
  <c r="AI25" i="16"/>
  <c r="AH25" i="16"/>
  <c r="AG25" i="16"/>
  <c r="AF25" i="16"/>
  <c r="X25" i="16"/>
  <c r="W25" i="16"/>
  <c r="V25" i="16"/>
  <c r="U25" i="16"/>
  <c r="T25" i="16"/>
  <c r="R25" i="16"/>
  <c r="AC24" i="16"/>
  <c r="AB24" i="16"/>
  <c r="AC23" i="16"/>
  <c r="AB23" i="16"/>
  <c r="AC22" i="16"/>
  <c r="AB22" i="16"/>
  <c r="AC21" i="16"/>
  <c r="AB21" i="16"/>
  <c r="AC20" i="16"/>
  <c r="AB20" i="16"/>
  <c r="AC19" i="16"/>
  <c r="AB19" i="16"/>
  <c r="AC18" i="16"/>
  <c r="AB18" i="16"/>
  <c r="AC17" i="16"/>
  <c r="AB17" i="16"/>
  <c r="AC16" i="16"/>
  <c r="AB16" i="16"/>
  <c r="AC15" i="16"/>
  <c r="AB15" i="16"/>
  <c r="S15" i="16"/>
  <c r="AC14" i="16"/>
  <c r="AB14" i="16"/>
  <c r="AC13" i="16"/>
  <c r="AB13" i="16"/>
  <c r="AC12" i="16"/>
  <c r="AB12" i="16"/>
  <c r="AO11" i="16"/>
  <c r="AC11" i="16"/>
  <c r="AB11" i="16"/>
  <c r="AC10" i="16"/>
  <c r="AB10" i="16"/>
  <c r="AC9" i="16"/>
  <c r="AB9" i="16"/>
  <c r="AC8" i="16"/>
  <c r="AB8" i="16"/>
  <c r="AC7" i="16"/>
  <c r="AB7" i="16"/>
  <c r="G7" i="16"/>
  <c r="S8" i="16" s="1"/>
  <c r="AC6" i="16"/>
  <c r="AB6" i="16"/>
  <c r="AC5" i="16"/>
  <c r="AB5" i="16"/>
  <c r="R5" i="16"/>
  <c r="G13" i="23"/>
  <c r="AC4" i="16"/>
  <c r="AB4" i="16"/>
  <c r="R4" i="16"/>
  <c r="H3" i="16" s="1"/>
  <c r="F10" i="35" s="1"/>
  <c r="F13" i="23"/>
  <c r="AC3" i="16"/>
  <c r="AB3" i="16"/>
  <c r="R3" i="16"/>
  <c r="AC2" i="16"/>
  <c r="AB2" i="16"/>
  <c r="R2" i="16"/>
  <c r="AY43" i="15"/>
  <c r="AN43" i="15"/>
  <c r="AM43" i="15"/>
  <c r="AL43" i="15"/>
  <c r="AK43" i="15"/>
  <c r="AJ43" i="15"/>
  <c r="AI43" i="15"/>
  <c r="AH43" i="15"/>
  <c r="AG43" i="15"/>
  <c r="AF43" i="15"/>
  <c r="X43" i="15"/>
  <c r="W43" i="15"/>
  <c r="V43" i="15"/>
  <c r="T43" i="15"/>
  <c r="S43" i="15"/>
  <c r="R43" i="15"/>
  <c r="H42" i="15" s="1"/>
  <c r="AY42" i="15"/>
  <c r="AN42" i="15"/>
  <c r="AM42" i="15"/>
  <c r="AL42" i="15"/>
  <c r="AK42" i="15"/>
  <c r="AJ42" i="15"/>
  <c r="AI42" i="15"/>
  <c r="AH42" i="15"/>
  <c r="AG42" i="15"/>
  <c r="AF42" i="15"/>
  <c r="X42" i="15"/>
  <c r="W42" i="15"/>
  <c r="U42" i="15"/>
  <c r="T42" i="15"/>
  <c r="S42" i="15"/>
  <c r="R42" i="15"/>
  <c r="H41" i="15" s="1"/>
  <c r="AY41" i="15"/>
  <c r="AN41" i="15"/>
  <c r="AM41" i="15"/>
  <c r="AL41" i="15"/>
  <c r="AK41" i="15"/>
  <c r="AJ41" i="15"/>
  <c r="AI41" i="15"/>
  <c r="AH41" i="15"/>
  <c r="AG41" i="15"/>
  <c r="AF41" i="15"/>
  <c r="X41" i="15"/>
  <c r="W41" i="15"/>
  <c r="U41" i="15"/>
  <c r="T41" i="15"/>
  <c r="S41" i="15"/>
  <c r="R41" i="15"/>
  <c r="H40" i="15" s="1"/>
  <c r="AY40" i="15"/>
  <c r="AN40" i="15"/>
  <c r="AM40" i="15"/>
  <c r="AL40" i="15"/>
  <c r="AK40" i="15"/>
  <c r="AJ40" i="15"/>
  <c r="AI40" i="15"/>
  <c r="AH40" i="15"/>
  <c r="AG40" i="15"/>
  <c r="AF40" i="15"/>
  <c r="X40" i="15"/>
  <c r="W40" i="15"/>
  <c r="V40" i="15"/>
  <c r="T40" i="15"/>
  <c r="S40" i="15"/>
  <c r="R40" i="15"/>
  <c r="H39" i="15" s="1"/>
  <c r="AY39" i="15"/>
  <c r="AN39" i="15"/>
  <c r="AM39" i="15"/>
  <c r="AL39" i="15"/>
  <c r="AK39" i="15"/>
  <c r="AJ39" i="15"/>
  <c r="AI39" i="15"/>
  <c r="AH39" i="15"/>
  <c r="AG39" i="15"/>
  <c r="AF39" i="15"/>
  <c r="X39" i="15"/>
  <c r="V39" i="15"/>
  <c r="U39" i="15"/>
  <c r="T39" i="15"/>
  <c r="S39" i="15"/>
  <c r="R39" i="15"/>
  <c r="AY38" i="15"/>
  <c r="AN38" i="15"/>
  <c r="AM38" i="15"/>
  <c r="AL38" i="15"/>
  <c r="AK38" i="15"/>
  <c r="AJ38" i="15"/>
  <c r="AI38" i="15"/>
  <c r="AH38" i="15"/>
  <c r="AG38" i="15"/>
  <c r="AF38" i="15"/>
  <c r="X38" i="15"/>
  <c r="W38" i="15"/>
  <c r="U38" i="15"/>
  <c r="T38" i="15"/>
  <c r="S38" i="15"/>
  <c r="R38" i="15"/>
  <c r="H37" i="15" s="1"/>
  <c r="Y37" i="15" s="1"/>
  <c r="AY37" i="15"/>
  <c r="AN37" i="15"/>
  <c r="AM37" i="15"/>
  <c r="AL37" i="15"/>
  <c r="AK37" i="15"/>
  <c r="AJ37" i="15"/>
  <c r="AI37" i="15"/>
  <c r="AH37" i="15"/>
  <c r="AG37" i="15"/>
  <c r="AF37" i="15"/>
  <c r="X37" i="15"/>
  <c r="W37" i="15"/>
  <c r="V37" i="15"/>
  <c r="T37" i="15"/>
  <c r="S37" i="15"/>
  <c r="R37" i="15"/>
  <c r="H36" i="15" s="1"/>
  <c r="AY36" i="15"/>
  <c r="AN36" i="15"/>
  <c r="AM36" i="15"/>
  <c r="AL36" i="15"/>
  <c r="AK36" i="15"/>
  <c r="AJ36" i="15"/>
  <c r="AI36" i="15"/>
  <c r="AH36" i="15"/>
  <c r="AG36" i="15"/>
  <c r="AF36" i="15"/>
  <c r="X36" i="15"/>
  <c r="W36" i="15"/>
  <c r="V36" i="15"/>
  <c r="T36" i="15"/>
  <c r="S36" i="15"/>
  <c r="AY35" i="15"/>
  <c r="AN35" i="15"/>
  <c r="AM35" i="15"/>
  <c r="AL35" i="15"/>
  <c r="AK35" i="15"/>
  <c r="AJ35" i="15"/>
  <c r="AI35" i="15"/>
  <c r="AH35" i="15"/>
  <c r="AG35" i="15"/>
  <c r="AF35" i="15"/>
  <c r="X35" i="15"/>
  <c r="W35" i="15"/>
  <c r="V35" i="15"/>
  <c r="T35" i="15"/>
  <c r="S35" i="15"/>
  <c r="R35" i="15"/>
  <c r="H34" i="15" s="1"/>
  <c r="AY34" i="15"/>
  <c r="AN34" i="15"/>
  <c r="AM34" i="15"/>
  <c r="AL34" i="15"/>
  <c r="AK34" i="15"/>
  <c r="AJ34" i="15"/>
  <c r="AI34" i="15"/>
  <c r="AH34" i="15"/>
  <c r="AG34" i="15"/>
  <c r="AF34" i="15"/>
  <c r="X34" i="15"/>
  <c r="W34" i="15"/>
  <c r="U34" i="15"/>
  <c r="T34" i="15"/>
  <c r="S34" i="15"/>
  <c r="R34" i="15"/>
  <c r="H33" i="15" s="1"/>
  <c r="AY33" i="15"/>
  <c r="AN33" i="15"/>
  <c r="AM33" i="15"/>
  <c r="AL33" i="15"/>
  <c r="AK33" i="15"/>
  <c r="AJ33" i="15"/>
  <c r="AI33" i="15"/>
  <c r="AH33" i="15"/>
  <c r="AG33" i="15"/>
  <c r="AF33" i="15"/>
  <c r="X33" i="15"/>
  <c r="W33" i="15"/>
  <c r="V33" i="15"/>
  <c r="U33" i="15"/>
  <c r="T33" i="15"/>
  <c r="ES32" i="15"/>
  <c r="ER32" i="15"/>
  <c r="EO32" i="15"/>
  <c r="EL32" i="15"/>
  <c r="AY32" i="15"/>
  <c r="AN32" i="15"/>
  <c r="AM32" i="15"/>
  <c r="AL32" i="15"/>
  <c r="AU32" i="15" s="1"/>
  <c r="AK32" i="15"/>
  <c r="AJ32" i="15"/>
  <c r="AI32" i="15"/>
  <c r="AH32" i="15"/>
  <c r="AG32" i="15"/>
  <c r="AF32" i="15"/>
  <c r="X32" i="15"/>
  <c r="W32" i="15"/>
  <c r="V32" i="15"/>
  <c r="U32" i="15"/>
  <c r="T32" i="15"/>
  <c r="R32" i="15"/>
  <c r="H31" i="15" s="1"/>
  <c r="AY31" i="15"/>
  <c r="AN31" i="15"/>
  <c r="AM31" i="15"/>
  <c r="AL31" i="15"/>
  <c r="AU31" i="15" s="1"/>
  <c r="AK31" i="15"/>
  <c r="AJ31" i="15"/>
  <c r="AI31" i="15"/>
  <c r="AH31" i="15"/>
  <c r="AG31" i="15"/>
  <c r="AF31" i="15"/>
  <c r="W31" i="15"/>
  <c r="V31" i="15"/>
  <c r="U31" i="15"/>
  <c r="S31" i="15"/>
  <c r="R31" i="15"/>
  <c r="AY30" i="15"/>
  <c r="AN30" i="15"/>
  <c r="AM30" i="15"/>
  <c r="AL30" i="15"/>
  <c r="AK30" i="15"/>
  <c r="AJ30" i="15"/>
  <c r="AI30" i="15"/>
  <c r="AH30" i="15"/>
  <c r="AG30" i="15"/>
  <c r="AF30" i="15"/>
  <c r="X30" i="15"/>
  <c r="W30" i="15"/>
  <c r="V30" i="15"/>
  <c r="U30" i="15"/>
  <c r="T30" i="15"/>
  <c r="R30" i="15"/>
  <c r="H29" i="15" s="1"/>
  <c r="Y29" i="15" s="1"/>
  <c r="AY29" i="15"/>
  <c r="AN29" i="15"/>
  <c r="AM29" i="15"/>
  <c r="AL29" i="15"/>
  <c r="AK29" i="15"/>
  <c r="AJ29" i="15"/>
  <c r="AI29" i="15"/>
  <c r="AH29" i="15"/>
  <c r="AG29" i="15"/>
  <c r="AF29" i="15"/>
  <c r="X29" i="15"/>
  <c r="W29" i="15"/>
  <c r="U29" i="15"/>
  <c r="S29" i="15"/>
  <c r="R29" i="15"/>
  <c r="H28" i="15" s="1"/>
  <c r="AY28" i="15"/>
  <c r="AN28" i="15"/>
  <c r="AM28" i="15"/>
  <c r="AL28" i="15"/>
  <c r="AK28" i="15"/>
  <c r="AJ28" i="15"/>
  <c r="AI28" i="15"/>
  <c r="AH28" i="15"/>
  <c r="AG28" i="15"/>
  <c r="AF28" i="15"/>
  <c r="X28" i="15"/>
  <c r="W28" i="15"/>
  <c r="V28" i="15"/>
  <c r="U28" i="15"/>
  <c r="T28" i="15"/>
  <c r="R28" i="15"/>
  <c r="H27" i="15" s="1"/>
  <c r="AY27" i="15"/>
  <c r="AN27" i="15"/>
  <c r="AM27" i="15"/>
  <c r="AL27" i="15"/>
  <c r="AK27" i="15"/>
  <c r="AJ27" i="15"/>
  <c r="AI27" i="15"/>
  <c r="AH27" i="15"/>
  <c r="AG27" i="15"/>
  <c r="AF27" i="15"/>
  <c r="X27" i="15"/>
  <c r="W27" i="15"/>
  <c r="V27" i="15"/>
  <c r="U27" i="15"/>
  <c r="T27" i="15"/>
  <c r="AY26" i="15"/>
  <c r="AN26" i="15"/>
  <c r="AM26" i="15"/>
  <c r="AL26" i="15"/>
  <c r="AK26" i="15"/>
  <c r="AJ26" i="15"/>
  <c r="AI26" i="15"/>
  <c r="AH26" i="15"/>
  <c r="AG26" i="15"/>
  <c r="AF26" i="15"/>
  <c r="X26" i="15"/>
  <c r="W26" i="15"/>
  <c r="V26" i="15"/>
  <c r="U26" i="15"/>
  <c r="T26" i="15"/>
  <c r="AY25" i="15"/>
  <c r="AN25" i="15"/>
  <c r="AM25" i="15"/>
  <c r="AL25" i="15"/>
  <c r="AK25" i="15"/>
  <c r="AJ25" i="15"/>
  <c r="AI25" i="15"/>
  <c r="AH25" i="15"/>
  <c r="AG25" i="15"/>
  <c r="AF25" i="15"/>
  <c r="X25" i="15"/>
  <c r="W25" i="15"/>
  <c r="V25" i="15"/>
  <c r="U25" i="15"/>
  <c r="T25" i="15"/>
  <c r="R25" i="15"/>
  <c r="AC24" i="15"/>
  <c r="AB24" i="15"/>
  <c r="AC23" i="15"/>
  <c r="AB23" i="15"/>
  <c r="AC22" i="15"/>
  <c r="AB22" i="15"/>
  <c r="AC21" i="15"/>
  <c r="AB21" i="15"/>
  <c r="AC20" i="15"/>
  <c r="AB20" i="15"/>
  <c r="AC19" i="15"/>
  <c r="AB19" i="15"/>
  <c r="AC18" i="15"/>
  <c r="AB18" i="15"/>
  <c r="AC17" i="15"/>
  <c r="AB17" i="15"/>
  <c r="AC16" i="15"/>
  <c r="AB16" i="15"/>
  <c r="AC15" i="15"/>
  <c r="AB15" i="15"/>
  <c r="S15" i="15"/>
  <c r="AC14" i="15"/>
  <c r="AB14" i="15"/>
  <c r="AC13" i="15"/>
  <c r="AB13" i="15"/>
  <c r="AC12" i="15"/>
  <c r="AB12" i="15"/>
  <c r="AO11" i="15"/>
  <c r="AC11" i="15"/>
  <c r="AB11" i="15"/>
  <c r="AC10" i="15"/>
  <c r="AB10" i="15"/>
  <c r="AC9" i="15"/>
  <c r="AB9" i="15"/>
  <c r="AC8" i="15"/>
  <c r="AB8" i="15"/>
  <c r="AC7" i="15"/>
  <c r="AB7" i="15"/>
  <c r="G7" i="15"/>
  <c r="S8" i="15" s="1"/>
  <c r="AC6" i="15"/>
  <c r="AB6" i="15"/>
  <c r="AC5" i="15"/>
  <c r="AB5" i="15"/>
  <c r="R5" i="15"/>
  <c r="K5" i="15"/>
  <c r="G12" i="23" s="1"/>
  <c r="AC4" i="15"/>
  <c r="AB4" i="15"/>
  <c r="R4" i="15"/>
  <c r="H3" i="15" s="1"/>
  <c r="K4" i="15"/>
  <c r="F12" i="23" s="1"/>
  <c r="AC3" i="15"/>
  <c r="AB3" i="15"/>
  <c r="R3" i="15"/>
  <c r="AC2" i="15"/>
  <c r="AB2" i="15"/>
  <c r="R2" i="15"/>
  <c r="K3" i="15" s="1"/>
  <c r="F11" i="34" s="1"/>
  <c r="AY43" i="14"/>
  <c r="AN43" i="14"/>
  <c r="AM43" i="14"/>
  <c r="AL43" i="14"/>
  <c r="AK43" i="14"/>
  <c r="AJ43" i="14"/>
  <c r="AI43" i="14"/>
  <c r="AH43" i="14"/>
  <c r="AG43" i="14"/>
  <c r="AF43" i="14"/>
  <c r="X43" i="14"/>
  <c r="W43" i="14"/>
  <c r="V43" i="14"/>
  <c r="T43" i="14"/>
  <c r="S43" i="14"/>
  <c r="R43" i="14"/>
  <c r="H42" i="14" s="1"/>
  <c r="AY42" i="14"/>
  <c r="AN42" i="14"/>
  <c r="AM42" i="14"/>
  <c r="AL42" i="14"/>
  <c r="AK42" i="14"/>
  <c r="AJ42" i="14"/>
  <c r="AI42" i="14"/>
  <c r="AH42" i="14"/>
  <c r="AG42" i="14"/>
  <c r="AF42" i="14"/>
  <c r="X42" i="14"/>
  <c r="W42" i="14"/>
  <c r="U42" i="14"/>
  <c r="T42" i="14"/>
  <c r="S42" i="14"/>
  <c r="R42" i="14"/>
  <c r="H41" i="14" s="1"/>
  <c r="AY41" i="14"/>
  <c r="AN41" i="14"/>
  <c r="AM41" i="14"/>
  <c r="AL41" i="14"/>
  <c r="AK41" i="14"/>
  <c r="AJ41" i="14"/>
  <c r="AI41" i="14"/>
  <c r="AH41" i="14"/>
  <c r="AG41" i="14"/>
  <c r="AF41" i="14"/>
  <c r="X41" i="14"/>
  <c r="W41" i="14"/>
  <c r="U41" i="14"/>
  <c r="T41" i="14"/>
  <c r="S41" i="14"/>
  <c r="R41" i="14"/>
  <c r="H40" i="14" s="1"/>
  <c r="AY40" i="14"/>
  <c r="AN40" i="14"/>
  <c r="AM40" i="14"/>
  <c r="AL40" i="14"/>
  <c r="AK40" i="14"/>
  <c r="AJ40" i="14"/>
  <c r="AI40" i="14"/>
  <c r="AH40" i="14"/>
  <c r="AG40" i="14"/>
  <c r="AF40" i="14"/>
  <c r="X40" i="14"/>
  <c r="W40" i="14"/>
  <c r="V40" i="14"/>
  <c r="T40" i="14"/>
  <c r="S40" i="14"/>
  <c r="R40" i="14"/>
  <c r="H39" i="14" s="1"/>
  <c r="AY39" i="14"/>
  <c r="AN39" i="14"/>
  <c r="AM39" i="14"/>
  <c r="AL39" i="14"/>
  <c r="AK39" i="14"/>
  <c r="AJ39" i="14"/>
  <c r="AI39" i="14"/>
  <c r="AH39" i="14"/>
  <c r="AG39" i="14"/>
  <c r="AF39" i="14"/>
  <c r="X39" i="14"/>
  <c r="V39" i="14"/>
  <c r="U39" i="14"/>
  <c r="T39" i="14"/>
  <c r="S39" i="14"/>
  <c r="R39" i="14"/>
  <c r="H38" i="14" s="1"/>
  <c r="AY38" i="14"/>
  <c r="AN38" i="14"/>
  <c r="AM38" i="14"/>
  <c r="AL38" i="14"/>
  <c r="AK38" i="14"/>
  <c r="AJ38" i="14"/>
  <c r="AI38" i="14"/>
  <c r="AH38" i="14"/>
  <c r="AG38" i="14"/>
  <c r="AF38" i="14"/>
  <c r="X38" i="14"/>
  <c r="W38" i="14"/>
  <c r="U38" i="14"/>
  <c r="T38" i="14"/>
  <c r="S38" i="14"/>
  <c r="R38" i="14"/>
  <c r="H37" i="14" s="1"/>
  <c r="AY37" i="14"/>
  <c r="AN37" i="14"/>
  <c r="AM37" i="14"/>
  <c r="AL37" i="14"/>
  <c r="AK37" i="14"/>
  <c r="AJ37" i="14"/>
  <c r="AI37" i="14"/>
  <c r="AH37" i="14"/>
  <c r="AG37" i="14"/>
  <c r="AF37" i="14"/>
  <c r="X37" i="14"/>
  <c r="W37" i="14"/>
  <c r="V37" i="14"/>
  <c r="T37" i="14"/>
  <c r="S37" i="14"/>
  <c r="R37" i="14"/>
  <c r="H36" i="14" s="1"/>
  <c r="AY36" i="14"/>
  <c r="AN36" i="14"/>
  <c r="AM36" i="14"/>
  <c r="AL36" i="14"/>
  <c r="AK36" i="14"/>
  <c r="AJ36" i="14"/>
  <c r="AI36" i="14"/>
  <c r="AU36" i="14" s="1"/>
  <c r="AH36" i="14"/>
  <c r="AG36" i="14"/>
  <c r="AF36" i="14"/>
  <c r="X36" i="14"/>
  <c r="W36" i="14"/>
  <c r="V36" i="14"/>
  <c r="T36" i="14"/>
  <c r="S36" i="14"/>
  <c r="AY35" i="14"/>
  <c r="AN35" i="14"/>
  <c r="AM35" i="14"/>
  <c r="AL35" i="14"/>
  <c r="AK35" i="14"/>
  <c r="AJ35" i="14"/>
  <c r="AI35" i="14"/>
  <c r="AH35" i="14"/>
  <c r="AG35" i="14"/>
  <c r="AF35" i="14"/>
  <c r="X35" i="14"/>
  <c r="W35" i="14"/>
  <c r="V35" i="14"/>
  <c r="T35" i="14"/>
  <c r="S35" i="14"/>
  <c r="R35" i="14"/>
  <c r="H34" i="14" s="1"/>
  <c r="AY34" i="14"/>
  <c r="AN34" i="14"/>
  <c r="AM34" i="14"/>
  <c r="AL34" i="14"/>
  <c r="AK34" i="14"/>
  <c r="AJ34" i="14"/>
  <c r="AI34" i="14"/>
  <c r="AH34" i="14"/>
  <c r="AG34" i="14"/>
  <c r="AF34" i="14"/>
  <c r="X34" i="14"/>
  <c r="W34" i="14"/>
  <c r="U34" i="14"/>
  <c r="T34" i="14"/>
  <c r="S34" i="14"/>
  <c r="R34" i="14"/>
  <c r="H33" i="14" s="1"/>
  <c r="AY33" i="14"/>
  <c r="AN33" i="14"/>
  <c r="AM33" i="14"/>
  <c r="AL33" i="14"/>
  <c r="AK33" i="14"/>
  <c r="AJ33" i="14"/>
  <c r="AI33" i="14"/>
  <c r="AH33" i="14"/>
  <c r="AG33" i="14"/>
  <c r="AF33" i="14"/>
  <c r="X33" i="14"/>
  <c r="W33" i="14"/>
  <c r="U33" i="14"/>
  <c r="T33" i="14"/>
  <c r="R33" i="14"/>
  <c r="H32" i="14" s="1"/>
  <c r="ER32" i="14"/>
  <c r="EO32" i="14"/>
  <c r="EL32" i="14"/>
  <c r="AY32" i="14"/>
  <c r="AN32" i="14"/>
  <c r="AM32" i="14"/>
  <c r="AL32" i="14"/>
  <c r="AK32" i="14"/>
  <c r="AJ32" i="14"/>
  <c r="AI32" i="14"/>
  <c r="AH32" i="14"/>
  <c r="AG32" i="14"/>
  <c r="AF32" i="14"/>
  <c r="X32" i="14"/>
  <c r="W32" i="14"/>
  <c r="V32" i="14"/>
  <c r="U32" i="14"/>
  <c r="T32" i="14"/>
  <c r="R32" i="14"/>
  <c r="H31" i="14" s="1"/>
  <c r="AY31" i="14"/>
  <c r="AN31" i="14"/>
  <c r="AM31" i="14"/>
  <c r="AL31" i="14"/>
  <c r="AK31" i="14"/>
  <c r="AJ31" i="14"/>
  <c r="AI31" i="14"/>
  <c r="AH31" i="14"/>
  <c r="AG31" i="14"/>
  <c r="AF31" i="14"/>
  <c r="W31" i="14"/>
  <c r="V31" i="14"/>
  <c r="U31" i="14"/>
  <c r="R31" i="14"/>
  <c r="H30" i="14" s="1"/>
  <c r="AY30" i="14"/>
  <c r="AN30" i="14"/>
  <c r="AM30" i="14"/>
  <c r="AL30" i="14"/>
  <c r="AK30" i="14"/>
  <c r="AJ30" i="14"/>
  <c r="AI30" i="14"/>
  <c r="AH30" i="14"/>
  <c r="AG30" i="14"/>
  <c r="AF30" i="14"/>
  <c r="X30" i="14"/>
  <c r="W30" i="14"/>
  <c r="V30" i="14"/>
  <c r="U30" i="14"/>
  <c r="T30" i="14"/>
  <c r="AY29" i="14"/>
  <c r="AN29" i="14"/>
  <c r="AM29" i="14"/>
  <c r="AL29" i="14"/>
  <c r="AK29" i="14"/>
  <c r="AJ29" i="14"/>
  <c r="AI29" i="14"/>
  <c r="AH29" i="14"/>
  <c r="AG29" i="14"/>
  <c r="AF29" i="14"/>
  <c r="X29" i="14"/>
  <c r="W29" i="14"/>
  <c r="V29" i="14"/>
  <c r="U29" i="14"/>
  <c r="R29" i="14"/>
  <c r="H28" i="14" s="1"/>
  <c r="AY28" i="14"/>
  <c r="AN28" i="14"/>
  <c r="AM28" i="14"/>
  <c r="AL28" i="14"/>
  <c r="AK28" i="14"/>
  <c r="AJ28" i="14"/>
  <c r="AI28" i="14"/>
  <c r="AH28" i="14"/>
  <c r="AG28" i="14"/>
  <c r="AF28" i="14"/>
  <c r="X28" i="14"/>
  <c r="W28" i="14"/>
  <c r="V28" i="14"/>
  <c r="U28" i="14"/>
  <c r="T28" i="14"/>
  <c r="R28" i="14"/>
  <c r="H27" i="14" s="1"/>
  <c r="AY27" i="14"/>
  <c r="AN27" i="14"/>
  <c r="AM27" i="14"/>
  <c r="AL27" i="14"/>
  <c r="AK27" i="14"/>
  <c r="AJ27" i="14"/>
  <c r="AI27" i="14"/>
  <c r="AH27" i="14"/>
  <c r="AG27" i="14"/>
  <c r="AF27" i="14"/>
  <c r="X27" i="14"/>
  <c r="W27" i="14"/>
  <c r="V27" i="14"/>
  <c r="U27" i="14"/>
  <c r="T27" i="14"/>
  <c r="AY26" i="14"/>
  <c r="AN26" i="14"/>
  <c r="AM26" i="14"/>
  <c r="AL26" i="14"/>
  <c r="AK26" i="14"/>
  <c r="AJ26" i="14"/>
  <c r="AI26" i="14"/>
  <c r="AH26" i="14"/>
  <c r="AG26" i="14"/>
  <c r="AF26" i="14"/>
  <c r="X26" i="14"/>
  <c r="W26" i="14"/>
  <c r="V26" i="14"/>
  <c r="U26" i="14"/>
  <c r="T26" i="14"/>
  <c r="AY25" i="14"/>
  <c r="AN25" i="14"/>
  <c r="AM25" i="14"/>
  <c r="AL25" i="14"/>
  <c r="AK25" i="14"/>
  <c r="AJ25" i="14"/>
  <c r="AI25" i="14"/>
  <c r="AH25" i="14"/>
  <c r="AG25" i="14"/>
  <c r="AF25" i="14"/>
  <c r="X25" i="14"/>
  <c r="W25" i="14"/>
  <c r="V25" i="14"/>
  <c r="U25" i="14"/>
  <c r="T25" i="14"/>
  <c r="R25" i="14"/>
  <c r="AC24" i="14"/>
  <c r="AB24" i="14"/>
  <c r="AC23" i="14"/>
  <c r="AB23" i="14"/>
  <c r="AC22" i="14"/>
  <c r="AB22" i="14"/>
  <c r="AC21" i="14"/>
  <c r="AB21" i="14"/>
  <c r="AC20" i="14"/>
  <c r="AB20" i="14"/>
  <c r="AC19" i="14"/>
  <c r="AB19" i="14"/>
  <c r="AC18" i="14"/>
  <c r="AB18" i="14"/>
  <c r="AC17" i="14"/>
  <c r="AB17" i="14"/>
  <c r="AC16" i="14"/>
  <c r="AB16" i="14"/>
  <c r="AC15" i="14"/>
  <c r="AB15" i="14"/>
  <c r="S15" i="14"/>
  <c r="AC14" i="14"/>
  <c r="AB14" i="14"/>
  <c r="AC13" i="14"/>
  <c r="AB13" i="14"/>
  <c r="AC12" i="14"/>
  <c r="AB12" i="14"/>
  <c r="AO11" i="14"/>
  <c r="AC11" i="14"/>
  <c r="AB11" i="14"/>
  <c r="AC10" i="14"/>
  <c r="AB10" i="14"/>
  <c r="AC9" i="14"/>
  <c r="AB9" i="14"/>
  <c r="AC8" i="14"/>
  <c r="AB8" i="14"/>
  <c r="AC7" i="14"/>
  <c r="AB7" i="14"/>
  <c r="G7" i="14"/>
  <c r="S8" i="14" s="1"/>
  <c r="AC6" i="14"/>
  <c r="AB6" i="14"/>
  <c r="AC5" i="14"/>
  <c r="AB5" i="14"/>
  <c r="R5" i="14"/>
  <c r="N21" i="9" s="1"/>
  <c r="K5" i="14"/>
  <c r="G11" i="23" s="1"/>
  <c r="AC4" i="14"/>
  <c r="AB4" i="14"/>
  <c r="R4" i="14"/>
  <c r="N20" i="9" s="1"/>
  <c r="K4" i="14"/>
  <c r="F11" i="23" s="1"/>
  <c r="AC3" i="14"/>
  <c r="AB3" i="14"/>
  <c r="R3" i="14"/>
  <c r="N19" i="9" s="1"/>
  <c r="H3" i="14"/>
  <c r="F10" i="33" s="1"/>
  <c r="AC2" i="14"/>
  <c r="AB2" i="14"/>
  <c r="R2" i="14"/>
  <c r="X43" i="12"/>
  <c r="X42" i="12"/>
  <c r="X41" i="12"/>
  <c r="X40" i="12"/>
  <c r="X39" i="12"/>
  <c r="X38" i="12"/>
  <c r="X37" i="12"/>
  <c r="X36" i="12"/>
  <c r="X35" i="12"/>
  <c r="X33" i="12"/>
  <c r="X30" i="12"/>
  <c r="X29" i="12"/>
  <c r="X28" i="12"/>
  <c r="X27" i="12"/>
  <c r="X26" i="12"/>
  <c r="X25" i="12"/>
  <c r="X43" i="11"/>
  <c r="X42" i="11"/>
  <c r="X41" i="11"/>
  <c r="X40" i="11"/>
  <c r="X39" i="11"/>
  <c r="X38" i="11"/>
  <c r="X37" i="11"/>
  <c r="X36" i="11"/>
  <c r="X35" i="11"/>
  <c r="X34" i="11"/>
  <c r="X33" i="11"/>
  <c r="X32" i="11"/>
  <c r="X30" i="11"/>
  <c r="X29" i="11"/>
  <c r="X27" i="11"/>
  <c r="X26" i="11"/>
  <c r="X25" i="11"/>
  <c r="X43" i="10"/>
  <c r="X42" i="10"/>
  <c r="X41" i="10"/>
  <c r="X40" i="10"/>
  <c r="X39" i="10"/>
  <c r="X38" i="10"/>
  <c r="X37" i="10"/>
  <c r="X36" i="10"/>
  <c r="X35" i="10"/>
  <c r="X34" i="10"/>
  <c r="X32" i="10"/>
  <c r="X30" i="10"/>
  <c r="X28" i="10"/>
  <c r="X27" i="10"/>
  <c r="X26" i="10"/>
  <c r="X25" i="10"/>
  <c r="X43" i="8"/>
  <c r="X42" i="8"/>
  <c r="X41" i="8"/>
  <c r="X40" i="8"/>
  <c r="X39" i="8"/>
  <c r="X38" i="8"/>
  <c r="X37" i="8"/>
  <c r="X36" i="8"/>
  <c r="X35" i="8"/>
  <c r="X34" i="8"/>
  <c r="X33" i="8"/>
  <c r="X32" i="8"/>
  <c r="X30" i="8"/>
  <c r="X28" i="8"/>
  <c r="X26" i="8"/>
  <c r="X25" i="8"/>
  <c r="X43" i="7"/>
  <c r="X42" i="7"/>
  <c r="X41" i="7"/>
  <c r="X40" i="7"/>
  <c r="X39" i="7"/>
  <c r="X38" i="7"/>
  <c r="X37" i="7"/>
  <c r="X36" i="7"/>
  <c r="X35" i="7"/>
  <c r="X34" i="7"/>
  <c r="X33" i="7"/>
  <c r="X32" i="7"/>
  <c r="X30" i="7"/>
  <c r="X27" i="7"/>
  <c r="X26" i="7"/>
  <c r="X25" i="7"/>
  <c r="X26" i="13"/>
  <c r="X27" i="13"/>
  <c r="X28" i="13"/>
  <c r="X29" i="13"/>
  <c r="X30" i="13"/>
  <c r="X32" i="13"/>
  <c r="X34" i="13"/>
  <c r="X35" i="13"/>
  <c r="X36" i="13"/>
  <c r="X37" i="13"/>
  <c r="X38" i="13"/>
  <c r="X39" i="13"/>
  <c r="X40" i="13"/>
  <c r="X41" i="13"/>
  <c r="X42" i="13"/>
  <c r="X43" i="13"/>
  <c r="X25" i="13"/>
  <c r="AY43" i="13"/>
  <c r="AN43" i="13"/>
  <c r="AM43" i="13"/>
  <c r="AL43" i="13"/>
  <c r="AK43" i="13"/>
  <c r="AJ43" i="13"/>
  <c r="AI43" i="13"/>
  <c r="AH43" i="13"/>
  <c r="AG43" i="13"/>
  <c r="AF43" i="13"/>
  <c r="W43" i="13"/>
  <c r="V43" i="13"/>
  <c r="T43" i="13"/>
  <c r="S43" i="13"/>
  <c r="R43" i="13"/>
  <c r="AX43" i="13"/>
  <c r="AY42" i="13"/>
  <c r="AN42" i="13"/>
  <c r="AM42" i="13"/>
  <c r="AL42" i="13"/>
  <c r="AK42" i="13"/>
  <c r="AJ42" i="13"/>
  <c r="AI42" i="13"/>
  <c r="AH42" i="13"/>
  <c r="AG42" i="13"/>
  <c r="AF42" i="13"/>
  <c r="W42" i="13"/>
  <c r="U42" i="13"/>
  <c r="T42" i="13"/>
  <c r="S42" i="13"/>
  <c r="R42" i="13"/>
  <c r="H41" i="13" s="1"/>
  <c r="AY41" i="13"/>
  <c r="AN41" i="13"/>
  <c r="AM41" i="13"/>
  <c r="AL41" i="13"/>
  <c r="AK41" i="13"/>
  <c r="AJ41" i="13"/>
  <c r="AI41" i="13"/>
  <c r="AH41" i="13"/>
  <c r="AG41" i="13"/>
  <c r="AF41" i="13"/>
  <c r="W41" i="13"/>
  <c r="U41" i="13"/>
  <c r="T41" i="13"/>
  <c r="S41" i="13"/>
  <c r="R41" i="13"/>
  <c r="H40" i="13" s="1"/>
  <c r="AY40" i="13"/>
  <c r="AN40" i="13"/>
  <c r="AM40" i="13"/>
  <c r="AL40" i="13"/>
  <c r="AU40" i="13" s="1"/>
  <c r="AK40" i="13"/>
  <c r="AJ40" i="13"/>
  <c r="AI40" i="13"/>
  <c r="AH40" i="13"/>
  <c r="AG40" i="13"/>
  <c r="AF40" i="13"/>
  <c r="W40" i="13"/>
  <c r="V40" i="13"/>
  <c r="T40" i="13"/>
  <c r="S40" i="13"/>
  <c r="R40" i="13"/>
  <c r="AY39" i="13"/>
  <c r="AN39" i="13"/>
  <c r="AM39" i="13"/>
  <c r="AL39" i="13"/>
  <c r="AK39" i="13"/>
  <c r="AJ39" i="13"/>
  <c r="AI39" i="13"/>
  <c r="AH39" i="13"/>
  <c r="AG39" i="13"/>
  <c r="AF39" i="13"/>
  <c r="V39" i="13"/>
  <c r="U39" i="13"/>
  <c r="T39" i="13"/>
  <c r="S39" i="13"/>
  <c r="R39" i="13"/>
  <c r="H38" i="13" s="1"/>
  <c r="AY38" i="13"/>
  <c r="AN38" i="13"/>
  <c r="AM38" i="13"/>
  <c r="AL38" i="13"/>
  <c r="AK38" i="13"/>
  <c r="AJ38" i="13"/>
  <c r="AI38" i="13"/>
  <c r="AH38" i="13"/>
  <c r="AG38" i="13"/>
  <c r="AF38" i="13"/>
  <c r="W38" i="13"/>
  <c r="U38" i="13"/>
  <c r="T38" i="13"/>
  <c r="S38" i="13"/>
  <c r="R38" i="13"/>
  <c r="H37" i="13" s="1"/>
  <c r="AY37" i="13"/>
  <c r="AN37" i="13"/>
  <c r="AM37" i="13"/>
  <c r="AL37" i="13"/>
  <c r="AK37" i="13"/>
  <c r="AJ37" i="13"/>
  <c r="AI37" i="13"/>
  <c r="AH37" i="13"/>
  <c r="AG37" i="13"/>
  <c r="AF37" i="13"/>
  <c r="W37" i="13"/>
  <c r="V37" i="13"/>
  <c r="T37" i="13"/>
  <c r="S37" i="13"/>
  <c r="R37" i="13"/>
  <c r="H36" i="13" s="1"/>
  <c r="AY36" i="13"/>
  <c r="AN36" i="13"/>
  <c r="AM36" i="13"/>
  <c r="AL36" i="13"/>
  <c r="AK36" i="13"/>
  <c r="AJ36" i="13"/>
  <c r="AI36" i="13"/>
  <c r="AH36" i="13"/>
  <c r="AG36" i="13"/>
  <c r="AF36" i="13"/>
  <c r="W36" i="13"/>
  <c r="V36" i="13"/>
  <c r="T36" i="13"/>
  <c r="S36" i="13"/>
  <c r="R36" i="13"/>
  <c r="AY35" i="13"/>
  <c r="AN35" i="13"/>
  <c r="AM35" i="13"/>
  <c r="AL35" i="13"/>
  <c r="AK35" i="13"/>
  <c r="AJ35" i="13"/>
  <c r="AI35" i="13"/>
  <c r="AH35" i="13"/>
  <c r="AG35" i="13"/>
  <c r="AF35" i="13"/>
  <c r="W35" i="13"/>
  <c r="V35" i="13"/>
  <c r="T35" i="13"/>
  <c r="S35" i="13"/>
  <c r="R35" i="13"/>
  <c r="AY34" i="13"/>
  <c r="AN34" i="13"/>
  <c r="AM34" i="13"/>
  <c r="AL34" i="13"/>
  <c r="AK34" i="13"/>
  <c r="AJ34" i="13"/>
  <c r="AI34" i="13"/>
  <c r="AH34" i="13"/>
  <c r="AG34" i="13"/>
  <c r="AF34" i="13"/>
  <c r="W34" i="13"/>
  <c r="U34" i="13"/>
  <c r="T34" i="13"/>
  <c r="S34" i="13"/>
  <c r="R34" i="13"/>
  <c r="H33" i="13" s="1"/>
  <c r="AY33" i="13"/>
  <c r="AN33" i="13"/>
  <c r="AM33" i="13"/>
  <c r="AL33" i="13"/>
  <c r="AK33" i="13"/>
  <c r="AJ33" i="13"/>
  <c r="AI33" i="13"/>
  <c r="AH33" i="13"/>
  <c r="AG33" i="13"/>
  <c r="AF33" i="13"/>
  <c r="W33" i="13"/>
  <c r="T33" i="13"/>
  <c r="R33" i="13"/>
  <c r="H32" i="13" s="1"/>
  <c r="ER32" i="13"/>
  <c r="EO32" i="13"/>
  <c r="ES32" i="13" s="1"/>
  <c r="EL32" i="13"/>
  <c r="AY32" i="13"/>
  <c r="AN32" i="13"/>
  <c r="AM32" i="13"/>
  <c r="AL32" i="13"/>
  <c r="AK32" i="13"/>
  <c r="AJ32" i="13"/>
  <c r="AI32" i="13"/>
  <c r="AH32" i="13"/>
  <c r="AG32" i="13"/>
  <c r="AF32" i="13"/>
  <c r="W32" i="13"/>
  <c r="V32" i="13"/>
  <c r="T32" i="13"/>
  <c r="R32" i="13"/>
  <c r="H31" i="13" s="1"/>
  <c r="AY31" i="13"/>
  <c r="AN31" i="13"/>
  <c r="AM31" i="13"/>
  <c r="AL31" i="13"/>
  <c r="AK31" i="13"/>
  <c r="AJ31" i="13"/>
  <c r="AI31" i="13"/>
  <c r="AH31" i="13"/>
  <c r="AG31" i="13"/>
  <c r="AF31" i="13"/>
  <c r="W31" i="13"/>
  <c r="V31" i="13"/>
  <c r="S31" i="13"/>
  <c r="AY30" i="13"/>
  <c r="AN30" i="13"/>
  <c r="AM30" i="13"/>
  <c r="AL30" i="13"/>
  <c r="AK30" i="13"/>
  <c r="AJ30" i="13"/>
  <c r="AI30" i="13"/>
  <c r="AH30" i="13"/>
  <c r="AG30" i="13"/>
  <c r="AF30" i="13"/>
  <c r="W30" i="13"/>
  <c r="V30" i="13"/>
  <c r="T30" i="13"/>
  <c r="R30" i="13"/>
  <c r="H29" i="13" s="1"/>
  <c r="Y29" i="13" s="1"/>
  <c r="AY29" i="13"/>
  <c r="AN29" i="13"/>
  <c r="AM29" i="13"/>
  <c r="AL29" i="13"/>
  <c r="AK29" i="13"/>
  <c r="AJ29" i="13"/>
  <c r="AI29" i="13"/>
  <c r="AH29" i="13"/>
  <c r="AG29" i="13"/>
  <c r="AF29" i="13"/>
  <c r="W29" i="13"/>
  <c r="U29" i="13"/>
  <c r="S29" i="13"/>
  <c r="R29" i="13"/>
  <c r="H28" i="13" s="1"/>
  <c r="AY28" i="13"/>
  <c r="AN28" i="13"/>
  <c r="AM28" i="13"/>
  <c r="AL28" i="13"/>
  <c r="AK28" i="13"/>
  <c r="AJ28" i="13"/>
  <c r="AI28" i="13"/>
  <c r="AH28" i="13"/>
  <c r="AG28" i="13"/>
  <c r="AF28" i="13"/>
  <c r="W28" i="13"/>
  <c r="V28" i="13"/>
  <c r="U28" i="13"/>
  <c r="T28" i="13"/>
  <c r="R28" i="13"/>
  <c r="H27" i="13" s="1"/>
  <c r="AY27" i="13"/>
  <c r="AN27" i="13"/>
  <c r="AM27" i="13"/>
  <c r="AL27" i="13"/>
  <c r="AK27" i="13"/>
  <c r="AJ27" i="13"/>
  <c r="AI27" i="13"/>
  <c r="AH27" i="13"/>
  <c r="AG27" i="13"/>
  <c r="AF27" i="13"/>
  <c r="W27" i="13"/>
  <c r="V27" i="13"/>
  <c r="U27" i="13"/>
  <c r="T27" i="13"/>
  <c r="AY26" i="13"/>
  <c r="AN26" i="13"/>
  <c r="AM26" i="13"/>
  <c r="AL26" i="13"/>
  <c r="AK26" i="13"/>
  <c r="AJ26" i="13"/>
  <c r="AI26" i="13"/>
  <c r="AH26" i="13"/>
  <c r="AG26" i="13"/>
  <c r="AF26" i="13"/>
  <c r="W26" i="13"/>
  <c r="V26" i="13"/>
  <c r="U26" i="13"/>
  <c r="T26" i="13"/>
  <c r="AY25" i="13"/>
  <c r="AN25" i="13"/>
  <c r="AM25" i="13"/>
  <c r="AL25" i="13"/>
  <c r="AK25" i="13"/>
  <c r="AJ25" i="13"/>
  <c r="AI25" i="13"/>
  <c r="AH25" i="13"/>
  <c r="AG25" i="13"/>
  <c r="AF25" i="13"/>
  <c r="W25" i="13"/>
  <c r="V25" i="13"/>
  <c r="U25" i="13"/>
  <c r="T25" i="13"/>
  <c r="R25" i="13"/>
  <c r="AC24" i="13"/>
  <c r="AB24" i="13"/>
  <c r="AC23" i="13"/>
  <c r="AB23" i="13"/>
  <c r="AC22" i="13"/>
  <c r="AB22" i="13"/>
  <c r="AC21" i="13"/>
  <c r="AB21" i="13"/>
  <c r="AC20" i="13"/>
  <c r="AB20" i="13"/>
  <c r="AC19" i="13"/>
  <c r="AB19" i="13"/>
  <c r="AC18" i="13"/>
  <c r="AB18" i="13"/>
  <c r="AC17" i="13"/>
  <c r="AB17" i="13"/>
  <c r="AC16" i="13"/>
  <c r="AB16" i="13"/>
  <c r="AC15" i="13"/>
  <c r="AB15" i="13"/>
  <c r="S15" i="13"/>
  <c r="AC14" i="13"/>
  <c r="AB14" i="13"/>
  <c r="AC13" i="13"/>
  <c r="AB13" i="13"/>
  <c r="AC12" i="13"/>
  <c r="AB12" i="13"/>
  <c r="AO11" i="13"/>
  <c r="AC11" i="13"/>
  <c r="AB11" i="13"/>
  <c r="AC10" i="13"/>
  <c r="AB10" i="13"/>
  <c r="AC9" i="13"/>
  <c r="AB9" i="13"/>
  <c r="AC8" i="13"/>
  <c r="AB8" i="13"/>
  <c r="AC7" i="13"/>
  <c r="AB7" i="13"/>
  <c r="G7" i="13"/>
  <c r="S8" i="13" s="1"/>
  <c r="AC6" i="13"/>
  <c r="AB6" i="13"/>
  <c r="AC5" i="13"/>
  <c r="AB5" i="13"/>
  <c r="R5" i="13"/>
  <c r="K5" i="13"/>
  <c r="G10" i="23" s="1"/>
  <c r="AC4" i="13"/>
  <c r="AB4" i="13"/>
  <c r="R4" i="13"/>
  <c r="H3" i="13" s="1"/>
  <c r="F10" i="32" s="1"/>
  <c r="K4" i="13"/>
  <c r="F10" i="23" s="1"/>
  <c r="AC3" i="13"/>
  <c r="AB3" i="13"/>
  <c r="R3" i="13"/>
  <c r="AC2" i="13"/>
  <c r="AB2" i="13"/>
  <c r="R2" i="13"/>
  <c r="AY43" i="12"/>
  <c r="AN43" i="12"/>
  <c r="AM43" i="12"/>
  <c r="AL43" i="12"/>
  <c r="AK43" i="12"/>
  <c r="AJ43" i="12"/>
  <c r="AI43" i="12"/>
  <c r="AH43" i="12"/>
  <c r="AG43" i="12"/>
  <c r="AF43" i="12"/>
  <c r="W43" i="12"/>
  <c r="V43" i="12"/>
  <c r="T43" i="12"/>
  <c r="S43" i="12"/>
  <c r="R43" i="12"/>
  <c r="H42" i="12" s="1"/>
  <c r="AY42" i="12"/>
  <c r="AN42" i="12"/>
  <c r="AM42" i="12"/>
  <c r="AL42" i="12"/>
  <c r="AK42" i="12"/>
  <c r="AJ42" i="12"/>
  <c r="AI42" i="12"/>
  <c r="AH42" i="12"/>
  <c r="AG42" i="12"/>
  <c r="AF42" i="12"/>
  <c r="W42" i="12"/>
  <c r="U42" i="12"/>
  <c r="T42" i="12"/>
  <c r="S42" i="12"/>
  <c r="R42" i="12"/>
  <c r="H41" i="12" s="1"/>
  <c r="AY41" i="12"/>
  <c r="AN41" i="12"/>
  <c r="AM41" i="12"/>
  <c r="AL41" i="12"/>
  <c r="AK41" i="12"/>
  <c r="AJ41" i="12"/>
  <c r="AI41" i="12"/>
  <c r="AU41" i="12" s="1"/>
  <c r="AH41" i="12"/>
  <c r="AG41" i="12"/>
  <c r="AF41" i="12"/>
  <c r="W41" i="12"/>
  <c r="U41" i="12"/>
  <c r="T41" i="12"/>
  <c r="S41" i="12"/>
  <c r="R41" i="12"/>
  <c r="H40" i="12" s="1"/>
  <c r="AY40" i="12"/>
  <c r="AN40" i="12"/>
  <c r="AM40" i="12"/>
  <c r="AL40" i="12"/>
  <c r="AK40" i="12"/>
  <c r="AJ40" i="12"/>
  <c r="AI40" i="12"/>
  <c r="AH40" i="12"/>
  <c r="AG40" i="12"/>
  <c r="AF40" i="12"/>
  <c r="W40" i="12"/>
  <c r="V40" i="12"/>
  <c r="T40" i="12"/>
  <c r="S40" i="12"/>
  <c r="R40" i="12"/>
  <c r="H39" i="12" s="1"/>
  <c r="AY39" i="12"/>
  <c r="AN39" i="12"/>
  <c r="AM39" i="12"/>
  <c r="AL39" i="12"/>
  <c r="AK39" i="12"/>
  <c r="AJ39" i="12"/>
  <c r="AI39" i="12"/>
  <c r="AH39" i="12"/>
  <c r="AG39" i="12"/>
  <c r="AF39" i="12"/>
  <c r="V39" i="12"/>
  <c r="U39" i="12"/>
  <c r="T39" i="12"/>
  <c r="S39" i="12"/>
  <c r="R39" i="12"/>
  <c r="H38" i="12" s="1"/>
  <c r="AY38" i="12"/>
  <c r="AN38" i="12"/>
  <c r="AM38" i="12"/>
  <c r="AL38" i="12"/>
  <c r="AK38" i="12"/>
  <c r="AJ38" i="12"/>
  <c r="AI38" i="12"/>
  <c r="AH38" i="12"/>
  <c r="AG38" i="12"/>
  <c r="AF38" i="12"/>
  <c r="W38" i="12"/>
  <c r="U38" i="12"/>
  <c r="T38" i="12"/>
  <c r="S38" i="12"/>
  <c r="R38" i="12"/>
  <c r="H37" i="12" s="1"/>
  <c r="AY37" i="12"/>
  <c r="AN37" i="12"/>
  <c r="AM37" i="12"/>
  <c r="AL37" i="12"/>
  <c r="AK37" i="12"/>
  <c r="AJ37" i="12"/>
  <c r="AI37" i="12"/>
  <c r="AH37" i="12"/>
  <c r="AG37" i="12"/>
  <c r="AF37" i="12"/>
  <c r="W37" i="12"/>
  <c r="V37" i="12"/>
  <c r="T37" i="12"/>
  <c r="S37" i="12"/>
  <c r="R37" i="12"/>
  <c r="H36" i="12" s="1"/>
  <c r="AY36" i="12"/>
  <c r="AN36" i="12"/>
  <c r="AM36" i="12"/>
  <c r="AL36" i="12"/>
  <c r="AK36" i="12"/>
  <c r="AJ36" i="12"/>
  <c r="AI36" i="12"/>
  <c r="AH36" i="12"/>
  <c r="AG36" i="12"/>
  <c r="AF36" i="12"/>
  <c r="W36" i="12"/>
  <c r="V36" i="12"/>
  <c r="T36" i="12"/>
  <c r="S36" i="12"/>
  <c r="AY35" i="12"/>
  <c r="AN35" i="12"/>
  <c r="AM35" i="12"/>
  <c r="AL35" i="12"/>
  <c r="AK35" i="12"/>
  <c r="AJ35" i="12"/>
  <c r="AI35" i="12"/>
  <c r="AH35" i="12"/>
  <c r="AG35" i="12"/>
  <c r="AF35" i="12"/>
  <c r="W35" i="12"/>
  <c r="T35" i="12"/>
  <c r="S35" i="12"/>
  <c r="R35" i="12"/>
  <c r="H34" i="12" s="1"/>
  <c r="AY34" i="12"/>
  <c r="AN34" i="12"/>
  <c r="AM34" i="12"/>
  <c r="AL34" i="12"/>
  <c r="AK34" i="12"/>
  <c r="AJ34" i="12"/>
  <c r="AI34" i="12"/>
  <c r="AH34" i="12"/>
  <c r="AG34" i="12"/>
  <c r="AF34" i="12"/>
  <c r="W34" i="12"/>
  <c r="T34" i="12"/>
  <c r="S34" i="12"/>
  <c r="R34" i="12"/>
  <c r="H33" i="12" s="1"/>
  <c r="AY33" i="12"/>
  <c r="AN33" i="12"/>
  <c r="AM33" i="12"/>
  <c r="AL33" i="12"/>
  <c r="AK33" i="12"/>
  <c r="AJ33" i="12"/>
  <c r="AI33" i="12"/>
  <c r="AH33" i="12"/>
  <c r="AG33" i="12"/>
  <c r="AF33" i="12"/>
  <c r="W33" i="12"/>
  <c r="V33" i="12"/>
  <c r="T33" i="12"/>
  <c r="R33" i="12"/>
  <c r="H32" i="12" s="1"/>
  <c r="ER32" i="12"/>
  <c r="EO32" i="12"/>
  <c r="EL32" i="12"/>
  <c r="AY32" i="12"/>
  <c r="AN32" i="12"/>
  <c r="AM32" i="12"/>
  <c r="AL32" i="12"/>
  <c r="AK32" i="12"/>
  <c r="AJ32" i="12"/>
  <c r="AI32" i="12"/>
  <c r="AH32" i="12"/>
  <c r="AG32" i="12"/>
  <c r="AF32" i="12"/>
  <c r="W32" i="12"/>
  <c r="V32" i="12"/>
  <c r="R32" i="12"/>
  <c r="H31" i="12" s="1"/>
  <c r="AY31" i="12"/>
  <c r="AN31" i="12"/>
  <c r="AM31" i="12"/>
  <c r="AL31" i="12"/>
  <c r="AK31" i="12"/>
  <c r="AJ31" i="12"/>
  <c r="AI31" i="12"/>
  <c r="AH31" i="12"/>
  <c r="AG31" i="12"/>
  <c r="AF31" i="12"/>
  <c r="W31" i="12"/>
  <c r="V31" i="12"/>
  <c r="AY30" i="12"/>
  <c r="AN30" i="12"/>
  <c r="AM30" i="12"/>
  <c r="AL30" i="12"/>
  <c r="AK30" i="12"/>
  <c r="AJ30" i="12"/>
  <c r="AI30" i="12"/>
  <c r="AH30" i="12"/>
  <c r="AG30" i="12"/>
  <c r="AF30" i="12"/>
  <c r="W30" i="12"/>
  <c r="V30" i="12"/>
  <c r="T30" i="12"/>
  <c r="R30" i="12"/>
  <c r="H29" i="12" s="1"/>
  <c r="AY29" i="12"/>
  <c r="AN29" i="12"/>
  <c r="AM29" i="12"/>
  <c r="AL29" i="12"/>
  <c r="AK29" i="12"/>
  <c r="AJ29" i="12"/>
  <c r="AI29" i="12"/>
  <c r="AH29" i="12"/>
  <c r="AG29" i="12"/>
  <c r="AF29" i="12"/>
  <c r="W29" i="12"/>
  <c r="V29" i="12"/>
  <c r="U29" i="12"/>
  <c r="AY28" i="12"/>
  <c r="AN28" i="12"/>
  <c r="AM28" i="12"/>
  <c r="AL28" i="12"/>
  <c r="AK28" i="12"/>
  <c r="AJ28" i="12"/>
  <c r="AI28" i="12"/>
  <c r="AH28" i="12"/>
  <c r="AG28" i="12"/>
  <c r="AF28" i="12"/>
  <c r="W28" i="12"/>
  <c r="V28" i="12"/>
  <c r="U28" i="12"/>
  <c r="T28" i="12"/>
  <c r="R28" i="12"/>
  <c r="H27" i="12" s="1"/>
  <c r="AY27" i="12"/>
  <c r="AN27" i="12"/>
  <c r="AM27" i="12"/>
  <c r="AL27" i="12"/>
  <c r="AK27" i="12"/>
  <c r="AJ27" i="12"/>
  <c r="AI27" i="12"/>
  <c r="AH27" i="12"/>
  <c r="AG27" i="12"/>
  <c r="AF27" i="12"/>
  <c r="W27" i="12"/>
  <c r="V27" i="12"/>
  <c r="U27" i="12"/>
  <c r="T27" i="12"/>
  <c r="AY26" i="12"/>
  <c r="AN26" i="12"/>
  <c r="AM26" i="12"/>
  <c r="AL26" i="12"/>
  <c r="AK26" i="12"/>
  <c r="AJ26" i="12"/>
  <c r="AI26" i="12"/>
  <c r="AH26" i="12"/>
  <c r="AG26" i="12"/>
  <c r="AF26" i="12"/>
  <c r="W26" i="12"/>
  <c r="V26" i="12"/>
  <c r="U26" i="12"/>
  <c r="T26" i="12"/>
  <c r="AY25" i="12"/>
  <c r="AN25" i="12"/>
  <c r="AM25" i="12"/>
  <c r="AL25" i="12"/>
  <c r="AK25" i="12"/>
  <c r="AJ25" i="12"/>
  <c r="AI25" i="12"/>
  <c r="AH25" i="12"/>
  <c r="AG25" i="12"/>
  <c r="AF25" i="12"/>
  <c r="W25" i="12"/>
  <c r="V25" i="12"/>
  <c r="U25" i="12"/>
  <c r="T25" i="12"/>
  <c r="R25" i="12"/>
  <c r="AC24" i="12"/>
  <c r="AB24" i="12"/>
  <c r="AC23" i="12"/>
  <c r="AB23" i="12"/>
  <c r="AC22" i="12"/>
  <c r="AB22" i="12"/>
  <c r="AC21" i="12"/>
  <c r="AB21" i="12"/>
  <c r="AC20" i="12"/>
  <c r="AB20" i="12"/>
  <c r="AC19" i="12"/>
  <c r="AB19" i="12"/>
  <c r="AC18" i="12"/>
  <c r="AB18" i="12"/>
  <c r="AC17" i="12"/>
  <c r="AB17" i="12"/>
  <c r="AC16" i="12"/>
  <c r="AB16" i="12"/>
  <c r="AC15" i="12"/>
  <c r="AB15" i="12"/>
  <c r="S15" i="12"/>
  <c r="AC14" i="12"/>
  <c r="AB14" i="12"/>
  <c r="AC13" i="12"/>
  <c r="AB13" i="12"/>
  <c r="AC12" i="12"/>
  <c r="AB12" i="12"/>
  <c r="AO11" i="12"/>
  <c r="AC11" i="12"/>
  <c r="AB11" i="12"/>
  <c r="AC10" i="12"/>
  <c r="AB10" i="12"/>
  <c r="AC9" i="12"/>
  <c r="AB9" i="12"/>
  <c r="AC8" i="12"/>
  <c r="AB8" i="12"/>
  <c r="AC7" i="12"/>
  <c r="AB7" i="12"/>
  <c r="G7" i="12"/>
  <c r="S8" i="12" s="1"/>
  <c r="AC6" i="12"/>
  <c r="AB6" i="12"/>
  <c r="AC5" i="12"/>
  <c r="AB5" i="12"/>
  <c r="R5" i="12"/>
  <c r="K5" i="12"/>
  <c r="AC4" i="12"/>
  <c r="AB4" i="12"/>
  <c r="R4" i="12"/>
  <c r="H3" i="12" s="1"/>
  <c r="F10" i="31" s="1"/>
  <c r="K4" i="12"/>
  <c r="F9" i="23" s="1"/>
  <c r="AC3" i="12"/>
  <c r="AB3" i="12"/>
  <c r="R3" i="12"/>
  <c r="AC2" i="12"/>
  <c r="AB2" i="12"/>
  <c r="R2" i="12"/>
  <c r="K3" i="12" s="1"/>
  <c r="F11" i="31" s="1"/>
  <c r="AY43" i="11"/>
  <c r="AN43" i="11"/>
  <c r="AM43" i="11"/>
  <c r="AL43" i="11"/>
  <c r="AK43" i="11"/>
  <c r="AJ43" i="11"/>
  <c r="AI43" i="11"/>
  <c r="AH43" i="11"/>
  <c r="AG43" i="11"/>
  <c r="AF43" i="11"/>
  <c r="W43" i="11"/>
  <c r="V43" i="11"/>
  <c r="T43" i="11"/>
  <c r="S43" i="11"/>
  <c r="R43" i="11"/>
  <c r="H42" i="11" s="1"/>
  <c r="AY42" i="11"/>
  <c r="AN42" i="11"/>
  <c r="AM42" i="11"/>
  <c r="AL42" i="11"/>
  <c r="AK42" i="11"/>
  <c r="AJ42" i="11"/>
  <c r="AI42" i="11"/>
  <c r="AH42" i="11"/>
  <c r="AG42" i="11"/>
  <c r="AF42" i="11"/>
  <c r="W42" i="11"/>
  <c r="U42" i="11"/>
  <c r="T42" i="11"/>
  <c r="S42" i="11"/>
  <c r="R42" i="11"/>
  <c r="H41" i="11" s="1"/>
  <c r="AY41" i="11"/>
  <c r="AN41" i="11"/>
  <c r="AM41" i="11"/>
  <c r="AL41" i="11"/>
  <c r="AK41" i="11"/>
  <c r="AJ41" i="11"/>
  <c r="AI41" i="11"/>
  <c r="AH41" i="11"/>
  <c r="AG41" i="11"/>
  <c r="AF41" i="11"/>
  <c r="W41" i="11"/>
  <c r="U41" i="11"/>
  <c r="T41" i="11"/>
  <c r="S41" i="11"/>
  <c r="R41" i="11"/>
  <c r="H40" i="11" s="1"/>
  <c r="AY40" i="11"/>
  <c r="AN40" i="11"/>
  <c r="AM40" i="11"/>
  <c r="AL40" i="11"/>
  <c r="AU40" i="11" s="1"/>
  <c r="AK40" i="11"/>
  <c r="AJ40" i="11"/>
  <c r="AI40" i="11"/>
  <c r="AH40" i="11"/>
  <c r="AG40" i="11"/>
  <c r="AF40" i="11"/>
  <c r="W40" i="11"/>
  <c r="V40" i="11"/>
  <c r="T40" i="11"/>
  <c r="S40" i="11"/>
  <c r="R40" i="11"/>
  <c r="H39" i="11" s="1"/>
  <c r="AY39" i="11"/>
  <c r="AN39" i="11"/>
  <c r="AM39" i="11"/>
  <c r="AL39" i="11"/>
  <c r="AK39" i="11"/>
  <c r="AJ39" i="11"/>
  <c r="AI39" i="11"/>
  <c r="AH39" i="11"/>
  <c r="AG39" i="11"/>
  <c r="AF39" i="11"/>
  <c r="V39" i="11"/>
  <c r="U39" i="11"/>
  <c r="T39" i="11"/>
  <c r="S39" i="11"/>
  <c r="R39" i="11"/>
  <c r="H38" i="11" s="1"/>
  <c r="AY38" i="11"/>
  <c r="AN38" i="11"/>
  <c r="AM38" i="11"/>
  <c r="AL38" i="11"/>
  <c r="AK38" i="11"/>
  <c r="AJ38" i="11"/>
  <c r="AI38" i="11"/>
  <c r="AH38" i="11"/>
  <c r="AG38" i="11"/>
  <c r="AF38" i="11"/>
  <c r="W38" i="11"/>
  <c r="U38" i="11"/>
  <c r="T38" i="11"/>
  <c r="S38" i="11"/>
  <c r="R38" i="11"/>
  <c r="H37" i="11" s="1"/>
  <c r="AY37" i="11"/>
  <c r="AN37" i="11"/>
  <c r="AM37" i="11"/>
  <c r="AL37" i="11"/>
  <c r="AK37" i="11"/>
  <c r="AJ37" i="11"/>
  <c r="AI37" i="11"/>
  <c r="AH37" i="11"/>
  <c r="AG37" i="11"/>
  <c r="AF37" i="11"/>
  <c r="W37" i="11"/>
  <c r="V37" i="11"/>
  <c r="T37" i="11"/>
  <c r="S37" i="11"/>
  <c r="R37" i="11"/>
  <c r="H36" i="11" s="1"/>
  <c r="AY36" i="11"/>
  <c r="AN36" i="11"/>
  <c r="AM36" i="11"/>
  <c r="AL36" i="11"/>
  <c r="AK36" i="11"/>
  <c r="AJ36" i="11"/>
  <c r="AI36" i="11"/>
  <c r="AH36" i="11"/>
  <c r="AG36" i="11"/>
  <c r="AF36" i="11"/>
  <c r="W36" i="11"/>
  <c r="V36" i="11"/>
  <c r="T36" i="11"/>
  <c r="S36" i="11"/>
  <c r="AY35" i="11"/>
  <c r="AN35" i="11"/>
  <c r="AM35" i="11"/>
  <c r="AL35" i="11"/>
  <c r="AK35" i="11"/>
  <c r="AJ35" i="11"/>
  <c r="AI35" i="11"/>
  <c r="AH35" i="11"/>
  <c r="AG35" i="11"/>
  <c r="AF35" i="11"/>
  <c r="W35" i="11"/>
  <c r="V35" i="11"/>
  <c r="T35" i="11"/>
  <c r="S35" i="11"/>
  <c r="R35" i="11"/>
  <c r="H34" i="11" s="1"/>
  <c r="AY34" i="11"/>
  <c r="AN34" i="11"/>
  <c r="AM34" i="11"/>
  <c r="AL34" i="11"/>
  <c r="AK34" i="11"/>
  <c r="AJ34" i="11"/>
  <c r="AI34" i="11"/>
  <c r="AH34" i="11"/>
  <c r="AG34" i="11"/>
  <c r="AF34" i="11"/>
  <c r="W34" i="11"/>
  <c r="U34" i="11"/>
  <c r="T34" i="11"/>
  <c r="S34" i="11"/>
  <c r="R34" i="11"/>
  <c r="H33" i="11" s="1"/>
  <c r="AY33" i="11"/>
  <c r="AN33" i="11"/>
  <c r="AM33" i="11"/>
  <c r="AL33" i="11"/>
  <c r="AK33" i="11"/>
  <c r="AJ33" i="11"/>
  <c r="AI33" i="11"/>
  <c r="AH33" i="11"/>
  <c r="AG33" i="11"/>
  <c r="AF33" i="11"/>
  <c r="W33" i="11"/>
  <c r="V33" i="11"/>
  <c r="U33" i="11"/>
  <c r="T33" i="11"/>
  <c r="ER32" i="11"/>
  <c r="EO32" i="11"/>
  <c r="EL32" i="11"/>
  <c r="AY32" i="11"/>
  <c r="AN32" i="11"/>
  <c r="AM32" i="11"/>
  <c r="AL32" i="11"/>
  <c r="AK32" i="11"/>
  <c r="AJ32" i="11"/>
  <c r="AI32" i="11"/>
  <c r="AH32" i="11"/>
  <c r="AG32" i="11"/>
  <c r="AF32" i="11"/>
  <c r="W32" i="11"/>
  <c r="V32" i="11"/>
  <c r="U32" i="11"/>
  <c r="T32" i="11"/>
  <c r="R32" i="11"/>
  <c r="H31" i="11" s="1"/>
  <c r="AY31" i="11"/>
  <c r="AN31" i="11"/>
  <c r="AM31" i="11"/>
  <c r="AL31" i="11"/>
  <c r="AK31" i="11"/>
  <c r="AJ31" i="11"/>
  <c r="AI31" i="11"/>
  <c r="AH31" i="11"/>
  <c r="AG31" i="11"/>
  <c r="AF31" i="11"/>
  <c r="W31" i="11"/>
  <c r="V31" i="11"/>
  <c r="U31" i="11"/>
  <c r="S31" i="11"/>
  <c r="R31" i="11"/>
  <c r="H30" i="11" s="1"/>
  <c r="AY30" i="11"/>
  <c r="AN30" i="11"/>
  <c r="AM30" i="11"/>
  <c r="AL30" i="11"/>
  <c r="AU30" i="11" s="1"/>
  <c r="AK30" i="11"/>
  <c r="AJ30" i="11"/>
  <c r="AI30" i="11"/>
  <c r="AH30" i="11"/>
  <c r="AG30" i="11"/>
  <c r="AF30" i="11"/>
  <c r="W30" i="11"/>
  <c r="V30" i="11"/>
  <c r="U30" i="11"/>
  <c r="T30" i="11"/>
  <c r="R30" i="11"/>
  <c r="H29" i="11" s="1"/>
  <c r="AY29" i="11"/>
  <c r="AN29" i="11"/>
  <c r="AM29" i="11"/>
  <c r="AL29" i="11"/>
  <c r="AK29" i="11"/>
  <c r="AJ29" i="11"/>
  <c r="AI29" i="11"/>
  <c r="AH29" i="11"/>
  <c r="AG29" i="11"/>
  <c r="AF29" i="11"/>
  <c r="W29" i="11"/>
  <c r="U29" i="11"/>
  <c r="S29" i="11"/>
  <c r="R29" i="11"/>
  <c r="H28" i="11" s="1"/>
  <c r="AY28" i="11"/>
  <c r="AN28" i="11"/>
  <c r="AM28" i="11"/>
  <c r="AL28" i="11"/>
  <c r="AK28" i="11"/>
  <c r="AJ28" i="11"/>
  <c r="AI28" i="11"/>
  <c r="AH28" i="11"/>
  <c r="AG28" i="11"/>
  <c r="AF28" i="11"/>
  <c r="W28" i="11"/>
  <c r="V28" i="11"/>
  <c r="U28" i="11"/>
  <c r="R28" i="11"/>
  <c r="H27" i="11" s="1"/>
  <c r="AY27" i="11"/>
  <c r="AN27" i="11"/>
  <c r="AM27" i="11"/>
  <c r="AL27" i="11"/>
  <c r="AK27" i="11"/>
  <c r="AJ27" i="11"/>
  <c r="AI27" i="11"/>
  <c r="AH27" i="11"/>
  <c r="AG27" i="11"/>
  <c r="AF27" i="11"/>
  <c r="W27" i="11"/>
  <c r="V27" i="11"/>
  <c r="U27" i="11"/>
  <c r="T27" i="11"/>
  <c r="R27" i="11"/>
  <c r="H26" i="11" s="1"/>
  <c r="AY26" i="11"/>
  <c r="AN26" i="11"/>
  <c r="AM26" i="11"/>
  <c r="AL26" i="11"/>
  <c r="AK26" i="11"/>
  <c r="AJ26" i="11"/>
  <c r="AI26" i="11"/>
  <c r="AH26" i="11"/>
  <c r="AG26" i="11"/>
  <c r="AF26" i="11"/>
  <c r="W26" i="11"/>
  <c r="V26" i="11"/>
  <c r="U26" i="11"/>
  <c r="T26" i="11"/>
  <c r="AY25" i="11"/>
  <c r="AN25" i="11"/>
  <c r="AM25" i="11"/>
  <c r="AL25" i="11"/>
  <c r="AK25" i="11"/>
  <c r="AJ25" i="11"/>
  <c r="AI25" i="11"/>
  <c r="AH25" i="11"/>
  <c r="AG25" i="11"/>
  <c r="AF25" i="11"/>
  <c r="W25" i="11"/>
  <c r="V25" i="11"/>
  <c r="U25" i="11"/>
  <c r="T25" i="11"/>
  <c r="R25" i="11"/>
  <c r="AC24" i="11"/>
  <c r="AB24" i="11"/>
  <c r="AC23" i="11"/>
  <c r="AB23" i="11"/>
  <c r="AC22" i="11"/>
  <c r="AB22" i="11"/>
  <c r="AC21" i="11"/>
  <c r="AB21" i="11"/>
  <c r="AC20" i="11"/>
  <c r="AB20" i="11"/>
  <c r="AC19" i="11"/>
  <c r="AB19" i="11"/>
  <c r="AC18" i="11"/>
  <c r="AB18" i="11"/>
  <c r="AC17" i="11"/>
  <c r="AB17" i="11"/>
  <c r="AC16" i="11"/>
  <c r="AB16" i="11"/>
  <c r="AC15" i="11"/>
  <c r="AB15" i="11"/>
  <c r="S15" i="11"/>
  <c r="AC14" i="11"/>
  <c r="AB14" i="11"/>
  <c r="AC13" i="11"/>
  <c r="AB13" i="11"/>
  <c r="AC12" i="11"/>
  <c r="AB12" i="11"/>
  <c r="AO11" i="11"/>
  <c r="AC11" i="11"/>
  <c r="AB11" i="11"/>
  <c r="AC10" i="11"/>
  <c r="AB10" i="11"/>
  <c r="AC9" i="11"/>
  <c r="AB9" i="11"/>
  <c r="AC8" i="11"/>
  <c r="AB8" i="11"/>
  <c r="AC7" i="11"/>
  <c r="AB7" i="11"/>
  <c r="G7" i="11"/>
  <c r="S8" i="11" s="1"/>
  <c r="AC6" i="11"/>
  <c r="AB6" i="11"/>
  <c r="AC5" i="11"/>
  <c r="AB5" i="11"/>
  <c r="R5" i="11"/>
  <c r="K5" i="11"/>
  <c r="AC4" i="11"/>
  <c r="AB4" i="11"/>
  <c r="R4" i="11"/>
  <c r="H3" i="11" s="1"/>
  <c r="F10" i="30" s="1"/>
  <c r="K4" i="11"/>
  <c r="F8" i="23" s="1"/>
  <c r="AC3" i="11"/>
  <c r="AB3" i="11"/>
  <c r="R3" i="11"/>
  <c r="AC2" i="11"/>
  <c r="AB2" i="11"/>
  <c r="R2" i="11"/>
  <c r="AY43" i="10"/>
  <c r="AN43" i="10"/>
  <c r="AM43" i="10"/>
  <c r="AL43" i="10"/>
  <c r="AK43" i="10"/>
  <c r="AJ43" i="10"/>
  <c r="AI43" i="10"/>
  <c r="AH43" i="10"/>
  <c r="AG43" i="10"/>
  <c r="AF43" i="10"/>
  <c r="W43" i="10"/>
  <c r="V43" i="10"/>
  <c r="T43" i="10"/>
  <c r="S43" i="10"/>
  <c r="R43" i="10"/>
  <c r="H42" i="10" s="1"/>
  <c r="AY42" i="10"/>
  <c r="AN42" i="10"/>
  <c r="AM42" i="10"/>
  <c r="AL42" i="10"/>
  <c r="AK42" i="10"/>
  <c r="AJ42" i="10"/>
  <c r="AI42" i="10"/>
  <c r="AH42" i="10"/>
  <c r="AG42" i="10"/>
  <c r="AF42" i="10"/>
  <c r="W42" i="10"/>
  <c r="U42" i="10"/>
  <c r="T42" i="10"/>
  <c r="S42" i="10"/>
  <c r="R42" i="10"/>
  <c r="H41" i="10" s="1"/>
  <c r="AY41" i="10"/>
  <c r="AN41" i="10"/>
  <c r="AM41" i="10"/>
  <c r="AL41" i="10"/>
  <c r="AK41" i="10"/>
  <c r="AJ41" i="10"/>
  <c r="AI41" i="10"/>
  <c r="AU41" i="10" s="1"/>
  <c r="AH41" i="10"/>
  <c r="AG41" i="10"/>
  <c r="AF41" i="10"/>
  <c r="W41" i="10"/>
  <c r="U41" i="10"/>
  <c r="T41" i="10"/>
  <c r="S41" i="10"/>
  <c r="R41" i="10"/>
  <c r="H40" i="10" s="1"/>
  <c r="Y40" i="10" s="1"/>
  <c r="AY40" i="10"/>
  <c r="AN40" i="10"/>
  <c r="AM40" i="10"/>
  <c r="AL40" i="10"/>
  <c r="AK40" i="10"/>
  <c r="AJ40" i="10"/>
  <c r="AI40" i="10"/>
  <c r="AH40" i="10"/>
  <c r="AG40" i="10"/>
  <c r="AF40" i="10"/>
  <c r="W40" i="10"/>
  <c r="V40" i="10"/>
  <c r="T40" i="10"/>
  <c r="S40" i="10"/>
  <c r="R40" i="10"/>
  <c r="H39" i="10" s="1"/>
  <c r="AY39" i="10"/>
  <c r="AN39" i="10"/>
  <c r="AM39" i="10"/>
  <c r="AL39" i="10"/>
  <c r="AK39" i="10"/>
  <c r="AJ39" i="10"/>
  <c r="AI39" i="10"/>
  <c r="AH39" i="10"/>
  <c r="AG39" i="10"/>
  <c r="AF39" i="10"/>
  <c r="V39" i="10"/>
  <c r="U39" i="10"/>
  <c r="T39" i="10"/>
  <c r="S39" i="10"/>
  <c r="R39" i="10"/>
  <c r="H38" i="10" s="1"/>
  <c r="AY38" i="10"/>
  <c r="AN38" i="10"/>
  <c r="AM38" i="10"/>
  <c r="AL38" i="10"/>
  <c r="AK38" i="10"/>
  <c r="AJ38" i="10"/>
  <c r="AI38" i="10"/>
  <c r="AH38" i="10"/>
  <c r="AG38" i="10"/>
  <c r="AF38" i="10"/>
  <c r="W38" i="10"/>
  <c r="U38" i="10"/>
  <c r="T38" i="10"/>
  <c r="S38" i="10"/>
  <c r="R38" i="10"/>
  <c r="H37" i="10" s="1"/>
  <c r="Y37" i="10" s="1"/>
  <c r="AY37" i="10"/>
  <c r="AN37" i="10"/>
  <c r="AM37" i="10"/>
  <c r="AL37" i="10"/>
  <c r="AK37" i="10"/>
  <c r="AJ37" i="10"/>
  <c r="AI37" i="10"/>
  <c r="AH37" i="10"/>
  <c r="AG37" i="10"/>
  <c r="AF37" i="10"/>
  <c r="W37" i="10"/>
  <c r="V37" i="10"/>
  <c r="T37" i="10"/>
  <c r="S37" i="10"/>
  <c r="R37" i="10"/>
  <c r="H36" i="10" s="1"/>
  <c r="AY36" i="10"/>
  <c r="AN36" i="10"/>
  <c r="AM36" i="10"/>
  <c r="AL36" i="10"/>
  <c r="AK36" i="10"/>
  <c r="AJ36" i="10"/>
  <c r="AI36" i="10"/>
  <c r="AH36" i="10"/>
  <c r="AG36" i="10"/>
  <c r="AF36" i="10"/>
  <c r="W36" i="10"/>
  <c r="V36" i="10"/>
  <c r="T36" i="10"/>
  <c r="S36" i="10"/>
  <c r="AY35" i="10"/>
  <c r="AN35" i="10"/>
  <c r="AM35" i="10"/>
  <c r="AL35" i="10"/>
  <c r="AK35" i="10"/>
  <c r="AJ35" i="10"/>
  <c r="AI35" i="10"/>
  <c r="AH35" i="10"/>
  <c r="AG35" i="10"/>
  <c r="AF35" i="10"/>
  <c r="W35" i="10"/>
  <c r="V35" i="10"/>
  <c r="T35" i="10"/>
  <c r="S35" i="10"/>
  <c r="R35" i="10"/>
  <c r="H34" i="10" s="1"/>
  <c r="AY34" i="10"/>
  <c r="AN34" i="10"/>
  <c r="AM34" i="10"/>
  <c r="AL34" i="10"/>
  <c r="AK34" i="10"/>
  <c r="AJ34" i="10"/>
  <c r="AI34" i="10"/>
  <c r="AH34" i="10"/>
  <c r="AG34" i="10"/>
  <c r="AF34" i="10"/>
  <c r="W34" i="10"/>
  <c r="U34" i="10"/>
  <c r="T34" i="10"/>
  <c r="R34" i="10"/>
  <c r="AY33" i="10"/>
  <c r="AN33" i="10"/>
  <c r="AM33" i="10"/>
  <c r="AL33" i="10"/>
  <c r="AK33" i="10"/>
  <c r="AJ33" i="10"/>
  <c r="AI33" i="10"/>
  <c r="AH33" i="10"/>
  <c r="AG33" i="10"/>
  <c r="AF33" i="10"/>
  <c r="W33" i="10"/>
  <c r="V33" i="10"/>
  <c r="U33" i="10"/>
  <c r="ER32" i="10"/>
  <c r="EO32" i="10"/>
  <c r="ES32" i="10" s="1"/>
  <c r="EL32" i="10"/>
  <c r="AY32" i="10"/>
  <c r="AN32" i="10"/>
  <c r="AM32" i="10"/>
  <c r="AL32" i="10"/>
  <c r="AK32" i="10"/>
  <c r="AJ32" i="10"/>
  <c r="AI32" i="10"/>
  <c r="AH32" i="10"/>
  <c r="AG32" i="10"/>
  <c r="AF32" i="10"/>
  <c r="W32" i="10"/>
  <c r="V32" i="10"/>
  <c r="T32" i="10"/>
  <c r="R32" i="10"/>
  <c r="H31" i="10" s="1"/>
  <c r="AY31" i="10"/>
  <c r="AN31" i="10"/>
  <c r="AM31" i="10"/>
  <c r="AL31" i="10"/>
  <c r="AK31" i="10"/>
  <c r="AJ31" i="10"/>
  <c r="AI31" i="10"/>
  <c r="AH31" i="10"/>
  <c r="AG31" i="10"/>
  <c r="AF31" i="10"/>
  <c r="W31" i="10"/>
  <c r="V31" i="10"/>
  <c r="S31" i="10"/>
  <c r="R31" i="10"/>
  <c r="H30" i="10" s="1"/>
  <c r="AY30" i="10"/>
  <c r="AN30" i="10"/>
  <c r="AM30" i="10"/>
  <c r="AL30" i="10"/>
  <c r="AK30" i="10"/>
  <c r="AJ30" i="10"/>
  <c r="AI30" i="10"/>
  <c r="AH30" i="10"/>
  <c r="AG30" i="10"/>
  <c r="AF30" i="10"/>
  <c r="W30" i="10"/>
  <c r="V30" i="10"/>
  <c r="T30" i="10"/>
  <c r="R30" i="10"/>
  <c r="H29" i="10" s="1"/>
  <c r="AY29" i="10"/>
  <c r="AN29" i="10"/>
  <c r="AM29" i="10"/>
  <c r="AL29" i="10"/>
  <c r="AK29" i="10"/>
  <c r="AJ29" i="10"/>
  <c r="AI29" i="10"/>
  <c r="AH29" i="10"/>
  <c r="AG29" i="10"/>
  <c r="AF29" i="10"/>
  <c r="W29" i="10"/>
  <c r="V29" i="10"/>
  <c r="S29" i="10"/>
  <c r="AY28" i="10"/>
  <c r="AN28" i="10"/>
  <c r="AM28" i="10"/>
  <c r="AL28" i="10"/>
  <c r="AK28" i="10"/>
  <c r="AJ28" i="10"/>
  <c r="AI28" i="10"/>
  <c r="AU28" i="10" s="1"/>
  <c r="AH28" i="10"/>
  <c r="AG28" i="10"/>
  <c r="AF28" i="10"/>
  <c r="W28" i="10"/>
  <c r="T28" i="10"/>
  <c r="R28" i="10"/>
  <c r="R27" i="10" s="1"/>
  <c r="H26" i="10" s="1"/>
  <c r="AY27" i="10"/>
  <c r="AN27" i="10"/>
  <c r="AM27" i="10"/>
  <c r="AL27" i="10"/>
  <c r="AK27" i="10"/>
  <c r="AJ27" i="10"/>
  <c r="AI27" i="10"/>
  <c r="AH27" i="10"/>
  <c r="AG27" i="10"/>
  <c r="AF27" i="10"/>
  <c r="W27" i="10"/>
  <c r="V27" i="10"/>
  <c r="T27" i="10"/>
  <c r="AY26" i="10"/>
  <c r="AN26" i="10"/>
  <c r="AM26" i="10"/>
  <c r="AL26" i="10"/>
  <c r="AK26" i="10"/>
  <c r="AJ26" i="10"/>
  <c r="AI26" i="10"/>
  <c r="AH26" i="10"/>
  <c r="AG26" i="10"/>
  <c r="AF26" i="10"/>
  <c r="W26" i="10"/>
  <c r="V26" i="10"/>
  <c r="U26" i="10"/>
  <c r="T26" i="10"/>
  <c r="AY25" i="10"/>
  <c r="AN25" i="10"/>
  <c r="AM25" i="10"/>
  <c r="AL25" i="10"/>
  <c r="AK25" i="10"/>
  <c r="AJ25" i="10"/>
  <c r="AI25" i="10"/>
  <c r="AH25" i="10"/>
  <c r="AG25" i="10"/>
  <c r="AF25" i="10"/>
  <c r="W25" i="10"/>
  <c r="V25" i="10"/>
  <c r="U25" i="10"/>
  <c r="T25" i="10"/>
  <c r="R25" i="10"/>
  <c r="AC24" i="10"/>
  <c r="AB24" i="10"/>
  <c r="AC23" i="10"/>
  <c r="AB23" i="10"/>
  <c r="AC22" i="10"/>
  <c r="AB22" i="10"/>
  <c r="AC21" i="10"/>
  <c r="AB21" i="10"/>
  <c r="AC20" i="10"/>
  <c r="AB20" i="10"/>
  <c r="AC19" i="10"/>
  <c r="AB19" i="10"/>
  <c r="AC18" i="10"/>
  <c r="AB18" i="10"/>
  <c r="AC17" i="10"/>
  <c r="AB17" i="10"/>
  <c r="AC16" i="10"/>
  <c r="AB16" i="10"/>
  <c r="AC15" i="10"/>
  <c r="AB15" i="10"/>
  <c r="S15" i="10"/>
  <c r="AC14" i="10"/>
  <c r="AB14" i="10"/>
  <c r="AC13" i="10"/>
  <c r="AB13" i="10"/>
  <c r="AC12" i="10"/>
  <c r="AB12" i="10"/>
  <c r="AO11" i="10"/>
  <c r="AC11" i="10"/>
  <c r="AB11" i="10"/>
  <c r="AC10" i="10"/>
  <c r="AB10" i="10"/>
  <c r="AC9" i="10"/>
  <c r="AB9" i="10"/>
  <c r="AC8" i="10"/>
  <c r="AB8" i="10"/>
  <c r="AC7" i="10"/>
  <c r="AB7" i="10"/>
  <c r="G7" i="10"/>
  <c r="S8" i="10" s="1"/>
  <c r="AC6" i="10"/>
  <c r="AB6" i="10"/>
  <c r="AC5" i="10"/>
  <c r="AB5" i="10"/>
  <c r="R5" i="10"/>
  <c r="K5" i="10"/>
  <c r="AC4" i="10"/>
  <c r="AB4" i="10"/>
  <c r="R4" i="10"/>
  <c r="K4" i="10"/>
  <c r="F7" i="23" s="1"/>
  <c r="AC3" i="10"/>
  <c r="AB3" i="10"/>
  <c r="R3" i="10"/>
  <c r="H3" i="10"/>
  <c r="F10" i="29" s="1"/>
  <c r="AC2" i="10"/>
  <c r="AB2" i="10"/>
  <c r="R2" i="10"/>
  <c r="AY43" i="8"/>
  <c r="AN43" i="8"/>
  <c r="AM43" i="8"/>
  <c r="AL43" i="8"/>
  <c r="AK43" i="8"/>
  <c r="AJ43" i="8"/>
  <c r="AI43" i="8"/>
  <c r="AH43" i="8"/>
  <c r="AG43" i="8"/>
  <c r="AF43" i="8"/>
  <c r="W43" i="8"/>
  <c r="V43" i="8"/>
  <c r="T43" i="8"/>
  <c r="S43" i="8"/>
  <c r="R43" i="8"/>
  <c r="H42" i="8" s="1"/>
  <c r="AY42" i="8"/>
  <c r="AN42" i="8"/>
  <c r="AM42" i="8"/>
  <c r="AL42" i="8"/>
  <c r="AK42" i="8"/>
  <c r="AJ42" i="8"/>
  <c r="AI42" i="8"/>
  <c r="AU42" i="8" s="1"/>
  <c r="AH42" i="8"/>
  <c r="AG42" i="8"/>
  <c r="AF42" i="8"/>
  <c r="W42" i="8"/>
  <c r="U42" i="8"/>
  <c r="T42" i="8"/>
  <c r="S42" i="8"/>
  <c r="R42" i="8"/>
  <c r="H41" i="8" s="1"/>
  <c r="AY41" i="8"/>
  <c r="AN41" i="8"/>
  <c r="AM41" i="8"/>
  <c r="AL41" i="8"/>
  <c r="AK41" i="8"/>
  <c r="AJ41" i="8"/>
  <c r="AI41" i="8"/>
  <c r="AH41" i="8"/>
  <c r="AG41" i="8"/>
  <c r="AF41" i="8"/>
  <c r="W41" i="8"/>
  <c r="U41" i="8"/>
  <c r="T41" i="8"/>
  <c r="S41" i="8"/>
  <c r="R41" i="8"/>
  <c r="H40" i="8" s="1"/>
  <c r="AY40" i="8"/>
  <c r="AN40" i="8"/>
  <c r="AM40" i="8"/>
  <c r="AL40" i="8"/>
  <c r="AK40" i="8"/>
  <c r="AJ40" i="8"/>
  <c r="AI40" i="8"/>
  <c r="AH40" i="8"/>
  <c r="AG40" i="8"/>
  <c r="AF40" i="8"/>
  <c r="W40" i="8"/>
  <c r="V40" i="8"/>
  <c r="T40" i="8"/>
  <c r="S40" i="8"/>
  <c r="R40" i="8"/>
  <c r="H39" i="8" s="1"/>
  <c r="AY39" i="8"/>
  <c r="AN39" i="8"/>
  <c r="AM39" i="8"/>
  <c r="AL39" i="8"/>
  <c r="AK39" i="8"/>
  <c r="AJ39" i="8"/>
  <c r="AI39" i="8"/>
  <c r="AH39" i="8"/>
  <c r="AG39" i="8"/>
  <c r="AF39" i="8"/>
  <c r="V39" i="8"/>
  <c r="U39" i="8"/>
  <c r="T39" i="8"/>
  <c r="S39" i="8"/>
  <c r="R39" i="8"/>
  <c r="H38" i="8" s="1"/>
  <c r="AY38" i="8"/>
  <c r="AN38" i="8"/>
  <c r="AM38" i="8"/>
  <c r="AL38" i="8"/>
  <c r="AK38" i="8"/>
  <c r="AJ38" i="8"/>
  <c r="AI38" i="8"/>
  <c r="AH38" i="8"/>
  <c r="AG38" i="8"/>
  <c r="AF38" i="8"/>
  <c r="W38" i="8"/>
  <c r="U38" i="8"/>
  <c r="T38" i="8"/>
  <c r="S38" i="8"/>
  <c r="R38" i="8"/>
  <c r="H37" i="8" s="1"/>
  <c r="AY37" i="8"/>
  <c r="AN37" i="8"/>
  <c r="AM37" i="8"/>
  <c r="AL37" i="8"/>
  <c r="AK37" i="8"/>
  <c r="AJ37" i="8"/>
  <c r="AI37" i="8"/>
  <c r="AH37" i="8"/>
  <c r="AG37" i="8"/>
  <c r="AF37" i="8"/>
  <c r="W37" i="8"/>
  <c r="V37" i="8"/>
  <c r="T37" i="8"/>
  <c r="S37" i="8"/>
  <c r="R37" i="8"/>
  <c r="H36" i="8" s="1"/>
  <c r="AY36" i="8"/>
  <c r="AN36" i="8"/>
  <c r="AM36" i="8"/>
  <c r="AL36" i="8"/>
  <c r="AK36" i="8"/>
  <c r="AJ36" i="8"/>
  <c r="AI36" i="8"/>
  <c r="AH36" i="8"/>
  <c r="AG36" i="8"/>
  <c r="AF36" i="8"/>
  <c r="W36" i="8"/>
  <c r="V36" i="8"/>
  <c r="T36" i="8"/>
  <c r="S36" i="8"/>
  <c r="R36" i="8"/>
  <c r="H35" i="8" s="1"/>
  <c r="AY35" i="8"/>
  <c r="AN35" i="8"/>
  <c r="AM35" i="8"/>
  <c r="AL35" i="8"/>
  <c r="AK35" i="8"/>
  <c r="AJ35" i="8"/>
  <c r="AI35" i="8"/>
  <c r="AU35" i="8" s="1"/>
  <c r="AH35" i="8"/>
  <c r="AG35" i="8"/>
  <c r="AF35" i="8"/>
  <c r="W35" i="8"/>
  <c r="V35" i="8"/>
  <c r="T35" i="8"/>
  <c r="S35" i="8"/>
  <c r="R35" i="8"/>
  <c r="H34" i="8" s="1"/>
  <c r="AY34" i="8"/>
  <c r="AN34" i="8"/>
  <c r="AM34" i="8"/>
  <c r="AL34" i="8"/>
  <c r="AK34" i="8"/>
  <c r="AJ34" i="8"/>
  <c r="AI34" i="8"/>
  <c r="AH34" i="8"/>
  <c r="AG34" i="8"/>
  <c r="AF34" i="8"/>
  <c r="W34" i="8"/>
  <c r="U34" i="8"/>
  <c r="T34" i="8"/>
  <c r="S34" i="8"/>
  <c r="R34" i="8"/>
  <c r="AY33" i="8"/>
  <c r="AN33" i="8"/>
  <c r="AM33" i="8"/>
  <c r="AL33" i="8"/>
  <c r="AK33" i="8"/>
  <c r="AJ33" i="8"/>
  <c r="AI33" i="8"/>
  <c r="AU33" i="8" s="1"/>
  <c r="AH33" i="8"/>
  <c r="AG33" i="8"/>
  <c r="AF33" i="8"/>
  <c r="W33" i="8"/>
  <c r="V33" i="8"/>
  <c r="U33" i="8"/>
  <c r="T33" i="8"/>
  <c r="ER32" i="8"/>
  <c r="EO32" i="8"/>
  <c r="EL32" i="8"/>
  <c r="AY32" i="8"/>
  <c r="AN32" i="8"/>
  <c r="AM32" i="8"/>
  <c r="AL32" i="8"/>
  <c r="AK32" i="8"/>
  <c r="AJ32" i="8"/>
  <c r="AI32" i="8"/>
  <c r="AH32" i="8"/>
  <c r="AG32" i="8"/>
  <c r="AF32" i="8"/>
  <c r="W32" i="8"/>
  <c r="V32" i="8"/>
  <c r="U32" i="8"/>
  <c r="T32" i="8"/>
  <c r="R32" i="8"/>
  <c r="H31" i="8" s="1"/>
  <c r="AY31" i="8"/>
  <c r="AN31" i="8"/>
  <c r="AM31" i="8"/>
  <c r="AL31" i="8"/>
  <c r="AK31" i="8"/>
  <c r="AJ31" i="8"/>
  <c r="AI31" i="8"/>
  <c r="AH31" i="8"/>
  <c r="AG31" i="8"/>
  <c r="AF31" i="8"/>
  <c r="W31" i="8"/>
  <c r="V31" i="8"/>
  <c r="U31" i="8"/>
  <c r="S31" i="8"/>
  <c r="R31" i="8"/>
  <c r="H30" i="8" s="1"/>
  <c r="AY30" i="8"/>
  <c r="AN30" i="8"/>
  <c r="AM30" i="8"/>
  <c r="AL30" i="8"/>
  <c r="AK30" i="8"/>
  <c r="AJ30" i="8"/>
  <c r="AI30" i="8"/>
  <c r="AH30" i="8"/>
  <c r="AG30" i="8"/>
  <c r="AF30" i="8"/>
  <c r="W30" i="8"/>
  <c r="V30" i="8"/>
  <c r="T30" i="8"/>
  <c r="R30" i="8"/>
  <c r="H29" i="8" s="1"/>
  <c r="AY29" i="8"/>
  <c r="AN29" i="8"/>
  <c r="AM29" i="8"/>
  <c r="AL29" i="8"/>
  <c r="AK29" i="8"/>
  <c r="AJ29" i="8"/>
  <c r="AI29" i="8"/>
  <c r="AH29" i="8"/>
  <c r="AG29" i="8"/>
  <c r="AF29" i="8"/>
  <c r="W29" i="8"/>
  <c r="V29" i="8"/>
  <c r="U29" i="8"/>
  <c r="S29" i="8"/>
  <c r="R29" i="8"/>
  <c r="R28" i="8" s="1"/>
  <c r="R27" i="8" s="1"/>
  <c r="H26" i="8" s="1"/>
  <c r="AY28" i="8"/>
  <c r="AN28" i="8"/>
  <c r="AM28" i="8"/>
  <c r="AL28" i="8"/>
  <c r="AK28" i="8"/>
  <c r="AJ28" i="8"/>
  <c r="AI28" i="8"/>
  <c r="AH28" i="8"/>
  <c r="AG28" i="8"/>
  <c r="AF28" i="8"/>
  <c r="W28" i="8"/>
  <c r="V28" i="8"/>
  <c r="U28" i="8"/>
  <c r="T28" i="8"/>
  <c r="AY27" i="8"/>
  <c r="AN27" i="8"/>
  <c r="AM27" i="8"/>
  <c r="AL27" i="8"/>
  <c r="AK27" i="8"/>
  <c r="AJ27" i="8"/>
  <c r="AI27" i="8"/>
  <c r="AH27" i="8"/>
  <c r="AG27" i="8"/>
  <c r="AF27" i="8"/>
  <c r="W27" i="8"/>
  <c r="V27" i="8"/>
  <c r="U27" i="8"/>
  <c r="AY26" i="8"/>
  <c r="AN26" i="8"/>
  <c r="AM26" i="8"/>
  <c r="AL26" i="8"/>
  <c r="AK26" i="8"/>
  <c r="AJ26" i="8"/>
  <c r="AI26" i="8"/>
  <c r="AH26" i="8"/>
  <c r="AG26" i="8"/>
  <c r="AF26" i="8"/>
  <c r="W26" i="8"/>
  <c r="V26" i="8"/>
  <c r="U26" i="8"/>
  <c r="T26" i="8"/>
  <c r="AY25" i="8"/>
  <c r="AN25" i="8"/>
  <c r="AM25" i="8"/>
  <c r="AL25" i="8"/>
  <c r="AK25" i="8"/>
  <c r="AJ25" i="8"/>
  <c r="AI25" i="8"/>
  <c r="AH25" i="8"/>
  <c r="AG25" i="8"/>
  <c r="AF25" i="8"/>
  <c r="W25" i="8"/>
  <c r="V25" i="8"/>
  <c r="U25" i="8"/>
  <c r="T25" i="8"/>
  <c r="R25" i="8"/>
  <c r="AC24" i="8"/>
  <c r="AB24" i="8"/>
  <c r="AC23" i="8"/>
  <c r="AB23" i="8"/>
  <c r="AC22" i="8"/>
  <c r="AB22" i="8"/>
  <c r="AC21" i="8"/>
  <c r="AB21" i="8"/>
  <c r="AC20" i="8"/>
  <c r="AB20" i="8"/>
  <c r="AC19" i="8"/>
  <c r="AB19" i="8"/>
  <c r="AC18" i="8"/>
  <c r="AB18" i="8"/>
  <c r="AC17" i="8"/>
  <c r="AB17" i="8"/>
  <c r="AC16" i="8"/>
  <c r="AB16" i="8"/>
  <c r="AC15" i="8"/>
  <c r="AB15" i="8"/>
  <c r="S15" i="8"/>
  <c r="AC14" i="8"/>
  <c r="AB14" i="8"/>
  <c r="AC13" i="8"/>
  <c r="AB13" i="8"/>
  <c r="AC12" i="8"/>
  <c r="AB12" i="8"/>
  <c r="AO11" i="8"/>
  <c r="AC11" i="8"/>
  <c r="AB11" i="8"/>
  <c r="AC10" i="8"/>
  <c r="AB10" i="8"/>
  <c r="AC9" i="8"/>
  <c r="AB9" i="8"/>
  <c r="AC8" i="8"/>
  <c r="AB8" i="8"/>
  <c r="AC7" i="8"/>
  <c r="AB7" i="8"/>
  <c r="G7" i="8"/>
  <c r="S8" i="8" s="1"/>
  <c r="AC6" i="8"/>
  <c r="AB6" i="8"/>
  <c r="AC5" i="8"/>
  <c r="AB5" i="8"/>
  <c r="R5" i="8"/>
  <c r="K5" i="8"/>
  <c r="AC4" i="8"/>
  <c r="AB4" i="8"/>
  <c r="R4" i="8"/>
  <c r="K4" i="8"/>
  <c r="F6" i="23" s="1"/>
  <c r="AC3" i="8"/>
  <c r="AB3" i="8"/>
  <c r="R3" i="8"/>
  <c r="H3" i="8"/>
  <c r="F10" i="28" s="1"/>
  <c r="AC2" i="8"/>
  <c r="AB2" i="8"/>
  <c r="R2" i="8"/>
  <c r="K3" i="8" s="1"/>
  <c r="F11" i="28" s="1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40" i="7"/>
  <c r="W41" i="7"/>
  <c r="W42" i="7"/>
  <c r="W43" i="7"/>
  <c r="W25" i="7"/>
  <c r="V26" i="7"/>
  <c r="V29" i="7"/>
  <c r="V30" i="7"/>
  <c r="V31" i="7"/>
  <c r="V32" i="7"/>
  <c r="V33" i="7"/>
  <c r="V35" i="7"/>
  <c r="V36" i="7"/>
  <c r="V37" i="7"/>
  <c r="V39" i="7"/>
  <c r="V40" i="7"/>
  <c r="V43" i="7"/>
  <c r="V25" i="7"/>
  <c r="U26" i="7"/>
  <c r="U27" i="7"/>
  <c r="U28" i="7"/>
  <c r="U29" i="7"/>
  <c r="U31" i="7"/>
  <c r="U32" i="7"/>
  <c r="U33" i="7"/>
  <c r="U34" i="7"/>
  <c r="U38" i="7"/>
  <c r="U39" i="7"/>
  <c r="U42" i="7"/>
  <c r="U25" i="7"/>
  <c r="T27" i="7"/>
  <c r="T30" i="7"/>
  <c r="T32" i="7"/>
  <c r="T33" i="7"/>
  <c r="T34" i="7"/>
  <c r="T35" i="7"/>
  <c r="T37" i="7"/>
  <c r="T38" i="7"/>
  <c r="T39" i="7"/>
  <c r="T40" i="7"/>
  <c r="T41" i="7"/>
  <c r="T42" i="7"/>
  <c r="T43" i="7"/>
  <c r="S31" i="7"/>
  <c r="S34" i="7"/>
  <c r="S35" i="7"/>
  <c r="S36" i="7"/>
  <c r="S37" i="7"/>
  <c r="S38" i="7"/>
  <c r="S39" i="7"/>
  <c r="S40" i="7"/>
  <c r="S41" i="7"/>
  <c r="S42" i="7"/>
  <c r="S43" i="7"/>
  <c r="EL32" i="7"/>
  <c r="ER32" i="7"/>
  <c r="EO32" i="7"/>
  <c r="B22" i="6"/>
  <c r="K35" i="1"/>
  <c r="L43" i="22" s="1"/>
  <c r="N43" i="41" s="1"/>
  <c r="K34" i="26"/>
  <c r="K37" i="26"/>
  <c r="K38" i="26"/>
  <c r="K40" i="26"/>
  <c r="K41" i="26"/>
  <c r="K42" i="26"/>
  <c r="AF38" i="7"/>
  <c r="AG38" i="7"/>
  <c r="AH38" i="7"/>
  <c r="AI38" i="7"/>
  <c r="AJ38" i="7"/>
  <c r="AK38" i="7"/>
  <c r="AL38" i="7"/>
  <c r="AM38" i="7"/>
  <c r="AN38" i="7"/>
  <c r="AF39" i="7"/>
  <c r="AG39" i="7"/>
  <c r="AH39" i="7"/>
  <c r="AI39" i="7"/>
  <c r="AJ39" i="7"/>
  <c r="AK39" i="7"/>
  <c r="AL39" i="7"/>
  <c r="AM39" i="7"/>
  <c r="AN39" i="7"/>
  <c r="AF40" i="7"/>
  <c r="AG40" i="7"/>
  <c r="AH40" i="7"/>
  <c r="AI40" i="7"/>
  <c r="AJ40" i="7"/>
  <c r="AK40" i="7"/>
  <c r="AL40" i="7"/>
  <c r="AM40" i="7"/>
  <c r="AN40" i="7"/>
  <c r="AF41" i="7"/>
  <c r="AG41" i="7"/>
  <c r="AH41" i="7"/>
  <c r="AI41" i="7"/>
  <c r="AJ41" i="7"/>
  <c r="AK41" i="7"/>
  <c r="AL41" i="7"/>
  <c r="AM41" i="7"/>
  <c r="AN41" i="7"/>
  <c r="AF42" i="7"/>
  <c r="AG42" i="7"/>
  <c r="AH42" i="7"/>
  <c r="AI42" i="7"/>
  <c r="AJ42" i="7"/>
  <c r="AK42" i="7"/>
  <c r="AL42" i="7"/>
  <c r="AM42" i="7"/>
  <c r="AN42" i="7"/>
  <c r="R43" i="7"/>
  <c r="AF43" i="7"/>
  <c r="AG43" i="7"/>
  <c r="AH43" i="7"/>
  <c r="AI43" i="7"/>
  <c r="AJ43" i="7"/>
  <c r="AK43" i="7"/>
  <c r="AL43" i="7"/>
  <c r="AM43" i="7"/>
  <c r="AN43" i="7"/>
  <c r="AF36" i="7"/>
  <c r="AG36" i="7"/>
  <c r="AH36" i="7"/>
  <c r="AI36" i="7"/>
  <c r="AJ36" i="7"/>
  <c r="AK36" i="7"/>
  <c r="AL36" i="7"/>
  <c r="AM36" i="7"/>
  <c r="AN36" i="7"/>
  <c r="AF37" i="7"/>
  <c r="AG37" i="7"/>
  <c r="AH37" i="7"/>
  <c r="AI37" i="7"/>
  <c r="AJ37" i="7"/>
  <c r="AK37" i="7"/>
  <c r="AL37" i="7"/>
  <c r="AM37" i="7"/>
  <c r="AN37" i="7"/>
  <c r="R35" i="7"/>
  <c r="AF35" i="7"/>
  <c r="AG35" i="7"/>
  <c r="AH35" i="7"/>
  <c r="AI35" i="7"/>
  <c r="AJ35" i="7"/>
  <c r="AK35" i="7"/>
  <c r="AL35" i="7"/>
  <c r="AM35" i="7"/>
  <c r="AN35" i="7"/>
  <c r="R34" i="7"/>
  <c r="AF34" i="7"/>
  <c r="AG34" i="7"/>
  <c r="AH34" i="7"/>
  <c r="AI34" i="7"/>
  <c r="AJ34" i="7"/>
  <c r="AK34" i="7"/>
  <c r="AL34" i="7"/>
  <c r="AM34" i="7"/>
  <c r="AN34" i="7"/>
  <c r="S15" i="7"/>
  <c r="R28" i="7"/>
  <c r="H27" i="7" s="1"/>
  <c r="R29" i="7"/>
  <c r="R30" i="7"/>
  <c r="R31" i="7"/>
  <c r="R32" i="7"/>
  <c r="R25" i="7"/>
  <c r="AF33" i="7"/>
  <c r="AG33" i="7"/>
  <c r="AH33" i="7"/>
  <c r="AI33" i="7"/>
  <c r="AJ33" i="7"/>
  <c r="AK33" i="7"/>
  <c r="AL33" i="7"/>
  <c r="AM33" i="7"/>
  <c r="AN33" i="7"/>
  <c r="AF32" i="7"/>
  <c r="AG32" i="7"/>
  <c r="AH32" i="7"/>
  <c r="AI32" i="7"/>
  <c r="AJ32" i="7"/>
  <c r="AK32" i="7"/>
  <c r="AL32" i="7"/>
  <c r="AM32" i="7"/>
  <c r="AN32" i="7"/>
  <c r="AO11" i="7"/>
  <c r="AF31" i="7"/>
  <c r="AG31" i="7"/>
  <c r="AH31" i="7"/>
  <c r="AI31" i="7"/>
  <c r="AJ31" i="7"/>
  <c r="AK31" i="7"/>
  <c r="AL31" i="7"/>
  <c r="AM31" i="7"/>
  <c r="AN31" i="7"/>
  <c r="AF30" i="7"/>
  <c r="AG30" i="7"/>
  <c r="AH30" i="7"/>
  <c r="AI30" i="7"/>
  <c r="AJ30" i="7"/>
  <c r="AK30" i="7"/>
  <c r="AL30" i="7"/>
  <c r="AM30" i="7"/>
  <c r="AN30" i="7"/>
  <c r="G30" i="1"/>
  <c r="AN25" i="7"/>
  <c r="AM25" i="7"/>
  <c r="AL25" i="7"/>
  <c r="AK25" i="7"/>
  <c r="AJ25" i="7"/>
  <c r="AI25" i="7"/>
  <c r="AH25" i="7"/>
  <c r="AG25" i="7"/>
  <c r="AF25" i="7"/>
  <c r="AN26" i="7"/>
  <c r="AM26" i="7"/>
  <c r="AL26" i="7"/>
  <c r="AK26" i="7"/>
  <c r="AJ26" i="7"/>
  <c r="AI26" i="7"/>
  <c r="AH26" i="7"/>
  <c r="AG26" i="7"/>
  <c r="AF26" i="7"/>
  <c r="AN27" i="7"/>
  <c r="AM27" i="7"/>
  <c r="AL27" i="7"/>
  <c r="AK27" i="7"/>
  <c r="AJ27" i="7"/>
  <c r="AI27" i="7"/>
  <c r="AH27" i="7"/>
  <c r="AG27" i="7"/>
  <c r="AF27" i="7"/>
  <c r="AN28" i="7"/>
  <c r="AM28" i="7"/>
  <c r="AL28" i="7"/>
  <c r="AK28" i="7"/>
  <c r="AJ28" i="7"/>
  <c r="AI28" i="7"/>
  <c r="AH28" i="7"/>
  <c r="AG28" i="7"/>
  <c r="AF28" i="7"/>
  <c r="AG29" i="7"/>
  <c r="AG47" i="7" s="1"/>
  <c r="AH29" i="7"/>
  <c r="AH47" i="7" s="1"/>
  <c r="AI29" i="7"/>
  <c r="AI47" i="7" s="1"/>
  <c r="AJ29" i="7"/>
  <c r="AJ47" i="7" s="1"/>
  <c r="AK29" i="7"/>
  <c r="AK47" i="7" s="1"/>
  <c r="AL29" i="7"/>
  <c r="AL47" i="7" s="1"/>
  <c r="AM29" i="7"/>
  <c r="AM47" i="7" s="1"/>
  <c r="AN29" i="7"/>
  <c r="AN47" i="7" s="1"/>
  <c r="AF29" i="7"/>
  <c r="AF47" i="7" s="1"/>
  <c r="AU25" i="12" l="1"/>
  <c r="N6" i="12"/>
  <c r="AQ25" i="12" s="1"/>
  <c r="AQ26" i="12" s="1"/>
  <c r="AQ27" i="12" s="1"/>
  <c r="AQ28" i="12" s="1"/>
  <c r="AQ29" i="12" s="1"/>
  <c r="AQ30" i="12" s="1"/>
  <c r="AQ31" i="12" s="1"/>
  <c r="AQ32" i="12" s="1"/>
  <c r="AQ33" i="12" s="1"/>
  <c r="AQ34" i="12" s="1"/>
  <c r="AQ35" i="12" s="1"/>
  <c r="AQ36" i="12" s="1"/>
  <c r="AQ37" i="12" s="1"/>
  <c r="AQ38" i="12" s="1"/>
  <c r="AQ39" i="12" s="1"/>
  <c r="AQ40" i="12" s="1"/>
  <c r="AQ41" i="12" s="1"/>
  <c r="AQ42" i="12" s="1"/>
  <c r="AQ43" i="12" s="1"/>
  <c r="G8" i="23"/>
  <c r="N6" i="11"/>
  <c r="AQ25" i="11" s="1"/>
  <c r="AQ26" i="11" s="1"/>
  <c r="AQ27" i="11" s="1"/>
  <c r="AQ28" i="11" s="1"/>
  <c r="AQ29" i="11" s="1"/>
  <c r="AQ30" i="11" s="1"/>
  <c r="AQ31" i="11" s="1"/>
  <c r="AQ32" i="11" s="1"/>
  <c r="AQ33" i="11" s="1"/>
  <c r="AQ34" i="11" s="1"/>
  <c r="AQ35" i="11" s="1"/>
  <c r="AQ36" i="11" s="1"/>
  <c r="AQ37" i="11" s="1"/>
  <c r="AQ38" i="11" s="1"/>
  <c r="AQ39" i="11" s="1"/>
  <c r="AQ40" i="11" s="1"/>
  <c r="AQ41" i="11" s="1"/>
  <c r="AQ42" i="11" s="1"/>
  <c r="AQ43" i="11" s="1"/>
  <c r="G7" i="23"/>
  <c r="N6" i="10"/>
  <c r="AQ25" i="10" s="1"/>
  <c r="AQ26" i="10" s="1"/>
  <c r="AQ27" i="10" s="1"/>
  <c r="AQ28" i="10" s="1"/>
  <c r="AQ29" i="10" s="1"/>
  <c r="AQ30" i="10" s="1"/>
  <c r="AQ31" i="10" s="1"/>
  <c r="AQ32" i="10" s="1"/>
  <c r="AQ33" i="10" s="1"/>
  <c r="AQ34" i="10" s="1"/>
  <c r="AQ35" i="10" s="1"/>
  <c r="AQ36" i="10" s="1"/>
  <c r="AQ37" i="10" s="1"/>
  <c r="AQ38" i="10" s="1"/>
  <c r="AQ39" i="10" s="1"/>
  <c r="AQ40" i="10" s="1"/>
  <c r="AQ41" i="10" s="1"/>
  <c r="AQ42" i="10" s="1"/>
  <c r="AQ43" i="10" s="1"/>
  <c r="G6" i="23"/>
  <c r="N6" i="8"/>
  <c r="AQ25" i="8" s="1"/>
  <c r="AQ26" i="8" s="1"/>
  <c r="AQ27" i="8" s="1"/>
  <c r="AQ28" i="8" s="1"/>
  <c r="AQ29" i="8" s="1"/>
  <c r="AQ30" i="8" s="1"/>
  <c r="AQ31" i="8" s="1"/>
  <c r="AQ32" i="8" s="1"/>
  <c r="AQ33" i="8" s="1"/>
  <c r="AQ34" i="8" s="1"/>
  <c r="AQ35" i="8" s="1"/>
  <c r="AQ36" i="8" s="1"/>
  <c r="AQ37" i="8" s="1"/>
  <c r="AQ38" i="8" s="1"/>
  <c r="AQ39" i="8" s="1"/>
  <c r="AQ40" i="8" s="1"/>
  <c r="AQ41" i="8" s="1"/>
  <c r="AQ42" i="8" s="1"/>
  <c r="AQ43" i="8" s="1"/>
  <c r="K3" i="10"/>
  <c r="F11" i="29" s="1"/>
  <c r="K15" i="12"/>
  <c r="K14" i="12"/>
  <c r="J11" i="12"/>
  <c r="J15" i="12"/>
  <c r="H14" i="12"/>
  <c r="A12" i="12"/>
  <c r="I11" i="12"/>
  <c r="A11" i="12"/>
  <c r="H15" i="12"/>
  <c r="M11" i="12"/>
  <c r="H11" i="12"/>
  <c r="C15" i="12"/>
  <c r="A14" i="12"/>
  <c r="L11" i="12"/>
  <c r="H15" i="11"/>
  <c r="M11" i="11"/>
  <c r="H11" i="11"/>
  <c r="A14" i="11"/>
  <c r="L11" i="11"/>
  <c r="K15" i="11"/>
  <c r="K14" i="11"/>
  <c r="J11" i="11"/>
  <c r="J15" i="11"/>
  <c r="A11" i="11"/>
  <c r="H14" i="11"/>
  <c r="A12" i="11"/>
  <c r="I11" i="11"/>
  <c r="K15" i="10"/>
  <c r="K14" i="10"/>
  <c r="J11" i="10"/>
  <c r="J15" i="10"/>
  <c r="H14" i="10"/>
  <c r="A12" i="10"/>
  <c r="I11" i="10"/>
  <c r="A11" i="10"/>
  <c r="H15" i="10"/>
  <c r="M11" i="10"/>
  <c r="H11" i="10"/>
  <c r="L11" i="10" s="1"/>
  <c r="A14" i="10"/>
  <c r="F10" i="10"/>
  <c r="F10" i="13"/>
  <c r="F10" i="15"/>
  <c r="F10" i="19"/>
  <c r="F10" i="12"/>
  <c r="F10" i="22"/>
  <c r="F10" i="11"/>
  <c r="F10" i="20"/>
  <c r="AU27" i="16"/>
  <c r="AU28" i="16"/>
  <c r="AU31" i="12"/>
  <c r="AU39" i="10"/>
  <c r="AU37" i="13"/>
  <c r="AU38" i="14"/>
  <c r="AU41" i="15"/>
  <c r="AU42" i="18"/>
  <c r="AU40" i="20"/>
  <c r="AU27" i="21"/>
  <c r="AU28" i="21"/>
  <c r="AU31" i="8"/>
  <c r="AU37" i="10"/>
  <c r="AU35" i="13"/>
  <c r="AU31" i="14"/>
  <c r="AU30" i="15"/>
  <c r="AU35" i="16"/>
  <c r="AU36" i="16"/>
  <c r="AU38" i="17"/>
  <c r="AU43" i="17"/>
  <c r="AU25" i="19"/>
  <c r="AU26" i="20"/>
  <c r="AU29" i="20"/>
  <c r="AU31" i="20"/>
  <c r="AU32" i="20"/>
  <c r="K3" i="21"/>
  <c r="F11" i="40" s="1"/>
  <c r="AU37" i="21"/>
  <c r="AU43" i="21"/>
  <c r="AU42" i="22"/>
  <c r="ES32" i="8"/>
  <c r="AU31" i="10"/>
  <c r="AU29" i="11"/>
  <c r="AU32" i="11"/>
  <c r="AU42" i="11"/>
  <c r="ES32" i="12"/>
  <c r="ES32" i="14"/>
  <c r="AU43" i="14"/>
  <c r="AU34" i="18"/>
  <c r="Z36" i="23"/>
  <c r="F15" i="25" s="1"/>
  <c r="Q22" i="23"/>
  <c r="AU29" i="17"/>
  <c r="R30" i="14"/>
  <c r="H29" i="14" s="1"/>
  <c r="Y29" i="14" s="1"/>
  <c r="AU27" i="14"/>
  <c r="R31" i="13"/>
  <c r="AU30" i="13"/>
  <c r="R31" i="12"/>
  <c r="H30" i="12" s="1"/>
  <c r="R29" i="12"/>
  <c r="H28" i="12" s="1"/>
  <c r="R27" i="12"/>
  <c r="H26" i="12" s="1"/>
  <c r="AU29" i="12"/>
  <c r="AU26" i="12"/>
  <c r="H42" i="22"/>
  <c r="Y42" i="22" s="1"/>
  <c r="Y41" i="21"/>
  <c r="H41" i="21"/>
  <c r="H29" i="21"/>
  <c r="AX29" i="21" s="1"/>
  <c r="H30" i="21"/>
  <c r="Y30" i="21" s="1"/>
  <c r="H37" i="21"/>
  <c r="I37" i="40" s="1"/>
  <c r="Y38" i="21"/>
  <c r="H38" i="21"/>
  <c r="H32" i="20"/>
  <c r="Y32" i="20" s="1"/>
  <c r="H37" i="20"/>
  <c r="I37" i="39" s="1"/>
  <c r="H40" i="20"/>
  <c r="Y40" i="20" s="1"/>
  <c r="H31" i="18"/>
  <c r="Y31" i="18" s="1"/>
  <c r="R27" i="18"/>
  <c r="H27" i="18"/>
  <c r="AX27" i="18" s="1"/>
  <c r="H42" i="17"/>
  <c r="Y42" i="17" s="1"/>
  <c r="H30" i="17"/>
  <c r="I30" i="36" s="1"/>
  <c r="H38" i="17"/>
  <c r="Y38" i="17" s="1"/>
  <c r="R33" i="17"/>
  <c r="H32" i="17" s="1"/>
  <c r="H33" i="17"/>
  <c r="H34" i="17"/>
  <c r="Y34" i="17" s="1"/>
  <c r="H39" i="17"/>
  <c r="I39" i="36" s="1"/>
  <c r="H38" i="16"/>
  <c r="Y38" i="16" s="1"/>
  <c r="H39" i="16"/>
  <c r="AX39" i="16" s="1"/>
  <c r="H30" i="15"/>
  <c r="Y30" i="15" s="1"/>
  <c r="H38" i="15"/>
  <c r="AX38" i="15" s="1"/>
  <c r="H30" i="13"/>
  <c r="Y30" i="13" s="1"/>
  <c r="H35" i="13"/>
  <c r="I35" i="32" s="1"/>
  <c r="H39" i="13"/>
  <c r="Y39" i="13" s="1"/>
  <c r="H34" i="13"/>
  <c r="I34" i="32" s="1"/>
  <c r="H42" i="13"/>
  <c r="Y42" i="13" s="1"/>
  <c r="R29" i="10"/>
  <c r="H28" i="10" s="1"/>
  <c r="H28" i="29" s="1"/>
  <c r="AU33" i="10"/>
  <c r="AU25" i="10"/>
  <c r="AO21" i="23"/>
  <c r="J31" i="10"/>
  <c r="M31" i="29" s="1"/>
  <c r="J35" i="10"/>
  <c r="M35" i="29" s="1"/>
  <c r="J39" i="10"/>
  <c r="M39" i="29" s="1"/>
  <c r="J43" i="10"/>
  <c r="J28" i="10"/>
  <c r="M28" i="29" s="1"/>
  <c r="J32" i="10"/>
  <c r="M32" i="29" s="1"/>
  <c r="J36" i="10"/>
  <c r="J40" i="10"/>
  <c r="J29" i="10"/>
  <c r="M29" i="29" s="1"/>
  <c r="J33" i="10"/>
  <c r="M33" i="29" s="1"/>
  <c r="J37" i="10"/>
  <c r="M37" i="29" s="1"/>
  <c r="J41" i="10"/>
  <c r="M41" i="29" s="1"/>
  <c r="J42" i="10"/>
  <c r="M42" i="29" s="1"/>
  <c r="J30" i="10"/>
  <c r="M30" i="29" s="1"/>
  <c r="J34" i="10"/>
  <c r="M34" i="29" s="1"/>
  <c r="J38" i="10"/>
  <c r="M38" i="29" s="1"/>
  <c r="J27" i="11"/>
  <c r="M27" i="30" s="1"/>
  <c r="J31" i="11"/>
  <c r="M31" i="30" s="1"/>
  <c r="J35" i="11"/>
  <c r="J39" i="11"/>
  <c r="M39" i="30" s="1"/>
  <c r="J43" i="11"/>
  <c r="J28" i="11"/>
  <c r="M28" i="30" s="1"/>
  <c r="J32" i="11"/>
  <c r="M32" i="30" s="1"/>
  <c r="J36" i="11"/>
  <c r="J40" i="11"/>
  <c r="J29" i="11"/>
  <c r="M29" i="30" s="1"/>
  <c r="J33" i="11"/>
  <c r="M33" i="30" s="1"/>
  <c r="J37" i="11"/>
  <c r="J41" i="11"/>
  <c r="M41" i="30" s="1"/>
  <c r="J26" i="11"/>
  <c r="M26" i="30" s="1"/>
  <c r="J42" i="11"/>
  <c r="M42" i="30" s="1"/>
  <c r="J30" i="11"/>
  <c r="M30" i="30" s="1"/>
  <c r="J34" i="11"/>
  <c r="M34" i="30" s="1"/>
  <c r="J38" i="11"/>
  <c r="M38" i="30" s="1"/>
  <c r="J29" i="16"/>
  <c r="M29" i="35" s="1"/>
  <c r="J33" i="16"/>
  <c r="M33" i="35" s="1"/>
  <c r="J37" i="16"/>
  <c r="J41" i="16"/>
  <c r="M41" i="35" s="1"/>
  <c r="J26" i="16"/>
  <c r="M26" i="35" s="1"/>
  <c r="J30" i="16"/>
  <c r="M30" i="35" s="1"/>
  <c r="J34" i="16"/>
  <c r="M34" i="35" s="1"/>
  <c r="J38" i="16"/>
  <c r="M38" i="35" s="1"/>
  <c r="J42" i="16"/>
  <c r="M42" i="35" s="1"/>
  <c r="J27" i="16"/>
  <c r="M27" i="35" s="1"/>
  <c r="J31" i="16"/>
  <c r="M31" i="35" s="1"/>
  <c r="J35" i="16"/>
  <c r="J39" i="16"/>
  <c r="M39" i="35" s="1"/>
  <c r="J43" i="16"/>
  <c r="M43" i="35" s="1"/>
  <c r="J36" i="16"/>
  <c r="J40" i="16"/>
  <c r="J28" i="16"/>
  <c r="M28" i="35" s="1"/>
  <c r="J32" i="16"/>
  <c r="M32" i="35" s="1"/>
  <c r="J27" i="15"/>
  <c r="M27" i="34" s="1"/>
  <c r="J31" i="15"/>
  <c r="M31" i="34" s="1"/>
  <c r="J35" i="15"/>
  <c r="J39" i="15"/>
  <c r="M39" i="34" s="1"/>
  <c r="J43" i="15"/>
  <c r="J28" i="15"/>
  <c r="M28" i="34" s="1"/>
  <c r="J32" i="15"/>
  <c r="M32" i="34" s="1"/>
  <c r="J36" i="15"/>
  <c r="M36" i="34" s="1"/>
  <c r="J40" i="15"/>
  <c r="J29" i="15"/>
  <c r="M29" i="34" s="1"/>
  <c r="J33" i="15"/>
  <c r="M33" i="34" s="1"/>
  <c r="J37" i="15"/>
  <c r="J41" i="15"/>
  <c r="M41" i="34" s="1"/>
  <c r="J34" i="15"/>
  <c r="M34" i="34" s="1"/>
  <c r="J38" i="15"/>
  <c r="M38" i="34" s="1"/>
  <c r="J26" i="15"/>
  <c r="M26" i="34" s="1"/>
  <c r="J42" i="15"/>
  <c r="M42" i="34" s="1"/>
  <c r="J30" i="15"/>
  <c r="M30" i="34" s="1"/>
  <c r="J27" i="17"/>
  <c r="M27" i="36" s="1"/>
  <c r="J31" i="17"/>
  <c r="M31" i="36" s="1"/>
  <c r="J35" i="17"/>
  <c r="J39" i="17"/>
  <c r="M39" i="36" s="1"/>
  <c r="J43" i="17"/>
  <c r="J28" i="17"/>
  <c r="M28" i="36" s="1"/>
  <c r="J32" i="17"/>
  <c r="M32" i="36" s="1"/>
  <c r="J36" i="17"/>
  <c r="M36" i="36" s="1"/>
  <c r="J40" i="17"/>
  <c r="J29" i="17"/>
  <c r="M29" i="36" s="1"/>
  <c r="J33" i="17"/>
  <c r="M33" i="36" s="1"/>
  <c r="J37" i="17"/>
  <c r="J41" i="17"/>
  <c r="M41" i="36" s="1"/>
  <c r="J38" i="17"/>
  <c r="M38" i="36" s="1"/>
  <c r="J26" i="17"/>
  <c r="M26" i="36" s="1"/>
  <c r="J42" i="17"/>
  <c r="M42" i="36" s="1"/>
  <c r="J30" i="17"/>
  <c r="M30" i="36" s="1"/>
  <c r="J34" i="17"/>
  <c r="M34" i="36" s="1"/>
  <c r="J27" i="19"/>
  <c r="M27" i="38" s="1"/>
  <c r="J31" i="19"/>
  <c r="M31" i="38" s="1"/>
  <c r="J35" i="19"/>
  <c r="J39" i="19"/>
  <c r="M39" i="38" s="1"/>
  <c r="J43" i="19"/>
  <c r="J28" i="19"/>
  <c r="M28" i="38" s="1"/>
  <c r="J32" i="19"/>
  <c r="M32" i="38" s="1"/>
  <c r="J36" i="19"/>
  <c r="J40" i="19"/>
  <c r="M40" i="38" s="1"/>
  <c r="J26" i="19"/>
  <c r="M26" i="38" s="1"/>
  <c r="J30" i="19"/>
  <c r="M30" i="38" s="1"/>
  <c r="J34" i="19"/>
  <c r="M34" i="38" s="1"/>
  <c r="J38" i="19"/>
  <c r="M38" i="38" s="1"/>
  <c r="J29" i="19"/>
  <c r="M29" i="38" s="1"/>
  <c r="J33" i="19"/>
  <c r="M33" i="38" s="1"/>
  <c r="J37" i="19"/>
  <c r="J41" i="19"/>
  <c r="M41" i="38" s="1"/>
  <c r="J42" i="19"/>
  <c r="M42" i="38" s="1"/>
  <c r="J30" i="8"/>
  <c r="M30" i="28" s="1"/>
  <c r="J27" i="8"/>
  <c r="M27" i="28" s="1"/>
  <c r="J31" i="8"/>
  <c r="M31" i="28" s="1"/>
  <c r="J28" i="8"/>
  <c r="M28" i="28" s="1"/>
  <c r="J29" i="8"/>
  <c r="M29" i="28" s="1"/>
  <c r="J27" i="13"/>
  <c r="M27" i="32" s="1"/>
  <c r="J31" i="13"/>
  <c r="M31" i="32" s="1"/>
  <c r="J35" i="13"/>
  <c r="J39" i="13"/>
  <c r="M39" i="32" s="1"/>
  <c r="J43" i="13"/>
  <c r="J28" i="13"/>
  <c r="J32" i="13"/>
  <c r="M32" i="32" s="1"/>
  <c r="J36" i="13"/>
  <c r="J40" i="13"/>
  <c r="M40" i="32" s="1"/>
  <c r="J29" i="13"/>
  <c r="M29" i="32" s="1"/>
  <c r="J33" i="13"/>
  <c r="M33" i="32" s="1"/>
  <c r="J37" i="13"/>
  <c r="J41" i="13"/>
  <c r="M41" i="32" s="1"/>
  <c r="J30" i="13"/>
  <c r="M30" i="32" s="1"/>
  <c r="J34" i="13"/>
  <c r="M34" i="32" s="1"/>
  <c r="J38" i="13"/>
  <c r="M38" i="32" s="1"/>
  <c r="J26" i="13"/>
  <c r="M26" i="32" s="1"/>
  <c r="J42" i="13"/>
  <c r="M42" i="32" s="1"/>
  <c r="J29" i="14"/>
  <c r="M29" i="33" s="1"/>
  <c r="J33" i="14"/>
  <c r="M33" i="33" s="1"/>
  <c r="J37" i="14"/>
  <c r="J41" i="14"/>
  <c r="M41" i="33" s="1"/>
  <c r="J26" i="14"/>
  <c r="M26" i="33" s="1"/>
  <c r="J30" i="14"/>
  <c r="M30" i="33" s="1"/>
  <c r="J34" i="14"/>
  <c r="M34" i="33" s="1"/>
  <c r="J38" i="14"/>
  <c r="M38" i="33" s="1"/>
  <c r="J42" i="14"/>
  <c r="M42" i="33" s="1"/>
  <c r="J27" i="14"/>
  <c r="M27" i="33" s="1"/>
  <c r="J31" i="14"/>
  <c r="M31" i="33" s="1"/>
  <c r="J35" i="14"/>
  <c r="J39" i="14"/>
  <c r="M39" i="33" s="1"/>
  <c r="J43" i="14"/>
  <c r="J32" i="14"/>
  <c r="M32" i="33" s="1"/>
  <c r="J36" i="14"/>
  <c r="J40" i="14"/>
  <c r="J28" i="14"/>
  <c r="M28" i="33" s="1"/>
  <c r="J29" i="18"/>
  <c r="M29" i="37" s="1"/>
  <c r="J33" i="18"/>
  <c r="M33" i="37" s="1"/>
  <c r="J37" i="18"/>
  <c r="J41" i="18"/>
  <c r="M41" i="37" s="1"/>
  <c r="J26" i="18"/>
  <c r="J30" i="18"/>
  <c r="M30" i="37" s="1"/>
  <c r="J34" i="18"/>
  <c r="M34" i="37" s="1"/>
  <c r="J38" i="18"/>
  <c r="M38" i="37" s="1"/>
  <c r="J42" i="18"/>
  <c r="M42" i="37" s="1"/>
  <c r="J28" i="18"/>
  <c r="M28" i="37" s="1"/>
  <c r="J32" i="18"/>
  <c r="M32" i="37" s="1"/>
  <c r="J40" i="18"/>
  <c r="J27" i="18"/>
  <c r="M27" i="37" s="1"/>
  <c r="J31" i="18"/>
  <c r="M31" i="37" s="1"/>
  <c r="J35" i="18"/>
  <c r="M35" i="37" s="1"/>
  <c r="J39" i="18"/>
  <c r="M39" i="37" s="1"/>
  <c r="J43" i="18"/>
  <c r="M43" i="37" s="1"/>
  <c r="J36" i="18"/>
  <c r="J29" i="20"/>
  <c r="M29" i="39" s="1"/>
  <c r="J33" i="20"/>
  <c r="M33" i="39" s="1"/>
  <c r="J37" i="20"/>
  <c r="J41" i="20"/>
  <c r="M41" i="39" s="1"/>
  <c r="J26" i="20"/>
  <c r="M26" i="39" s="1"/>
  <c r="J30" i="20"/>
  <c r="M30" i="39" s="1"/>
  <c r="J34" i="20"/>
  <c r="M34" i="39" s="1"/>
  <c r="J38" i="20"/>
  <c r="M38" i="39" s="1"/>
  <c r="J42" i="20"/>
  <c r="M42" i="39" s="1"/>
  <c r="J28" i="20"/>
  <c r="M28" i="39" s="1"/>
  <c r="J32" i="20"/>
  <c r="M32" i="39" s="1"/>
  <c r="J36" i="20"/>
  <c r="J40" i="20"/>
  <c r="M40" i="39" s="1"/>
  <c r="J27" i="20"/>
  <c r="M27" i="39" s="1"/>
  <c r="J31" i="20"/>
  <c r="M31" i="39" s="1"/>
  <c r="J35" i="20"/>
  <c r="J39" i="20"/>
  <c r="M39" i="39" s="1"/>
  <c r="J43" i="20"/>
  <c r="J29" i="22"/>
  <c r="M29" i="41" s="1"/>
  <c r="J33" i="22"/>
  <c r="M33" i="41" s="1"/>
  <c r="J37" i="22"/>
  <c r="M37" i="41" s="1"/>
  <c r="J41" i="22"/>
  <c r="M41" i="41" s="1"/>
  <c r="J26" i="22"/>
  <c r="M26" i="41" s="1"/>
  <c r="J30" i="22"/>
  <c r="M30" i="41" s="1"/>
  <c r="J34" i="22"/>
  <c r="M34" i="41" s="1"/>
  <c r="J38" i="22"/>
  <c r="M38" i="41" s="1"/>
  <c r="J42" i="22"/>
  <c r="M42" i="41" s="1"/>
  <c r="J32" i="22"/>
  <c r="M32" i="41" s="1"/>
  <c r="J36" i="22"/>
  <c r="M36" i="41" s="1"/>
  <c r="J40" i="22"/>
  <c r="J27" i="22"/>
  <c r="M27" i="41" s="1"/>
  <c r="J31" i="22"/>
  <c r="M31" i="41" s="1"/>
  <c r="J35" i="22"/>
  <c r="J39" i="22"/>
  <c r="M39" i="41" s="1"/>
  <c r="J43" i="22"/>
  <c r="M43" i="41" s="1"/>
  <c r="J28" i="22"/>
  <c r="M28" i="41" s="1"/>
  <c r="J29" i="12"/>
  <c r="M29" i="31" s="1"/>
  <c r="J33" i="12"/>
  <c r="M33" i="31" s="1"/>
  <c r="J37" i="12"/>
  <c r="J41" i="12"/>
  <c r="M41" i="31" s="1"/>
  <c r="J26" i="12"/>
  <c r="M26" i="31" s="1"/>
  <c r="J30" i="12"/>
  <c r="M30" i="31" s="1"/>
  <c r="J34" i="12"/>
  <c r="M34" i="31" s="1"/>
  <c r="J38" i="12"/>
  <c r="M38" i="31" s="1"/>
  <c r="J42" i="12"/>
  <c r="M42" i="31" s="1"/>
  <c r="J27" i="12"/>
  <c r="M27" i="31" s="1"/>
  <c r="J31" i="12"/>
  <c r="M31" i="31" s="1"/>
  <c r="J35" i="12"/>
  <c r="J39" i="12"/>
  <c r="M39" i="31" s="1"/>
  <c r="J43" i="12"/>
  <c r="M43" i="31" s="1"/>
  <c r="J28" i="12"/>
  <c r="M28" i="31" s="1"/>
  <c r="J32" i="12"/>
  <c r="M32" i="31" s="1"/>
  <c r="J36" i="12"/>
  <c r="J40" i="12"/>
  <c r="J27" i="21"/>
  <c r="M27" i="40" s="1"/>
  <c r="J31" i="21"/>
  <c r="M31" i="40" s="1"/>
  <c r="J35" i="21"/>
  <c r="M35" i="40" s="1"/>
  <c r="J39" i="21"/>
  <c r="M39" i="40" s="1"/>
  <c r="J43" i="21"/>
  <c r="J28" i="21"/>
  <c r="M28" i="40" s="1"/>
  <c r="J32" i="21"/>
  <c r="M32" i="40" s="1"/>
  <c r="J36" i="21"/>
  <c r="J40" i="21"/>
  <c r="M40" i="40" s="1"/>
  <c r="J26" i="21"/>
  <c r="M26" i="40" s="1"/>
  <c r="J30" i="21"/>
  <c r="M30" i="40" s="1"/>
  <c r="J34" i="21"/>
  <c r="M34" i="40" s="1"/>
  <c r="J38" i="21"/>
  <c r="M38" i="40" s="1"/>
  <c r="J42" i="21"/>
  <c r="M42" i="40" s="1"/>
  <c r="J29" i="21"/>
  <c r="M29" i="40" s="1"/>
  <c r="J33" i="21"/>
  <c r="M33" i="40" s="1"/>
  <c r="J37" i="21"/>
  <c r="M37" i="40" s="1"/>
  <c r="J41" i="21"/>
  <c r="M41" i="40" s="1"/>
  <c r="K3" i="13"/>
  <c r="F11" i="32" s="1"/>
  <c r="F12" i="32" s="1"/>
  <c r="F13" i="32" s="1"/>
  <c r="K3" i="18"/>
  <c r="F11" i="37" s="1"/>
  <c r="F12" i="37" s="1"/>
  <c r="F13" i="37" s="1"/>
  <c r="K3" i="20"/>
  <c r="F11" i="39" s="1"/>
  <c r="K3" i="22"/>
  <c r="F11" i="41" s="1"/>
  <c r="K3" i="11"/>
  <c r="F11" i="30" s="1"/>
  <c r="F12" i="30" s="1"/>
  <c r="F13" i="30" s="1"/>
  <c r="K3" i="16"/>
  <c r="F11" i="35" s="1"/>
  <c r="F12" i="35" s="1"/>
  <c r="F13" i="35" s="1"/>
  <c r="L36" i="7"/>
  <c r="N36" i="26" s="1"/>
  <c r="L43" i="7"/>
  <c r="N43" i="26" s="1"/>
  <c r="L35" i="7"/>
  <c r="N35" i="26" s="1"/>
  <c r="L36" i="10"/>
  <c r="N36" i="29" s="1"/>
  <c r="L37" i="11"/>
  <c r="N37" i="30" s="1"/>
  <c r="L43" i="11"/>
  <c r="N43" i="30" s="1"/>
  <c r="L35" i="12"/>
  <c r="N35" i="31" s="1"/>
  <c r="L37" i="13"/>
  <c r="N37" i="32" s="1"/>
  <c r="L43" i="13"/>
  <c r="N43" i="32" s="1"/>
  <c r="L36" i="14"/>
  <c r="N36" i="33" s="1"/>
  <c r="L37" i="15"/>
  <c r="N37" i="34" s="1"/>
  <c r="L43" i="15"/>
  <c r="N43" i="34" s="1"/>
  <c r="L35" i="16"/>
  <c r="N35" i="35" s="1"/>
  <c r="L36" i="18"/>
  <c r="N36" i="37" s="1"/>
  <c r="L37" i="19"/>
  <c r="N37" i="38" s="1"/>
  <c r="L40" i="19"/>
  <c r="N40" i="38" s="1"/>
  <c r="L35" i="20"/>
  <c r="N35" i="39" s="1"/>
  <c r="L43" i="21"/>
  <c r="N43" i="40" s="1"/>
  <c r="L35" i="22"/>
  <c r="N35" i="41" s="1"/>
  <c r="L40" i="7"/>
  <c r="N40" i="26" s="1"/>
  <c r="L35" i="8"/>
  <c r="N35" i="28" s="1"/>
  <c r="L37" i="10"/>
  <c r="N37" i="29" s="1"/>
  <c r="L40" i="10"/>
  <c r="N40" i="29" s="1"/>
  <c r="L36" i="12"/>
  <c r="N36" i="31" s="1"/>
  <c r="L40" i="12"/>
  <c r="N40" i="31" s="1"/>
  <c r="L37" i="14"/>
  <c r="N37" i="33" s="1"/>
  <c r="L40" i="14"/>
  <c r="N40" i="33" s="1"/>
  <c r="L35" i="15"/>
  <c r="N35" i="34" s="1"/>
  <c r="L36" i="16"/>
  <c r="N36" i="35" s="1"/>
  <c r="L40" i="16"/>
  <c r="N40" i="35" s="1"/>
  <c r="L35" i="17"/>
  <c r="N35" i="36" s="1"/>
  <c r="L37" i="18"/>
  <c r="N37" i="37" s="1"/>
  <c r="L40" i="18"/>
  <c r="N40" i="37" s="1"/>
  <c r="L43" i="19"/>
  <c r="N43" i="38" s="1"/>
  <c r="L36" i="20"/>
  <c r="N36" i="39" s="1"/>
  <c r="L40" i="20"/>
  <c r="N40" i="39" s="1"/>
  <c r="L35" i="21"/>
  <c r="N35" i="40" s="1"/>
  <c r="L36" i="22"/>
  <c r="N36" i="41" s="1"/>
  <c r="L37" i="7"/>
  <c r="N37" i="26" s="1"/>
  <c r="L36" i="8"/>
  <c r="N36" i="28" s="1"/>
  <c r="L40" i="8"/>
  <c r="N40" i="28" s="1"/>
  <c r="L43" i="10"/>
  <c r="N43" i="29" s="1"/>
  <c r="L35" i="11"/>
  <c r="N35" i="30" s="1"/>
  <c r="L37" i="12"/>
  <c r="N37" i="31" s="1"/>
  <c r="L35" i="13"/>
  <c r="N35" i="32" s="1"/>
  <c r="L43" i="14"/>
  <c r="N43" i="33" s="1"/>
  <c r="L36" i="15"/>
  <c r="N36" i="34" s="1"/>
  <c r="L37" i="16"/>
  <c r="N37" i="35" s="1"/>
  <c r="L36" i="17"/>
  <c r="N36" i="36" s="1"/>
  <c r="L40" i="17"/>
  <c r="N40" i="36" s="1"/>
  <c r="L43" i="18"/>
  <c r="N43" i="37" s="1"/>
  <c r="L35" i="19"/>
  <c r="N35" i="38" s="1"/>
  <c r="L37" i="20"/>
  <c r="N37" i="39" s="1"/>
  <c r="L43" i="20"/>
  <c r="N43" i="39" s="1"/>
  <c r="L36" i="21"/>
  <c r="N36" i="40" s="1"/>
  <c r="L37" i="22"/>
  <c r="N37" i="41" s="1"/>
  <c r="L40" i="22"/>
  <c r="N40" i="41" s="1"/>
  <c r="L37" i="8"/>
  <c r="N37" i="28" s="1"/>
  <c r="L43" i="8"/>
  <c r="N43" i="28" s="1"/>
  <c r="L35" i="10"/>
  <c r="N35" i="29" s="1"/>
  <c r="L36" i="11"/>
  <c r="N36" i="30" s="1"/>
  <c r="L40" i="11"/>
  <c r="N40" i="30" s="1"/>
  <c r="L43" i="12"/>
  <c r="N43" i="31" s="1"/>
  <c r="L36" i="13"/>
  <c r="N36" i="32" s="1"/>
  <c r="L40" i="13"/>
  <c r="N40" i="32" s="1"/>
  <c r="L35" i="14"/>
  <c r="N35" i="33" s="1"/>
  <c r="L40" i="15"/>
  <c r="N40" i="34" s="1"/>
  <c r="L43" i="16"/>
  <c r="N43" i="35" s="1"/>
  <c r="L37" i="17"/>
  <c r="N37" i="36" s="1"/>
  <c r="L43" i="17"/>
  <c r="N43" i="36" s="1"/>
  <c r="L35" i="18"/>
  <c r="N35" i="37" s="1"/>
  <c r="L36" i="19"/>
  <c r="N36" i="38" s="1"/>
  <c r="L37" i="21"/>
  <c r="N37" i="40" s="1"/>
  <c r="L40" i="21"/>
  <c r="N40" i="40" s="1"/>
  <c r="I37" i="41"/>
  <c r="H37" i="41"/>
  <c r="Y37" i="22"/>
  <c r="I38" i="41"/>
  <c r="H38" i="41"/>
  <c r="Y38" i="22"/>
  <c r="H30" i="41"/>
  <c r="I30" i="41"/>
  <c r="Y30" i="22"/>
  <c r="H34" i="41"/>
  <c r="I34" i="41"/>
  <c r="Y34" i="22"/>
  <c r="I40" i="41"/>
  <c r="H40" i="41"/>
  <c r="Y40" i="22"/>
  <c r="I27" i="41"/>
  <c r="H27" i="41"/>
  <c r="Y27" i="22"/>
  <c r="I28" i="41"/>
  <c r="H28" i="41"/>
  <c r="Y28" i="22"/>
  <c r="H36" i="41"/>
  <c r="I36" i="41"/>
  <c r="Y36" i="22"/>
  <c r="I41" i="41"/>
  <c r="H41" i="41"/>
  <c r="Y41" i="22"/>
  <c r="I29" i="41"/>
  <c r="H29" i="41"/>
  <c r="I43" i="41"/>
  <c r="H43" i="41"/>
  <c r="Y29" i="22"/>
  <c r="AU26" i="22"/>
  <c r="AU31" i="22"/>
  <c r="H32" i="41"/>
  <c r="I32" i="41"/>
  <c r="AU39" i="22"/>
  <c r="AU27" i="22"/>
  <c r="AU28" i="22"/>
  <c r="AU34" i="22"/>
  <c r="AU36" i="22"/>
  <c r="I42" i="41"/>
  <c r="H42" i="41"/>
  <c r="Y32" i="22"/>
  <c r="H28" i="40"/>
  <c r="I28" i="40"/>
  <c r="Y28" i="21"/>
  <c r="I36" i="40"/>
  <c r="H36" i="40"/>
  <c r="Y36" i="21"/>
  <c r="I42" i="40"/>
  <c r="H42" i="40"/>
  <c r="Y42" i="21"/>
  <c r="H27" i="40"/>
  <c r="I27" i="40"/>
  <c r="Y27" i="21"/>
  <c r="H33" i="40"/>
  <c r="I33" i="40"/>
  <c r="Y33" i="21"/>
  <c r="H26" i="40"/>
  <c r="I26" i="40"/>
  <c r="H25" i="40"/>
  <c r="I25" i="40"/>
  <c r="I34" i="40"/>
  <c r="H34" i="40"/>
  <c r="AU40" i="21"/>
  <c r="I40" i="40"/>
  <c r="H40" i="40"/>
  <c r="I43" i="40"/>
  <c r="H43" i="40"/>
  <c r="AU30" i="21"/>
  <c r="H31" i="40"/>
  <c r="I31" i="40"/>
  <c r="AU41" i="21"/>
  <c r="I41" i="40"/>
  <c r="H41" i="40"/>
  <c r="Y26" i="21"/>
  <c r="Y34" i="21"/>
  <c r="H30" i="40"/>
  <c r="I30" i="40"/>
  <c r="I38" i="40"/>
  <c r="H38" i="40"/>
  <c r="Y31" i="21"/>
  <c r="I33" i="39"/>
  <c r="H33" i="39"/>
  <c r="Y33" i="20"/>
  <c r="H38" i="39"/>
  <c r="I38" i="39"/>
  <c r="Y38" i="20"/>
  <c r="I28" i="39"/>
  <c r="H28" i="39"/>
  <c r="Y28" i="20"/>
  <c r="H36" i="39"/>
  <c r="I36" i="39"/>
  <c r="Y36" i="20"/>
  <c r="H41" i="39"/>
  <c r="I41" i="39"/>
  <c r="Y41" i="20"/>
  <c r="H42" i="39"/>
  <c r="I42" i="39"/>
  <c r="Y42" i="20"/>
  <c r="I27" i="39"/>
  <c r="H27" i="39"/>
  <c r="Y27" i="20"/>
  <c r="I29" i="39"/>
  <c r="H29" i="39"/>
  <c r="AU30" i="20"/>
  <c r="I34" i="39"/>
  <c r="H34" i="39"/>
  <c r="AU38" i="20"/>
  <c r="AU39" i="20"/>
  <c r="H43" i="39"/>
  <c r="I43" i="39"/>
  <c r="I30" i="39"/>
  <c r="H30" i="39"/>
  <c r="AX31" i="20"/>
  <c r="I31" i="39"/>
  <c r="H31" i="39"/>
  <c r="I32" i="39"/>
  <c r="H32" i="39"/>
  <c r="H40" i="39"/>
  <c r="I40" i="39"/>
  <c r="Y29" i="20"/>
  <c r="H37" i="39"/>
  <c r="AU33" i="20"/>
  <c r="AU36" i="20"/>
  <c r="AU41" i="20"/>
  <c r="Y30" i="20"/>
  <c r="Y34" i="20"/>
  <c r="I37" i="38"/>
  <c r="H37" i="38"/>
  <c r="Y37" i="19"/>
  <c r="I41" i="38"/>
  <c r="H41" i="38"/>
  <c r="Y41" i="19"/>
  <c r="I42" i="38"/>
  <c r="H42" i="38"/>
  <c r="Y42" i="19"/>
  <c r="H27" i="38"/>
  <c r="I27" i="38"/>
  <c r="Y27" i="19"/>
  <c r="H28" i="38"/>
  <c r="I28" i="38"/>
  <c r="Y28" i="19"/>
  <c r="H29" i="38"/>
  <c r="I29" i="38"/>
  <c r="Y29" i="19"/>
  <c r="I38" i="38"/>
  <c r="H38" i="38"/>
  <c r="Y38" i="19"/>
  <c r="AX31" i="19"/>
  <c r="H31" i="38"/>
  <c r="I31" i="38"/>
  <c r="Y31" i="19"/>
  <c r="I39" i="38"/>
  <c r="H39" i="38"/>
  <c r="Y39" i="19"/>
  <c r="I36" i="38"/>
  <c r="H36" i="38"/>
  <c r="Y36" i="19"/>
  <c r="AU28" i="19"/>
  <c r="AU34" i="19"/>
  <c r="AU35" i="19"/>
  <c r="AU38" i="19"/>
  <c r="I43" i="38"/>
  <c r="H43" i="38"/>
  <c r="AX29" i="18"/>
  <c r="H29" i="37"/>
  <c r="I29" i="37"/>
  <c r="Y29" i="18"/>
  <c r="H30" i="37"/>
  <c r="I30" i="37"/>
  <c r="Y30" i="18"/>
  <c r="I38" i="37"/>
  <c r="H38" i="37"/>
  <c r="Y38" i="18"/>
  <c r="I36" i="37"/>
  <c r="H36" i="37"/>
  <c r="Y36" i="18"/>
  <c r="H33" i="37"/>
  <c r="I33" i="37"/>
  <c r="Y33" i="18"/>
  <c r="I40" i="37"/>
  <c r="H40" i="37"/>
  <c r="Y40" i="18"/>
  <c r="H34" i="37"/>
  <c r="I34" i="37"/>
  <c r="Y34" i="18"/>
  <c r="AU39" i="18"/>
  <c r="I37" i="37"/>
  <c r="H37" i="37"/>
  <c r="AU29" i="18"/>
  <c r="AX31" i="18"/>
  <c r="H31" i="37"/>
  <c r="I31" i="37"/>
  <c r="AU36" i="18"/>
  <c r="I41" i="37"/>
  <c r="H41" i="37"/>
  <c r="I42" i="37"/>
  <c r="H42" i="37"/>
  <c r="I43" i="37"/>
  <c r="H43" i="37"/>
  <c r="Y37" i="18"/>
  <c r="Y41" i="18"/>
  <c r="I27" i="36"/>
  <c r="H27" i="36"/>
  <c r="Y27" i="17"/>
  <c r="H36" i="36"/>
  <c r="I36" i="36"/>
  <c r="Y36" i="17"/>
  <c r="H37" i="36"/>
  <c r="I37" i="36"/>
  <c r="Y37" i="17"/>
  <c r="H41" i="36"/>
  <c r="I41" i="36"/>
  <c r="Y41" i="17"/>
  <c r="AX31" i="17"/>
  <c r="I31" i="36"/>
  <c r="H31" i="36"/>
  <c r="Y31" i="17"/>
  <c r="AU25" i="17"/>
  <c r="AU28" i="17"/>
  <c r="H40" i="36"/>
  <c r="I40" i="36"/>
  <c r="I28" i="36"/>
  <c r="H28" i="36"/>
  <c r="H42" i="36"/>
  <c r="I42" i="36"/>
  <c r="H43" i="36"/>
  <c r="I43" i="36"/>
  <c r="H38" i="36"/>
  <c r="I38" i="36"/>
  <c r="Y28" i="17"/>
  <c r="Y40" i="17"/>
  <c r="I29" i="36"/>
  <c r="H29" i="36"/>
  <c r="I34" i="36"/>
  <c r="H34" i="36"/>
  <c r="H39" i="36"/>
  <c r="Y29" i="17"/>
  <c r="H30" i="35"/>
  <c r="I30" i="35"/>
  <c r="Y30" i="16"/>
  <c r="H36" i="35"/>
  <c r="I36" i="35"/>
  <c r="Y36" i="16"/>
  <c r="I40" i="35"/>
  <c r="H40" i="35"/>
  <c r="Y40" i="16"/>
  <c r="I37" i="35"/>
  <c r="H37" i="35"/>
  <c r="Y37" i="16"/>
  <c r="AX29" i="16"/>
  <c r="I29" i="35"/>
  <c r="H29" i="35"/>
  <c r="Y29" i="16"/>
  <c r="H33" i="35"/>
  <c r="I33" i="35"/>
  <c r="Y33" i="16"/>
  <c r="H34" i="35"/>
  <c r="I34" i="35"/>
  <c r="AU30" i="16"/>
  <c r="AU33" i="16"/>
  <c r="I42" i="35"/>
  <c r="H42" i="35"/>
  <c r="AU43" i="16"/>
  <c r="Y34" i="16"/>
  <c r="Y42" i="16"/>
  <c r="H31" i="35"/>
  <c r="I31" i="35"/>
  <c r="I38" i="35"/>
  <c r="H38" i="35"/>
  <c r="Y31" i="16"/>
  <c r="I27" i="35"/>
  <c r="H27" i="35"/>
  <c r="I41" i="35"/>
  <c r="H41" i="35"/>
  <c r="AU25" i="16"/>
  <c r="AU26" i="16"/>
  <c r="I28" i="35"/>
  <c r="H28" i="35"/>
  <c r="AU29" i="16"/>
  <c r="AU31" i="16"/>
  <c r="AU32" i="16"/>
  <c r="AU39" i="16"/>
  <c r="H39" i="35"/>
  <c r="I43" i="35"/>
  <c r="H43" i="35"/>
  <c r="Y28" i="16"/>
  <c r="H39" i="34"/>
  <c r="I39" i="34"/>
  <c r="Y39" i="15"/>
  <c r="I33" i="34"/>
  <c r="H33" i="34"/>
  <c r="Y33" i="15"/>
  <c r="H27" i="34"/>
  <c r="I27" i="34"/>
  <c r="Y27" i="15"/>
  <c r="H28" i="34"/>
  <c r="I28" i="34"/>
  <c r="Y28" i="15"/>
  <c r="I36" i="34"/>
  <c r="H36" i="34"/>
  <c r="Y36" i="15"/>
  <c r="H41" i="34"/>
  <c r="I41" i="34"/>
  <c r="Y41" i="15"/>
  <c r="H42" i="34"/>
  <c r="I42" i="34"/>
  <c r="Y42" i="15"/>
  <c r="AU26" i="15"/>
  <c r="I34" i="34"/>
  <c r="H34" i="34"/>
  <c r="AU35" i="15"/>
  <c r="AU40" i="15"/>
  <c r="H40" i="34"/>
  <c r="I40" i="34"/>
  <c r="Y34" i="15"/>
  <c r="AX29" i="15"/>
  <c r="H29" i="34"/>
  <c r="I29" i="34"/>
  <c r="I31" i="34"/>
  <c r="H31" i="34"/>
  <c r="Y31" i="15"/>
  <c r="H37" i="34"/>
  <c r="I37" i="34"/>
  <c r="I30" i="34"/>
  <c r="H30" i="34"/>
  <c r="AU37" i="15"/>
  <c r="AU38" i="15"/>
  <c r="I38" i="34"/>
  <c r="AU43" i="15"/>
  <c r="H43" i="34"/>
  <c r="I43" i="34"/>
  <c r="Y40" i="15"/>
  <c r="I27" i="33"/>
  <c r="H27" i="33"/>
  <c r="Y27" i="14"/>
  <c r="I28" i="33"/>
  <c r="H28" i="33"/>
  <c r="Y28" i="14"/>
  <c r="H36" i="33"/>
  <c r="I36" i="33"/>
  <c r="Y36" i="14"/>
  <c r="I41" i="33"/>
  <c r="H41" i="33"/>
  <c r="Y41" i="14"/>
  <c r="I42" i="33"/>
  <c r="H42" i="33"/>
  <c r="Y42" i="14"/>
  <c r="I37" i="33"/>
  <c r="H37" i="33"/>
  <c r="Y37" i="14"/>
  <c r="I39" i="33"/>
  <c r="H39" i="33"/>
  <c r="Y39" i="14"/>
  <c r="AX31" i="14"/>
  <c r="H31" i="33"/>
  <c r="I31" i="33"/>
  <c r="Y31" i="14"/>
  <c r="H30" i="33"/>
  <c r="I30" i="33"/>
  <c r="I38" i="33"/>
  <c r="H38" i="33"/>
  <c r="AU32" i="14"/>
  <c r="H34" i="33"/>
  <c r="I34" i="33"/>
  <c r="AU40" i="14"/>
  <c r="I40" i="33"/>
  <c r="H40" i="33"/>
  <c r="I43" i="33"/>
  <c r="H43" i="33"/>
  <c r="Y30" i="14"/>
  <c r="Y34" i="14"/>
  <c r="Y38" i="14"/>
  <c r="H29" i="33"/>
  <c r="AU28" i="14"/>
  <c r="AU30" i="14"/>
  <c r="H32" i="33"/>
  <c r="I32" i="33"/>
  <c r="AU42" i="14"/>
  <c r="Y32" i="14"/>
  <c r="Y40" i="14"/>
  <c r="H37" i="32"/>
  <c r="I37" i="32"/>
  <c r="Y37" i="13"/>
  <c r="H27" i="32"/>
  <c r="I27" i="32"/>
  <c r="Y27" i="13"/>
  <c r="I36" i="32"/>
  <c r="H36" i="32"/>
  <c r="Y36" i="13"/>
  <c r="AX36" i="13"/>
  <c r="H38" i="32"/>
  <c r="I38" i="32"/>
  <c r="Y38" i="13"/>
  <c r="I32" i="32"/>
  <c r="H32" i="32"/>
  <c r="Y32" i="13"/>
  <c r="I33" i="32"/>
  <c r="H33" i="32"/>
  <c r="Y33" i="13"/>
  <c r="H41" i="32"/>
  <c r="I41" i="32"/>
  <c r="Y41" i="13"/>
  <c r="AU27" i="13"/>
  <c r="AX29" i="13"/>
  <c r="H29" i="32"/>
  <c r="I29" i="32"/>
  <c r="I31" i="32"/>
  <c r="H31" i="32"/>
  <c r="H43" i="32"/>
  <c r="I43" i="32"/>
  <c r="H28" i="32"/>
  <c r="I28" i="32"/>
  <c r="AU25" i="13"/>
  <c r="AU26" i="13"/>
  <c r="I30" i="32"/>
  <c r="H30" i="32"/>
  <c r="AU31" i="13"/>
  <c r="AU42" i="13"/>
  <c r="H42" i="32"/>
  <c r="I42" i="32"/>
  <c r="Y31" i="13"/>
  <c r="H39" i="32"/>
  <c r="I39" i="32"/>
  <c r="H40" i="32"/>
  <c r="I40" i="32"/>
  <c r="Y28" i="13"/>
  <c r="Y40" i="13"/>
  <c r="I43" i="31"/>
  <c r="H43" i="31"/>
  <c r="AU27" i="12"/>
  <c r="AU37" i="12"/>
  <c r="AU30" i="12"/>
  <c r="AU32" i="12"/>
  <c r="AU33" i="12"/>
  <c r="AU37" i="11"/>
  <c r="AU39" i="11"/>
  <c r="H43" i="30"/>
  <c r="I43" i="30"/>
  <c r="AU27" i="11"/>
  <c r="AU34" i="11"/>
  <c r="AU35" i="11"/>
  <c r="AU25" i="11"/>
  <c r="AU43" i="11"/>
  <c r="Y38" i="10"/>
  <c r="I36" i="29"/>
  <c r="H36" i="29"/>
  <c r="AX36" i="10"/>
  <c r="Y36" i="10"/>
  <c r="Y28" i="10"/>
  <c r="Y41" i="10"/>
  <c r="H34" i="29"/>
  <c r="I34" i="29"/>
  <c r="H26" i="29"/>
  <c r="I26" i="29"/>
  <c r="AX29" i="10"/>
  <c r="H29" i="29"/>
  <c r="I29" i="29"/>
  <c r="AU30" i="10"/>
  <c r="H27" i="10"/>
  <c r="AX27" i="10" s="1"/>
  <c r="Y29" i="10"/>
  <c r="AU27" i="10"/>
  <c r="H30" i="29"/>
  <c r="I30" i="29"/>
  <c r="H31" i="29"/>
  <c r="I31" i="29"/>
  <c r="I37" i="29"/>
  <c r="H37" i="29"/>
  <c r="Y26" i="10"/>
  <c r="Y30" i="10"/>
  <c r="Y34" i="10"/>
  <c r="Y42" i="10"/>
  <c r="I32" i="29"/>
  <c r="H32" i="29"/>
  <c r="Y31" i="10"/>
  <c r="Y39" i="10"/>
  <c r="I38" i="28"/>
  <c r="H38" i="28"/>
  <c r="Y38" i="8"/>
  <c r="I36" i="28"/>
  <c r="H36" i="28"/>
  <c r="Y36" i="8"/>
  <c r="I37" i="28"/>
  <c r="H37" i="28"/>
  <c r="Y37" i="8"/>
  <c r="H26" i="28"/>
  <c r="I26" i="28"/>
  <c r="Y26" i="8"/>
  <c r="I30" i="28"/>
  <c r="H30" i="28"/>
  <c r="Y30" i="8"/>
  <c r="I42" i="28"/>
  <c r="H42" i="28"/>
  <c r="Y42" i="8"/>
  <c r="H29" i="28"/>
  <c r="I29" i="28"/>
  <c r="Y29" i="8"/>
  <c r="I34" i="28"/>
  <c r="H34" i="28"/>
  <c r="Y34" i="8"/>
  <c r="I35" i="28"/>
  <c r="H35" i="28"/>
  <c r="Y35" i="8"/>
  <c r="I39" i="28"/>
  <c r="H39" i="28"/>
  <c r="Y39" i="8"/>
  <c r="I40" i="28"/>
  <c r="H40" i="28"/>
  <c r="Y40" i="8"/>
  <c r="I41" i="28"/>
  <c r="H41" i="28"/>
  <c r="Y41" i="8"/>
  <c r="H27" i="8"/>
  <c r="AX27" i="8" s="1"/>
  <c r="I32" i="28"/>
  <c r="H32" i="28"/>
  <c r="I43" i="28"/>
  <c r="H43" i="28"/>
  <c r="Y32" i="8"/>
  <c r="AX31" i="8"/>
  <c r="I31" i="28"/>
  <c r="H31" i="28"/>
  <c r="AU37" i="8"/>
  <c r="AU43" i="8"/>
  <c r="Y31" i="8"/>
  <c r="Y27" i="7"/>
  <c r="H27" i="26"/>
  <c r="I27" i="26"/>
  <c r="Q25" i="42"/>
  <c r="H20" i="43" s="1"/>
  <c r="O50" i="26"/>
  <c r="J37" i="8"/>
  <c r="M37" i="28" s="1"/>
  <c r="Z40" i="8"/>
  <c r="Z36" i="8"/>
  <c r="Z32" i="8"/>
  <c r="Z28" i="8"/>
  <c r="Z43" i="8"/>
  <c r="Z39" i="8"/>
  <c r="Z35" i="8"/>
  <c r="Z31" i="8"/>
  <c r="Z27" i="8"/>
  <c r="Z42" i="8"/>
  <c r="Z38" i="8"/>
  <c r="Z34" i="8"/>
  <c r="Z30" i="8"/>
  <c r="Z26" i="8"/>
  <c r="Z41" i="8"/>
  <c r="Z37" i="8"/>
  <c r="Z33" i="8"/>
  <c r="Z29" i="8"/>
  <c r="Z25" i="8"/>
  <c r="Z42" i="13"/>
  <c r="Z38" i="13"/>
  <c r="Z34" i="13"/>
  <c r="Z30" i="13"/>
  <c r="Z26" i="13"/>
  <c r="Z41" i="13"/>
  <c r="Z37" i="13"/>
  <c r="Z33" i="13"/>
  <c r="Z29" i="13"/>
  <c r="Z25" i="13"/>
  <c r="Z40" i="13"/>
  <c r="Z36" i="13"/>
  <c r="Z32" i="13"/>
  <c r="Z28" i="13"/>
  <c r="Z43" i="13"/>
  <c r="Z39" i="13"/>
  <c r="Z35" i="13"/>
  <c r="Z31" i="13"/>
  <c r="Z27" i="13"/>
  <c r="Z43" i="14"/>
  <c r="Z39" i="14"/>
  <c r="Z35" i="14"/>
  <c r="Z31" i="14"/>
  <c r="Z27" i="14"/>
  <c r="Z42" i="14"/>
  <c r="Z38" i="14"/>
  <c r="Z34" i="14"/>
  <c r="Z30" i="14"/>
  <c r="Z26" i="14"/>
  <c r="Z41" i="14"/>
  <c r="Z37" i="14"/>
  <c r="Z33" i="14"/>
  <c r="Z29" i="14"/>
  <c r="Z25" i="14"/>
  <c r="Z40" i="14"/>
  <c r="Z36" i="14"/>
  <c r="Z32" i="14"/>
  <c r="Z28" i="14"/>
  <c r="J25" i="8"/>
  <c r="M25" i="28" s="1"/>
  <c r="Z43" i="10"/>
  <c r="Z39" i="10"/>
  <c r="Z35" i="10"/>
  <c r="Z31" i="10"/>
  <c r="Z42" i="10"/>
  <c r="Z38" i="10"/>
  <c r="Z34" i="10"/>
  <c r="Z41" i="10"/>
  <c r="Z37" i="10"/>
  <c r="Z40" i="10"/>
  <c r="Z36" i="10"/>
  <c r="Z29" i="10"/>
  <c r="Z25" i="10"/>
  <c r="Z33" i="10"/>
  <c r="Z28" i="10"/>
  <c r="Z32" i="10"/>
  <c r="Z27" i="10"/>
  <c r="Z30" i="10"/>
  <c r="Z26" i="10"/>
  <c r="Z40" i="11"/>
  <c r="Z36" i="11"/>
  <c r="Z32" i="11"/>
  <c r="Z28" i="11"/>
  <c r="Z43" i="11"/>
  <c r="Z39" i="11"/>
  <c r="Z35" i="11"/>
  <c r="Z31" i="11"/>
  <c r="Z27" i="11"/>
  <c r="Z42" i="11"/>
  <c r="Z38" i="11"/>
  <c r="Z34" i="11"/>
  <c r="Z30" i="11"/>
  <c r="Z26" i="11"/>
  <c r="Z41" i="11"/>
  <c r="Z37" i="11"/>
  <c r="Z33" i="11"/>
  <c r="Z29" i="11"/>
  <c r="Z25" i="11"/>
  <c r="Z41" i="12"/>
  <c r="Z37" i="12"/>
  <c r="Z33" i="12"/>
  <c r="Z29" i="12"/>
  <c r="Z25" i="12"/>
  <c r="Z40" i="12"/>
  <c r="Z36" i="12"/>
  <c r="Z32" i="12"/>
  <c r="Z28" i="12"/>
  <c r="Z43" i="12"/>
  <c r="Z39" i="12"/>
  <c r="Z35" i="12"/>
  <c r="Z31" i="12"/>
  <c r="Z27" i="12"/>
  <c r="Z42" i="12"/>
  <c r="Z38" i="12"/>
  <c r="Z34" i="12"/>
  <c r="Z30" i="12"/>
  <c r="Z26" i="12"/>
  <c r="Z43" i="18"/>
  <c r="Z39" i="18"/>
  <c r="Z35" i="18"/>
  <c r="Z31" i="18"/>
  <c r="Z27" i="18"/>
  <c r="Z42" i="18"/>
  <c r="Z38" i="18"/>
  <c r="Z34" i="18"/>
  <c r="Z30" i="18"/>
  <c r="Z26" i="18"/>
  <c r="Z41" i="18"/>
  <c r="Z37" i="18"/>
  <c r="Z33" i="18"/>
  <c r="Z29" i="18"/>
  <c r="Z25" i="18"/>
  <c r="Z40" i="18"/>
  <c r="Z36" i="18"/>
  <c r="Z32" i="18"/>
  <c r="Z28" i="18"/>
  <c r="Z40" i="19"/>
  <c r="Z36" i="19"/>
  <c r="Z32" i="19"/>
  <c r="Z28" i="19"/>
  <c r="Z43" i="19"/>
  <c r="Z39" i="19"/>
  <c r="Z35" i="19"/>
  <c r="Z31" i="19"/>
  <c r="Z27" i="19"/>
  <c r="Z42" i="19"/>
  <c r="Z38" i="19"/>
  <c r="Z34" i="19"/>
  <c r="Z30" i="19"/>
  <c r="Z26" i="19"/>
  <c r="Z41" i="19"/>
  <c r="Z37" i="19"/>
  <c r="Z33" i="19"/>
  <c r="Z29" i="19"/>
  <c r="Z25" i="19"/>
  <c r="Z43" i="22"/>
  <c r="Z39" i="22"/>
  <c r="Z35" i="22"/>
  <c r="Z31" i="22"/>
  <c r="Z27" i="22"/>
  <c r="Z42" i="22"/>
  <c r="Z38" i="22"/>
  <c r="Z34" i="22"/>
  <c r="Z30" i="22"/>
  <c r="Z26" i="22"/>
  <c r="Z41" i="22"/>
  <c r="Z37" i="22"/>
  <c r="Z33" i="22"/>
  <c r="Z29" i="22"/>
  <c r="Z25" i="22"/>
  <c r="Z40" i="22"/>
  <c r="Z36" i="22"/>
  <c r="Z32" i="22"/>
  <c r="Z28" i="22"/>
  <c r="Z41" i="16"/>
  <c r="Z37" i="16"/>
  <c r="Z33" i="16"/>
  <c r="Z29" i="16"/>
  <c r="Z25" i="16"/>
  <c r="Z40" i="16"/>
  <c r="Z36" i="16"/>
  <c r="Z32" i="16"/>
  <c r="Z28" i="16"/>
  <c r="Z43" i="16"/>
  <c r="Z39" i="16"/>
  <c r="Z35" i="16"/>
  <c r="Z31" i="16"/>
  <c r="Z27" i="16"/>
  <c r="Z42" i="16"/>
  <c r="Z38" i="16"/>
  <c r="Z34" i="16"/>
  <c r="Z30" i="16"/>
  <c r="Z26" i="16"/>
  <c r="Z42" i="21"/>
  <c r="Z38" i="21"/>
  <c r="Z34" i="21"/>
  <c r="Z30" i="21"/>
  <c r="Z26" i="21"/>
  <c r="Z41" i="21"/>
  <c r="Z37" i="21"/>
  <c r="Z33" i="21"/>
  <c r="Z29" i="21"/>
  <c r="Z25" i="21"/>
  <c r="Z40" i="21"/>
  <c r="Z36" i="21"/>
  <c r="Z32" i="21"/>
  <c r="Z28" i="21"/>
  <c r="Z43" i="21"/>
  <c r="Z39" i="21"/>
  <c r="Z35" i="21"/>
  <c r="Z31" i="21"/>
  <c r="Z27" i="21"/>
  <c r="Z40" i="15"/>
  <c r="Z36" i="15"/>
  <c r="Z32" i="15"/>
  <c r="Z28" i="15"/>
  <c r="Z43" i="15"/>
  <c r="Z39" i="15"/>
  <c r="Z35" i="15"/>
  <c r="Z31" i="15"/>
  <c r="Z27" i="15"/>
  <c r="Z42" i="15"/>
  <c r="Z38" i="15"/>
  <c r="Z34" i="15"/>
  <c r="Z30" i="15"/>
  <c r="Z26" i="15"/>
  <c r="Z41" i="15"/>
  <c r="Z37" i="15"/>
  <c r="Z33" i="15"/>
  <c r="Z29" i="15"/>
  <c r="Z25" i="15"/>
  <c r="Z42" i="17"/>
  <c r="Z38" i="17"/>
  <c r="Z34" i="17"/>
  <c r="Z30" i="17"/>
  <c r="Z26" i="17"/>
  <c r="Z41" i="17"/>
  <c r="Z37" i="17"/>
  <c r="Z33" i="17"/>
  <c r="Z29" i="17"/>
  <c r="Z25" i="17"/>
  <c r="Z40" i="17"/>
  <c r="Z36" i="17"/>
  <c r="Z32" i="17"/>
  <c r="Z28" i="17"/>
  <c r="Z43" i="17"/>
  <c r="Z39" i="17"/>
  <c r="Z35" i="17"/>
  <c r="Z31" i="17"/>
  <c r="Z27" i="17"/>
  <c r="Z41" i="20"/>
  <c r="Z37" i="20"/>
  <c r="Z33" i="20"/>
  <c r="Z29" i="20"/>
  <c r="Z25" i="20"/>
  <c r="Z40" i="20"/>
  <c r="Z36" i="20"/>
  <c r="Z32" i="20"/>
  <c r="Z28" i="20"/>
  <c r="Z43" i="20"/>
  <c r="Z39" i="20"/>
  <c r="Z35" i="20"/>
  <c r="Z31" i="20"/>
  <c r="Z27" i="20"/>
  <c r="Z42" i="20"/>
  <c r="Z38" i="20"/>
  <c r="Z34" i="20"/>
  <c r="Z30" i="20"/>
  <c r="Z26" i="20"/>
  <c r="N5" i="18"/>
  <c r="F12" i="31"/>
  <c r="F13" i="31" s="1"/>
  <c r="F12" i="29"/>
  <c r="F13" i="29" s="1"/>
  <c r="F12" i="28"/>
  <c r="F13" i="28" s="1"/>
  <c r="K3" i="14"/>
  <c r="F11" i="33" s="1"/>
  <c r="F12" i="33" s="1"/>
  <c r="F13" i="33" s="1"/>
  <c r="N18" i="9"/>
  <c r="F12" i="36"/>
  <c r="F13" i="36" s="1"/>
  <c r="N5" i="20"/>
  <c r="F10" i="39"/>
  <c r="F12" i="40"/>
  <c r="F13" i="40" s="1"/>
  <c r="N5" i="22"/>
  <c r="F10" i="41"/>
  <c r="N5" i="15"/>
  <c r="F10" i="34"/>
  <c r="F12" i="34" s="1"/>
  <c r="F13" i="34" s="1"/>
  <c r="N5" i="19"/>
  <c r="F10" i="38"/>
  <c r="F12" i="38" s="1"/>
  <c r="F13" i="38" s="1"/>
  <c r="J15" i="16"/>
  <c r="F10" i="16"/>
  <c r="C14" i="18"/>
  <c r="F10" i="18"/>
  <c r="C15" i="14"/>
  <c r="F10" i="14"/>
  <c r="H15" i="8"/>
  <c r="F10" i="8"/>
  <c r="C15" i="17"/>
  <c r="F10" i="17"/>
  <c r="C15" i="21"/>
  <c r="F10" i="21"/>
  <c r="AO3" i="7"/>
  <c r="AP26" i="7" s="1"/>
  <c r="E35" i="24"/>
  <c r="L42" i="8"/>
  <c r="N42" i="28" s="1"/>
  <c r="I12" i="24"/>
  <c r="AU35" i="7"/>
  <c r="AU36" i="7"/>
  <c r="ES32" i="7"/>
  <c r="AU42" i="7"/>
  <c r="AU34" i="7"/>
  <c r="AU39" i="7"/>
  <c r="N4" i="8"/>
  <c r="N4" i="17"/>
  <c r="H14" i="23" s="1"/>
  <c r="M37" i="35"/>
  <c r="J25" i="21"/>
  <c r="M25" i="40" s="1"/>
  <c r="J26" i="10"/>
  <c r="M26" i="29" s="1"/>
  <c r="J27" i="10"/>
  <c r="M27" i="29" s="1"/>
  <c r="J39" i="8"/>
  <c r="M39" i="28" s="1"/>
  <c r="J25" i="10"/>
  <c r="M25" i="29" s="1"/>
  <c r="N5" i="10"/>
  <c r="N5" i="11"/>
  <c r="J25" i="14"/>
  <c r="M25" i="33" s="1"/>
  <c r="J25" i="19"/>
  <c r="M25" i="38" s="1"/>
  <c r="N5" i="21"/>
  <c r="J34" i="8"/>
  <c r="M34" i="28" s="1"/>
  <c r="N4" i="10"/>
  <c r="N5" i="12"/>
  <c r="N5" i="13"/>
  <c r="N5" i="16"/>
  <c r="N4" i="21"/>
  <c r="J33" i="8"/>
  <c r="M33" i="28" s="1"/>
  <c r="J36" i="8"/>
  <c r="J38" i="8"/>
  <c r="M38" i="28" s="1"/>
  <c r="J43" i="8"/>
  <c r="M43" i="28" s="1"/>
  <c r="J25" i="11"/>
  <c r="M25" i="30" s="1"/>
  <c r="J25" i="12"/>
  <c r="M25" i="31" s="1"/>
  <c r="M28" i="32"/>
  <c r="M40" i="19"/>
  <c r="O40" i="38" s="1"/>
  <c r="J25" i="22"/>
  <c r="M25" i="41" s="1"/>
  <c r="N5" i="14"/>
  <c r="J35" i="8"/>
  <c r="J40" i="8"/>
  <c r="M40" i="28" s="1"/>
  <c r="J41" i="8"/>
  <c r="M41" i="28" s="1"/>
  <c r="J42" i="8"/>
  <c r="J25" i="13"/>
  <c r="M25" i="32" s="1"/>
  <c r="J25" i="15"/>
  <c r="M25" i="34" s="1"/>
  <c r="N5" i="8"/>
  <c r="N5" i="17"/>
  <c r="J26" i="8"/>
  <c r="M26" i="28" s="1"/>
  <c r="J32" i="8"/>
  <c r="M32" i="28" s="1"/>
  <c r="J25" i="16"/>
  <c r="M25" i="35" s="1"/>
  <c r="J25" i="17"/>
  <c r="M25" i="36" s="1"/>
  <c r="J25" i="18"/>
  <c r="M25" i="37" s="1"/>
  <c r="J25" i="20"/>
  <c r="M25" i="39" s="1"/>
  <c r="L25" i="7"/>
  <c r="N25" i="26" s="1"/>
  <c r="L32" i="7"/>
  <c r="N32" i="26" s="1"/>
  <c r="L28" i="7"/>
  <c r="N28" i="26" s="1"/>
  <c r="AO3" i="8"/>
  <c r="AO3" i="14"/>
  <c r="AO3" i="17"/>
  <c r="AO3" i="20"/>
  <c r="A10" i="21"/>
  <c r="M11" i="21"/>
  <c r="A12" i="21"/>
  <c r="L26" i="8"/>
  <c r="L32" i="8"/>
  <c r="L33" i="8"/>
  <c r="N33" i="28" s="1"/>
  <c r="L41" i="8"/>
  <c r="L29" i="10"/>
  <c r="L30" i="10"/>
  <c r="AO3" i="12"/>
  <c r="AO3" i="15"/>
  <c r="AO3" i="16"/>
  <c r="AO3" i="19"/>
  <c r="AO3" i="22"/>
  <c r="L34" i="8"/>
  <c r="N34" i="28" s="1"/>
  <c r="L26" i="10"/>
  <c r="L42" i="7"/>
  <c r="N42" i="26" s="1"/>
  <c r="L38" i="7"/>
  <c r="N38" i="26" s="1"/>
  <c r="L34" i="7"/>
  <c r="N34" i="26" s="1"/>
  <c r="L30" i="7"/>
  <c r="N30" i="26" s="1"/>
  <c r="L26" i="7"/>
  <c r="N26" i="26" s="1"/>
  <c r="AO3" i="10"/>
  <c r="AO3" i="13"/>
  <c r="AO3" i="18"/>
  <c r="AO3" i="21"/>
  <c r="L25" i="8"/>
  <c r="L27" i="8"/>
  <c r="L28" i="8"/>
  <c r="L29" i="8"/>
  <c r="L30" i="8"/>
  <c r="L30" i="22"/>
  <c r="L29" i="22"/>
  <c r="L28" i="22"/>
  <c r="L27" i="22"/>
  <c r="N27" i="41" s="1"/>
  <c r="L25" i="22"/>
  <c r="L33" i="21"/>
  <c r="L29" i="21"/>
  <c r="L26" i="21"/>
  <c r="L42" i="22"/>
  <c r="N42" i="41" s="1"/>
  <c r="L34" i="22"/>
  <c r="L42" i="21"/>
  <c r="N42" i="40" s="1"/>
  <c r="L32" i="21"/>
  <c r="N32" i="40" s="1"/>
  <c r="L28" i="21"/>
  <c r="L41" i="20"/>
  <c r="L30" i="20"/>
  <c r="N30" i="39" s="1"/>
  <c r="L26" i="20"/>
  <c r="L41" i="22"/>
  <c r="L33" i="22"/>
  <c r="L32" i="22"/>
  <c r="N32" i="41" s="1"/>
  <c r="L26" i="22"/>
  <c r="L39" i="21"/>
  <c r="L34" i="21"/>
  <c r="L31" i="21"/>
  <c r="N31" i="40" s="1"/>
  <c r="L27" i="21"/>
  <c r="L25" i="21"/>
  <c r="L33" i="20"/>
  <c r="L29" i="20"/>
  <c r="L28" i="20"/>
  <c r="L41" i="19"/>
  <c r="L33" i="19"/>
  <c r="N33" i="38" s="1"/>
  <c r="L32" i="19"/>
  <c r="L42" i="20"/>
  <c r="N42" i="39" s="1"/>
  <c r="L31" i="19"/>
  <c r="N31" i="38" s="1"/>
  <c r="L41" i="18"/>
  <c r="L33" i="18"/>
  <c r="L27" i="18"/>
  <c r="N27" i="37" s="1"/>
  <c r="L25" i="18"/>
  <c r="L42" i="17"/>
  <c r="L39" i="17"/>
  <c r="L29" i="17"/>
  <c r="L28" i="17"/>
  <c r="L41" i="16"/>
  <c r="L32" i="16"/>
  <c r="N32" i="35" s="1"/>
  <c r="L27" i="16"/>
  <c r="L41" i="15"/>
  <c r="L39" i="22"/>
  <c r="N39" i="41" s="1"/>
  <c r="L38" i="22"/>
  <c r="L38" i="21"/>
  <c r="N38" i="40" s="1"/>
  <c r="L39" i="20"/>
  <c r="L34" i="19"/>
  <c r="L26" i="19"/>
  <c r="L25" i="19"/>
  <c r="L32" i="18"/>
  <c r="L38" i="17"/>
  <c r="L34" i="17"/>
  <c r="L27" i="17"/>
  <c r="N27" i="36" s="1"/>
  <c r="L34" i="16"/>
  <c r="L31" i="16"/>
  <c r="N31" i="35" s="1"/>
  <c r="L25" i="16"/>
  <c r="L41" i="21"/>
  <c r="L38" i="20"/>
  <c r="L32" i="20"/>
  <c r="N32" i="39" s="1"/>
  <c r="L31" i="20"/>
  <c r="N31" i="39" s="1"/>
  <c r="L27" i="20"/>
  <c r="N27" i="39" s="1"/>
  <c r="L39" i="18"/>
  <c r="L31" i="18"/>
  <c r="N31" i="37" s="1"/>
  <c r="L26" i="18"/>
  <c r="L41" i="17"/>
  <c r="N41" i="36" s="1"/>
  <c r="L33" i="17"/>
  <c r="N33" i="36" s="1"/>
  <c r="L26" i="17"/>
  <c r="L25" i="17"/>
  <c r="L39" i="16"/>
  <c r="L33" i="16"/>
  <c r="L26" i="16"/>
  <c r="L42" i="15"/>
  <c r="L39" i="15"/>
  <c r="L31" i="22"/>
  <c r="N31" i="41" s="1"/>
  <c r="L30" i="21"/>
  <c r="L34" i="20"/>
  <c r="L25" i="20"/>
  <c r="L42" i="19"/>
  <c r="L39" i="19"/>
  <c r="L38" i="19"/>
  <c r="L30" i="19"/>
  <c r="N30" i="38" s="1"/>
  <c r="L29" i="19"/>
  <c r="L28" i="19"/>
  <c r="L27" i="19"/>
  <c r="L42" i="18"/>
  <c r="N42" i="37" s="1"/>
  <c r="L38" i="18"/>
  <c r="N38" i="37" s="1"/>
  <c r="L34" i="18"/>
  <c r="N34" i="37" s="1"/>
  <c r="L30" i="18"/>
  <c r="L29" i="18"/>
  <c r="L28" i="18"/>
  <c r="L32" i="17"/>
  <c r="N32" i="36" s="1"/>
  <c r="L31" i="17"/>
  <c r="N31" i="36" s="1"/>
  <c r="L30" i="17"/>
  <c r="L42" i="16"/>
  <c r="L38" i="16"/>
  <c r="L30" i="16"/>
  <c r="L29" i="16"/>
  <c r="L28" i="16"/>
  <c r="N28" i="35" s="1"/>
  <c r="L38" i="15"/>
  <c r="L34" i="15"/>
  <c r="L32" i="15"/>
  <c r="N32" i="34" s="1"/>
  <c r="L28" i="15"/>
  <c r="N28" i="34" s="1"/>
  <c r="L41" i="14"/>
  <c r="L34" i="14"/>
  <c r="L29" i="14"/>
  <c r="L39" i="13"/>
  <c r="L30" i="13"/>
  <c r="L25" i="13"/>
  <c r="N25" i="32" s="1"/>
  <c r="L33" i="12"/>
  <c r="N33" i="31" s="1"/>
  <c r="L42" i="11"/>
  <c r="L34" i="11"/>
  <c r="L42" i="10"/>
  <c r="N42" i="29" s="1"/>
  <c r="L38" i="10"/>
  <c r="N38" i="29" s="1"/>
  <c r="L34" i="10"/>
  <c r="L31" i="10"/>
  <c r="N31" i="29" s="1"/>
  <c r="L27" i="10"/>
  <c r="L31" i="15"/>
  <c r="N31" i="34" s="1"/>
  <c r="L27" i="15"/>
  <c r="L25" i="15"/>
  <c r="L28" i="14"/>
  <c r="L27" i="14"/>
  <c r="L42" i="13"/>
  <c r="L38" i="13"/>
  <c r="L34" i="13"/>
  <c r="N34" i="32" s="1"/>
  <c r="L29" i="13"/>
  <c r="L28" i="13"/>
  <c r="L42" i="12"/>
  <c r="L39" i="12"/>
  <c r="L32" i="12"/>
  <c r="N32" i="31" s="1"/>
  <c r="L26" i="12"/>
  <c r="L33" i="11"/>
  <c r="L32" i="11"/>
  <c r="L26" i="11"/>
  <c r="L41" i="10"/>
  <c r="L30" i="15"/>
  <c r="L42" i="14"/>
  <c r="L39" i="14"/>
  <c r="L38" i="14"/>
  <c r="L33" i="14"/>
  <c r="L32" i="14"/>
  <c r="L33" i="13"/>
  <c r="L27" i="13"/>
  <c r="N27" i="32" s="1"/>
  <c r="L26" i="13"/>
  <c r="L38" i="12"/>
  <c r="L34" i="12"/>
  <c r="L31" i="12"/>
  <c r="N31" i="31" s="1"/>
  <c r="L41" i="11"/>
  <c r="L31" i="11"/>
  <c r="N31" i="30" s="1"/>
  <c r="L33" i="10"/>
  <c r="L33" i="15"/>
  <c r="N33" i="34" s="1"/>
  <c r="L29" i="15"/>
  <c r="L26" i="15"/>
  <c r="L31" i="14"/>
  <c r="N31" i="33" s="1"/>
  <c r="L30" i="14"/>
  <c r="L26" i="14"/>
  <c r="L25" i="14"/>
  <c r="L41" i="13"/>
  <c r="L32" i="13"/>
  <c r="L31" i="13"/>
  <c r="N31" i="32" s="1"/>
  <c r="L41" i="12"/>
  <c r="L30" i="12"/>
  <c r="L29" i="12"/>
  <c r="L28" i="12"/>
  <c r="L27" i="12"/>
  <c r="L25" i="12"/>
  <c r="L39" i="11"/>
  <c r="L38" i="11"/>
  <c r="L30" i="11"/>
  <c r="L29" i="11"/>
  <c r="L28" i="11"/>
  <c r="N28" i="30" s="1"/>
  <c r="L27" i="11"/>
  <c r="L25" i="11"/>
  <c r="N25" i="30" s="1"/>
  <c r="L39" i="10"/>
  <c r="L32" i="10"/>
  <c r="N32" i="29" s="1"/>
  <c r="L28" i="10"/>
  <c r="L39" i="7"/>
  <c r="N39" i="26" s="1"/>
  <c r="L31" i="7"/>
  <c r="N31" i="26" s="1"/>
  <c r="L27" i="7"/>
  <c r="N27" i="26" s="1"/>
  <c r="L41" i="7"/>
  <c r="N41" i="26" s="1"/>
  <c r="L33" i="7"/>
  <c r="N33" i="26" s="1"/>
  <c r="L29" i="7"/>
  <c r="N29" i="26" s="1"/>
  <c r="AO3" i="11"/>
  <c r="F11" i="21"/>
  <c r="K15" i="21"/>
  <c r="L31" i="8"/>
  <c r="N31" i="28" s="1"/>
  <c r="L38" i="8"/>
  <c r="L39" i="8"/>
  <c r="L25" i="10"/>
  <c r="A14" i="13"/>
  <c r="K15" i="13"/>
  <c r="D12" i="13"/>
  <c r="F11" i="13"/>
  <c r="Y21" i="23"/>
  <c r="Z28" i="23" s="1"/>
  <c r="G9" i="23"/>
  <c r="AX32" i="22"/>
  <c r="AX30" i="22"/>
  <c r="AX34" i="22"/>
  <c r="AU33" i="22"/>
  <c r="AU37" i="22"/>
  <c r="AU40" i="22"/>
  <c r="AU43" i="22"/>
  <c r="AU25" i="22"/>
  <c r="AU29" i="22"/>
  <c r="AU30" i="22"/>
  <c r="AU32" i="22"/>
  <c r="AU38" i="22"/>
  <c r="AU41" i="22"/>
  <c r="AU35" i="22"/>
  <c r="AX25" i="21"/>
  <c r="AX28" i="21"/>
  <c r="AU26" i="21"/>
  <c r="AU36" i="21"/>
  <c r="AU39" i="21"/>
  <c r="AU42" i="21"/>
  <c r="AU29" i="21"/>
  <c r="AU31" i="21"/>
  <c r="AU32" i="21"/>
  <c r="AU33" i="21"/>
  <c r="AU34" i="21"/>
  <c r="AX33" i="20"/>
  <c r="AU25" i="20"/>
  <c r="AU27" i="20"/>
  <c r="AU37" i="20"/>
  <c r="AU28" i="20"/>
  <c r="AX39" i="19"/>
  <c r="AX37" i="19"/>
  <c r="AU30" i="19"/>
  <c r="R33" i="19"/>
  <c r="AU37" i="19"/>
  <c r="AU40" i="19"/>
  <c r="AU42" i="19"/>
  <c r="AU26" i="19"/>
  <c r="AU29" i="19"/>
  <c r="AU33" i="19"/>
  <c r="AU43" i="19"/>
  <c r="AU31" i="19"/>
  <c r="AU36" i="19"/>
  <c r="AU39" i="19"/>
  <c r="AU41" i="19"/>
  <c r="AX33" i="18"/>
  <c r="AX30" i="18"/>
  <c r="AX34" i="18"/>
  <c r="AU26" i="18"/>
  <c r="AU28" i="18"/>
  <c r="AU30" i="18"/>
  <c r="AU37" i="18"/>
  <c r="AU40" i="18"/>
  <c r="AU43" i="18"/>
  <c r="AU25" i="18"/>
  <c r="AU31" i="18"/>
  <c r="AU33" i="18"/>
  <c r="AU38" i="18"/>
  <c r="AU41" i="18"/>
  <c r="AU27" i="18"/>
  <c r="AU32" i="18"/>
  <c r="AU35" i="18"/>
  <c r="AX34" i="17"/>
  <c r="AU27" i="17"/>
  <c r="AU30" i="17"/>
  <c r="AU32" i="17"/>
  <c r="AU34" i="17"/>
  <c r="AU35" i="17"/>
  <c r="AU39" i="17"/>
  <c r="AU42" i="17"/>
  <c r="AU26" i="17"/>
  <c r="AU31" i="17"/>
  <c r="AU33" i="17"/>
  <c r="AU37" i="17"/>
  <c r="AU41" i="17"/>
  <c r="AX42" i="16"/>
  <c r="AU37" i="16"/>
  <c r="AU38" i="16"/>
  <c r="AU40" i="16"/>
  <c r="AU41" i="16"/>
  <c r="AU25" i="15"/>
  <c r="AU36" i="15"/>
  <c r="AU39" i="15"/>
  <c r="AU42" i="15"/>
  <c r="AU27" i="15"/>
  <c r="AU29" i="15"/>
  <c r="AU28" i="15"/>
  <c r="AU33" i="15"/>
  <c r="AU34" i="15"/>
  <c r="AX30" i="14"/>
  <c r="AX34" i="14"/>
  <c r="AU25" i="14"/>
  <c r="AU26" i="14"/>
  <c r="AU29" i="14"/>
  <c r="AU33" i="14"/>
  <c r="AU37" i="14"/>
  <c r="AU41" i="14"/>
  <c r="AU34" i="14"/>
  <c r="AU35" i="14"/>
  <c r="AU39" i="14"/>
  <c r="AX32" i="13"/>
  <c r="AX39" i="13"/>
  <c r="AX40" i="13"/>
  <c r="AX33" i="13"/>
  <c r="AX38" i="13"/>
  <c r="AU41" i="13"/>
  <c r="AU32" i="13"/>
  <c r="AU33" i="13"/>
  <c r="AU34" i="13"/>
  <c r="AU36" i="13"/>
  <c r="AU38" i="13"/>
  <c r="AU28" i="13"/>
  <c r="AU39" i="13"/>
  <c r="AU43" i="13"/>
  <c r="AU29" i="13"/>
  <c r="AX43" i="12"/>
  <c r="AU28" i="12"/>
  <c r="AU36" i="12"/>
  <c r="AU38" i="12"/>
  <c r="AU42" i="12"/>
  <c r="AU34" i="12"/>
  <c r="AU35" i="12"/>
  <c r="AU39" i="12"/>
  <c r="AU40" i="12"/>
  <c r="AU43" i="12"/>
  <c r="AX43" i="11"/>
  <c r="AU26" i="11"/>
  <c r="AU41" i="11"/>
  <c r="AU31" i="11"/>
  <c r="AU33" i="11"/>
  <c r="AU28" i="11"/>
  <c r="AU36" i="11"/>
  <c r="AU38" i="11"/>
  <c r="AX30" i="10"/>
  <c r="AX40" i="10"/>
  <c r="AX32" i="10"/>
  <c r="AU26" i="10"/>
  <c r="AU29" i="10"/>
  <c r="AU36" i="10"/>
  <c r="AU38" i="10"/>
  <c r="H33" i="10"/>
  <c r="H43" i="10"/>
  <c r="AU34" i="10"/>
  <c r="AU35" i="10"/>
  <c r="AU40" i="10"/>
  <c r="AU42" i="10"/>
  <c r="AU32" i="10"/>
  <c r="AX34" i="10"/>
  <c r="AU43" i="10"/>
  <c r="AX39" i="8"/>
  <c r="AX40" i="8"/>
  <c r="AX41" i="8"/>
  <c r="AX34" i="8"/>
  <c r="AX37" i="8"/>
  <c r="H28" i="8"/>
  <c r="H33" i="8"/>
  <c r="AX33" i="8" s="1"/>
  <c r="AU36" i="8"/>
  <c r="AU25" i="8"/>
  <c r="AU26" i="8"/>
  <c r="AU27" i="8"/>
  <c r="AU29" i="8"/>
  <c r="AU30" i="8"/>
  <c r="AU38" i="8"/>
  <c r="AU39" i="8"/>
  <c r="AU40" i="8"/>
  <c r="AU28" i="8"/>
  <c r="AU32" i="8"/>
  <c r="AU34" i="8"/>
  <c r="AU41" i="8"/>
  <c r="H15" i="22"/>
  <c r="K14" i="22"/>
  <c r="D12" i="22"/>
  <c r="I11" i="22"/>
  <c r="A11" i="22"/>
  <c r="J11" i="22"/>
  <c r="A10" i="22"/>
  <c r="C15" i="22"/>
  <c r="H14" i="22"/>
  <c r="A12" i="22"/>
  <c r="M11" i="22"/>
  <c r="H11" i="22"/>
  <c r="K15" i="22"/>
  <c r="C14" i="22"/>
  <c r="F11" i="22"/>
  <c r="J15" i="22"/>
  <c r="A14" i="22"/>
  <c r="D11" i="22"/>
  <c r="AX40" i="22"/>
  <c r="AX41" i="22"/>
  <c r="AX42" i="22"/>
  <c r="R27" i="22"/>
  <c r="H26" i="22" s="1"/>
  <c r="AX38" i="22"/>
  <c r="AX29" i="22"/>
  <c r="R36" i="22"/>
  <c r="H35" i="22" s="1"/>
  <c r="AX37" i="22"/>
  <c r="AX43" i="22"/>
  <c r="AX39" i="21"/>
  <c r="AX41" i="21"/>
  <c r="AX42" i="21"/>
  <c r="H11" i="21"/>
  <c r="A14" i="21"/>
  <c r="AX26" i="21"/>
  <c r="AX40" i="21"/>
  <c r="J11" i="21"/>
  <c r="C14" i="21"/>
  <c r="AX27" i="21"/>
  <c r="AX38" i="21"/>
  <c r="H15" i="21"/>
  <c r="K14" i="21"/>
  <c r="D12" i="21"/>
  <c r="I11" i="21"/>
  <c r="A11" i="21"/>
  <c r="D11" i="21"/>
  <c r="H14" i="21"/>
  <c r="J15" i="21"/>
  <c r="R36" i="21"/>
  <c r="H35" i="21" s="1"/>
  <c r="AX43" i="21"/>
  <c r="AX31" i="21"/>
  <c r="R33" i="21"/>
  <c r="H32" i="21" s="1"/>
  <c r="AX38" i="20"/>
  <c r="N4" i="20"/>
  <c r="AX32" i="20"/>
  <c r="AX39" i="20"/>
  <c r="J15" i="20"/>
  <c r="A14" i="20"/>
  <c r="J11" i="20"/>
  <c r="D11" i="20"/>
  <c r="A10" i="20"/>
  <c r="K15" i="20"/>
  <c r="C14" i="20"/>
  <c r="F11" i="20"/>
  <c r="H15" i="20"/>
  <c r="K14" i="20"/>
  <c r="D12" i="20"/>
  <c r="I11" i="20"/>
  <c r="A11" i="20"/>
  <c r="C15" i="20"/>
  <c r="H14" i="20"/>
  <c r="A12" i="20"/>
  <c r="M11" i="20"/>
  <c r="H11" i="20"/>
  <c r="AX34" i="20"/>
  <c r="AX41" i="20"/>
  <c r="AX29" i="20"/>
  <c r="R27" i="20"/>
  <c r="H26" i="20" s="1"/>
  <c r="R36" i="20"/>
  <c r="H35" i="20" s="1"/>
  <c r="AX42" i="20"/>
  <c r="AX40" i="20"/>
  <c r="AX43" i="20"/>
  <c r="N4" i="19"/>
  <c r="H16" i="23" s="1"/>
  <c r="AX30" i="19"/>
  <c r="AX38" i="19"/>
  <c r="H15" i="19"/>
  <c r="K14" i="19"/>
  <c r="D12" i="19"/>
  <c r="I11" i="19"/>
  <c r="A11" i="19"/>
  <c r="A14" i="19"/>
  <c r="D11" i="19"/>
  <c r="C15" i="19"/>
  <c r="H14" i="19"/>
  <c r="A12" i="19"/>
  <c r="M11" i="19"/>
  <c r="H11" i="19"/>
  <c r="J15" i="19"/>
  <c r="J11" i="19"/>
  <c r="A10" i="19"/>
  <c r="K15" i="19"/>
  <c r="C14" i="19"/>
  <c r="F11" i="19"/>
  <c r="R27" i="19"/>
  <c r="H26" i="19" s="1"/>
  <c r="R36" i="19"/>
  <c r="H35" i="19" s="1"/>
  <c r="AX41" i="19"/>
  <c r="AX42" i="19"/>
  <c r="AX29" i="19"/>
  <c r="AX43" i="19"/>
  <c r="AX39" i="18"/>
  <c r="AX40" i="18"/>
  <c r="AX41" i="18"/>
  <c r="AX42" i="18"/>
  <c r="J15" i="18"/>
  <c r="A14" i="18"/>
  <c r="J11" i="18"/>
  <c r="D11" i="18"/>
  <c r="A10" i="18"/>
  <c r="H15" i="18"/>
  <c r="K14" i="18"/>
  <c r="D12" i="18"/>
  <c r="I11" i="18"/>
  <c r="A11" i="18"/>
  <c r="C15" i="18"/>
  <c r="H14" i="18"/>
  <c r="A12" i="18"/>
  <c r="M11" i="18"/>
  <c r="H11" i="18"/>
  <c r="AX38" i="18"/>
  <c r="F11" i="18"/>
  <c r="K15" i="18"/>
  <c r="R36" i="18"/>
  <c r="H35" i="18" s="1"/>
  <c r="AX37" i="18"/>
  <c r="AX43" i="18"/>
  <c r="R33" i="18"/>
  <c r="H32" i="18" s="1"/>
  <c r="AX38" i="17"/>
  <c r="AX30" i="17"/>
  <c r="AX37" i="17"/>
  <c r="A10" i="17"/>
  <c r="D11" i="17"/>
  <c r="J11" i="17"/>
  <c r="A14" i="17"/>
  <c r="J15" i="17"/>
  <c r="R27" i="17"/>
  <c r="H26" i="17" s="1"/>
  <c r="AX40" i="17"/>
  <c r="D12" i="17"/>
  <c r="K14" i="17"/>
  <c r="H15" i="17"/>
  <c r="AX41" i="17"/>
  <c r="F11" i="17"/>
  <c r="C14" i="17"/>
  <c r="K15" i="17"/>
  <c r="A11" i="17"/>
  <c r="I11" i="17"/>
  <c r="AX42" i="17"/>
  <c r="H11" i="17"/>
  <c r="L11" i="17" s="1"/>
  <c r="M11" i="17"/>
  <c r="A12" i="17"/>
  <c r="H14" i="17"/>
  <c r="AX29" i="17"/>
  <c r="R36" i="17"/>
  <c r="H35" i="17" s="1"/>
  <c r="AX43" i="17"/>
  <c r="AV37" i="16"/>
  <c r="AX41" i="16"/>
  <c r="F11" i="16"/>
  <c r="C14" i="16"/>
  <c r="K15" i="16"/>
  <c r="AX31" i="16"/>
  <c r="AX43" i="16"/>
  <c r="H11" i="16"/>
  <c r="L11" i="16" s="1"/>
  <c r="M11" i="16"/>
  <c r="A12" i="16"/>
  <c r="H14" i="16"/>
  <c r="C15" i="16"/>
  <c r="R36" i="16"/>
  <c r="H35" i="16" s="1"/>
  <c r="A11" i="16"/>
  <c r="I11" i="16"/>
  <c r="D12" i="16"/>
  <c r="K14" i="16"/>
  <c r="H15" i="16"/>
  <c r="R27" i="16"/>
  <c r="H26" i="16" s="1"/>
  <c r="AX40" i="16"/>
  <c r="A10" i="16"/>
  <c r="D11" i="16"/>
  <c r="J11" i="16"/>
  <c r="A14" i="16"/>
  <c r="R33" i="16"/>
  <c r="H32" i="16" s="1"/>
  <c r="AX37" i="16"/>
  <c r="AX38" i="16"/>
  <c r="H15" i="15"/>
  <c r="K14" i="15"/>
  <c r="D12" i="15"/>
  <c r="I11" i="15"/>
  <c r="A11" i="15"/>
  <c r="J15" i="15"/>
  <c r="J11" i="15"/>
  <c r="D11" i="15"/>
  <c r="A10" i="15"/>
  <c r="C15" i="15"/>
  <c r="H14" i="15"/>
  <c r="A12" i="15"/>
  <c r="M11" i="15"/>
  <c r="H11" i="15"/>
  <c r="L11" i="15" s="1"/>
  <c r="K15" i="15"/>
  <c r="C14" i="15"/>
  <c r="F11" i="15"/>
  <c r="A14" i="15"/>
  <c r="AX39" i="15"/>
  <c r="N4" i="15"/>
  <c r="K8" i="15" s="1"/>
  <c r="T60" i="15" s="1"/>
  <c r="AX41" i="15"/>
  <c r="AX42" i="15"/>
  <c r="AX40" i="15"/>
  <c r="R27" i="15"/>
  <c r="H26" i="15" s="1"/>
  <c r="AX31" i="15"/>
  <c r="R36" i="15"/>
  <c r="H35" i="15" s="1"/>
  <c r="AX37" i="15"/>
  <c r="AX43" i="15"/>
  <c r="R33" i="15"/>
  <c r="H32" i="15" s="1"/>
  <c r="AX32" i="14"/>
  <c r="AX38" i="14"/>
  <c r="AX40" i="14"/>
  <c r="AX41" i="14"/>
  <c r="A11" i="14"/>
  <c r="I11" i="14"/>
  <c r="D12" i="14"/>
  <c r="K14" i="14"/>
  <c r="H15" i="14"/>
  <c r="R36" i="14"/>
  <c r="H35" i="14" s="1"/>
  <c r="A10" i="14"/>
  <c r="D11" i="14"/>
  <c r="J11" i="14"/>
  <c r="A14" i="14"/>
  <c r="J15" i="14"/>
  <c r="AX39" i="14"/>
  <c r="F11" i="14"/>
  <c r="C14" i="14"/>
  <c r="K15" i="14"/>
  <c r="AX37" i="14"/>
  <c r="H11" i="14"/>
  <c r="L11" i="14" s="1"/>
  <c r="M11" i="14"/>
  <c r="A12" i="14"/>
  <c r="H14" i="14"/>
  <c r="R27" i="14"/>
  <c r="H26" i="14" s="1"/>
  <c r="AX42" i="14"/>
  <c r="AX43" i="14"/>
  <c r="AX28" i="13"/>
  <c r="AX31" i="13"/>
  <c r="H11" i="13"/>
  <c r="L11" i="13" s="1"/>
  <c r="C15" i="13"/>
  <c r="H14" i="13"/>
  <c r="A12" i="13"/>
  <c r="M11" i="13"/>
  <c r="A11" i="13"/>
  <c r="I11" i="13"/>
  <c r="C14" i="13"/>
  <c r="H15" i="13"/>
  <c r="A10" i="13"/>
  <c r="D11" i="13"/>
  <c r="J11" i="13"/>
  <c r="K14" i="13"/>
  <c r="J15" i="13"/>
  <c r="R27" i="13"/>
  <c r="H26" i="13" s="1"/>
  <c r="AX42" i="13"/>
  <c r="A10" i="12"/>
  <c r="N4" i="12"/>
  <c r="R36" i="12"/>
  <c r="H35" i="12" s="1"/>
  <c r="A10" i="11"/>
  <c r="N4" i="11"/>
  <c r="ES32" i="11"/>
  <c r="R26" i="11"/>
  <c r="H25" i="11" s="1"/>
  <c r="Y25" i="11" s="1"/>
  <c r="R36" i="11"/>
  <c r="H35" i="11" s="1"/>
  <c r="AX42" i="10"/>
  <c r="R26" i="10"/>
  <c r="H25" i="10" s="1"/>
  <c r="Y25" i="10" s="1"/>
  <c r="AX39" i="10"/>
  <c r="AX31" i="10"/>
  <c r="A10" i="10"/>
  <c r="AX38" i="10"/>
  <c r="R36" i="10"/>
  <c r="H35" i="10" s="1"/>
  <c r="A10" i="8"/>
  <c r="J11" i="8"/>
  <c r="A14" i="8"/>
  <c r="R26" i="8"/>
  <c r="H25" i="8" s="1"/>
  <c r="Y25" i="8" s="1"/>
  <c r="AX30" i="8"/>
  <c r="H14" i="8"/>
  <c r="AX26" i="8"/>
  <c r="AX29" i="8"/>
  <c r="AX35" i="8"/>
  <c r="AX43" i="8"/>
  <c r="H11" i="8"/>
  <c r="L11" i="8" s="1"/>
  <c r="M11" i="8"/>
  <c r="A12" i="8"/>
  <c r="K14" i="8"/>
  <c r="AX36" i="8"/>
  <c r="K15" i="8"/>
  <c r="A11" i="8"/>
  <c r="I11" i="8"/>
  <c r="J15" i="8"/>
  <c r="AU38" i="7"/>
  <c r="AU41" i="7"/>
  <c r="AX27" i="7"/>
  <c r="AU43" i="7"/>
  <c r="AU40" i="7"/>
  <c r="H34" i="7"/>
  <c r="H42" i="7"/>
  <c r="H43" i="7"/>
  <c r="R42" i="7"/>
  <c r="R41" i="7" s="1"/>
  <c r="R40" i="7" s="1"/>
  <c r="R39" i="7" s="1"/>
  <c r="AU37" i="7"/>
  <c r="H31" i="7"/>
  <c r="H30" i="7"/>
  <c r="AU29" i="7"/>
  <c r="H33" i="7"/>
  <c r="R27" i="7"/>
  <c r="H29" i="7"/>
  <c r="AU26" i="7"/>
  <c r="H28" i="7"/>
  <c r="AU30" i="7"/>
  <c r="AU31" i="7"/>
  <c r="R33" i="7"/>
  <c r="H32" i="7" s="1"/>
  <c r="AU33" i="7"/>
  <c r="AU27" i="7"/>
  <c r="AU25" i="7"/>
  <c r="AU32" i="7"/>
  <c r="AU28" i="7"/>
  <c r="AR25" i="12" l="1"/>
  <c r="AR25" i="11"/>
  <c r="AR25" i="10"/>
  <c r="AR25" i="8"/>
  <c r="AP32" i="7"/>
  <c r="AP37" i="7"/>
  <c r="AP35" i="7"/>
  <c r="AP27" i="7"/>
  <c r="AP43" i="7"/>
  <c r="AP33" i="7"/>
  <c r="AP38" i="7"/>
  <c r="AP39" i="7"/>
  <c r="AP41" i="21"/>
  <c r="AP37" i="21"/>
  <c r="AP33" i="21"/>
  <c r="AP29" i="21"/>
  <c r="AP40" i="21"/>
  <c r="AP36" i="21"/>
  <c r="AP32" i="21"/>
  <c r="AP28" i="21"/>
  <c r="AP43" i="21"/>
  <c r="AP39" i="21"/>
  <c r="AP35" i="21"/>
  <c r="AP31" i="21"/>
  <c r="AP27" i="21"/>
  <c r="AP25" i="21"/>
  <c r="AP42" i="21"/>
  <c r="AP26" i="21"/>
  <c r="AP38" i="21"/>
  <c r="AP34" i="21"/>
  <c r="AP30" i="21"/>
  <c r="AP43" i="19"/>
  <c r="AP39" i="19"/>
  <c r="AP35" i="19"/>
  <c r="AP31" i="19"/>
  <c r="AP27" i="19"/>
  <c r="AP25" i="19"/>
  <c r="AP42" i="19"/>
  <c r="AP38" i="19"/>
  <c r="AP34" i="19"/>
  <c r="AP30" i="19"/>
  <c r="AP26" i="19"/>
  <c r="AP41" i="19"/>
  <c r="AP37" i="19"/>
  <c r="AP33" i="19"/>
  <c r="AP29" i="19"/>
  <c r="AP36" i="19"/>
  <c r="AP32" i="19"/>
  <c r="AP28" i="19"/>
  <c r="AP40" i="19"/>
  <c r="AP42" i="8"/>
  <c r="AP38" i="8"/>
  <c r="AP34" i="8"/>
  <c r="AP30" i="8"/>
  <c r="AP26" i="8"/>
  <c r="AP41" i="8"/>
  <c r="AP37" i="8"/>
  <c r="AP33" i="8"/>
  <c r="AP29" i="8"/>
  <c r="AP40" i="8"/>
  <c r="AP32" i="8"/>
  <c r="AP39" i="8"/>
  <c r="AP31" i="8"/>
  <c r="AP36" i="8"/>
  <c r="AP28" i="8"/>
  <c r="AP25" i="8"/>
  <c r="AP43" i="8"/>
  <c r="AP35" i="8"/>
  <c r="AP27" i="8"/>
  <c r="AP40" i="18"/>
  <c r="AP36" i="18"/>
  <c r="AP32" i="18"/>
  <c r="AP28" i="18"/>
  <c r="AP43" i="18"/>
  <c r="AP39" i="18"/>
  <c r="AP35" i="18"/>
  <c r="AP31" i="18"/>
  <c r="AP27" i="18"/>
  <c r="AP25" i="18"/>
  <c r="AP42" i="18"/>
  <c r="AP38" i="18"/>
  <c r="AP34" i="18"/>
  <c r="AP30" i="18"/>
  <c r="AP26" i="18"/>
  <c r="AP29" i="18"/>
  <c r="AP41" i="18"/>
  <c r="AP37" i="18"/>
  <c r="AP33" i="18"/>
  <c r="AP42" i="16"/>
  <c r="AP38" i="16"/>
  <c r="AP34" i="16"/>
  <c r="AP30" i="16"/>
  <c r="AP26" i="16"/>
  <c r="AP41" i="16"/>
  <c r="AP37" i="16"/>
  <c r="AP33" i="16"/>
  <c r="AP29" i="16"/>
  <c r="AP40" i="16"/>
  <c r="AP36" i="16"/>
  <c r="AP32" i="16"/>
  <c r="AP28" i="16"/>
  <c r="AP35" i="16"/>
  <c r="AP31" i="16"/>
  <c r="AP25" i="16"/>
  <c r="AP43" i="16"/>
  <c r="AP27" i="16"/>
  <c r="AP39" i="16"/>
  <c r="AP42" i="20"/>
  <c r="AP38" i="20"/>
  <c r="AP34" i="20"/>
  <c r="AP30" i="20"/>
  <c r="AP26" i="20"/>
  <c r="AP41" i="20"/>
  <c r="AP37" i="20"/>
  <c r="AP33" i="20"/>
  <c r="AP29" i="20"/>
  <c r="AP40" i="20"/>
  <c r="AP36" i="20"/>
  <c r="AP32" i="20"/>
  <c r="AP28" i="20"/>
  <c r="AP39" i="20"/>
  <c r="AP35" i="20"/>
  <c r="AP31" i="20"/>
  <c r="AP25" i="20"/>
  <c r="AP43" i="20"/>
  <c r="AP27" i="20"/>
  <c r="AP40" i="11"/>
  <c r="AP36" i="11"/>
  <c r="AP32" i="11"/>
  <c r="AP28" i="11"/>
  <c r="AP43" i="11"/>
  <c r="AP39" i="11"/>
  <c r="AP35" i="11"/>
  <c r="AP31" i="11"/>
  <c r="AP27" i="11"/>
  <c r="AP25" i="11"/>
  <c r="AP42" i="11"/>
  <c r="AP38" i="11"/>
  <c r="AP34" i="11"/>
  <c r="AP30" i="11"/>
  <c r="AP26" i="11"/>
  <c r="AP29" i="11"/>
  <c r="AP41" i="11"/>
  <c r="AP37" i="11"/>
  <c r="AP33" i="11"/>
  <c r="AP41" i="13"/>
  <c r="AP37" i="13"/>
  <c r="AP33" i="13"/>
  <c r="AP29" i="13"/>
  <c r="AP40" i="13"/>
  <c r="AP36" i="13"/>
  <c r="AP32" i="13"/>
  <c r="AP28" i="13"/>
  <c r="AP43" i="13"/>
  <c r="AP39" i="13"/>
  <c r="AP35" i="13"/>
  <c r="AP31" i="13"/>
  <c r="AP27" i="13"/>
  <c r="AP25" i="13"/>
  <c r="AP34" i="13"/>
  <c r="AP30" i="13"/>
  <c r="AP42" i="13"/>
  <c r="AP26" i="13"/>
  <c r="AP38" i="13"/>
  <c r="AP43" i="15"/>
  <c r="AP39" i="15"/>
  <c r="AP35" i="15"/>
  <c r="AP31" i="15"/>
  <c r="AP27" i="15"/>
  <c r="AP25" i="15"/>
  <c r="AP42" i="15"/>
  <c r="AP38" i="15"/>
  <c r="AP34" i="15"/>
  <c r="AP30" i="15"/>
  <c r="AP26" i="15"/>
  <c r="AP41" i="15"/>
  <c r="AP37" i="15"/>
  <c r="AP33" i="15"/>
  <c r="AP29" i="15"/>
  <c r="AP32" i="15"/>
  <c r="AP28" i="15"/>
  <c r="AP40" i="15"/>
  <c r="AP36" i="15"/>
  <c r="AP41" i="17"/>
  <c r="AP37" i="17"/>
  <c r="AP33" i="17"/>
  <c r="AP29" i="17"/>
  <c r="AP40" i="17"/>
  <c r="AP36" i="17"/>
  <c r="AP32" i="17"/>
  <c r="AP28" i="17"/>
  <c r="AP43" i="17"/>
  <c r="AP39" i="17"/>
  <c r="AP35" i="17"/>
  <c r="AP31" i="17"/>
  <c r="AP27" i="17"/>
  <c r="AP25" i="17"/>
  <c r="AP38" i="17"/>
  <c r="AP34" i="17"/>
  <c r="AP30" i="17"/>
  <c r="AP42" i="17"/>
  <c r="AP26" i="17"/>
  <c r="AP41" i="10"/>
  <c r="AP37" i="10"/>
  <c r="AP33" i="10"/>
  <c r="AP29" i="10"/>
  <c r="AP40" i="10"/>
  <c r="AP36" i="10"/>
  <c r="AP32" i="10"/>
  <c r="AP28" i="10"/>
  <c r="AP27" i="10"/>
  <c r="AP43" i="10"/>
  <c r="AP39" i="10"/>
  <c r="AP35" i="10"/>
  <c r="AP31" i="10"/>
  <c r="AP38" i="10"/>
  <c r="AP34" i="10"/>
  <c r="AP30" i="10"/>
  <c r="AP25" i="10"/>
  <c r="AP42" i="10"/>
  <c r="AP26" i="10"/>
  <c r="AP40" i="22"/>
  <c r="AP36" i="22"/>
  <c r="AP32" i="22"/>
  <c r="AP28" i="22"/>
  <c r="AP43" i="22"/>
  <c r="AP39" i="22"/>
  <c r="AP35" i="22"/>
  <c r="AP31" i="22"/>
  <c r="AP27" i="22"/>
  <c r="AP25" i="22"/>
  <c r="AP42" i="22"/>
  <c r="AP38" i="22"/>
  <c r="AP34" i="22"/>
  <c r="AP30" i="22"/>
  <c r="AP26" i="22"/>
  <c r="AP33" i="22"/>
  <c r="AP29" i="22"/>
  <c r="AP41" i="22"/>
  <c r="AP37" i="22"/>
  <c r="AP42" i="12"/>
  <c r="AP38" i="12"/>
  <c r="AP34" i="12"/>
  <c r="AP30" i="12"/>
  <c r="AP25" i="12"/>
  <c r="AP41" i="12"/>
  <c r="AP37" i="12"/>
  <c r="AP33" i="12"/>
  <c r="AP29" i="12"/>
  <c r="AP26" i="12"/>
  <c r="AP40" i="12"/>
  <c r="AP36" i="12"/>
  <c r="AP32" i="12"/>
  <c r="AP28" i="12"/>
  <c r="AP31" i="12"/>
  <c r="AP43" i="12"/>
  <c r="AP27" i="12"/>
  <c r="AP39" i="12"/>
  <c r="AP35" i="12"/>
  <c r="AP40" i="14"/>
  <c r="AP36" i="14"/>
  <c r="AP32" i="14"/>
  <c r="AP28" i="14"/>
  <c r="AP43" i="14"/>
  <c r="AP39" i="14"/>
  <c r="AP35" i="14"/>
  <c r="AP31" i="14"/>
  <c r="AP27" i="14"/>
  <c r="AP25" i="14"/>
  <c r="AP42" i="14"/>
  <c r="AP38" i="14"/>
  <c r="AP34" i="14"/>
  <c r="AP30" i="14"/>
  <c r="AP26" i="14"/>
  <c r="AP41" i="14"/>
  <c r="AP37" i="14"/>
  <c r="AP33" i="14"/>
  <c r="AP29" i="14"/>
  <c r="I29" i="33"/>
  <c r="N4" i="13"/>
  <c r="H13" i="23" s="1"/>
  <c r="AV43" i="19"/>
  <c r="M40" i="15"/>
  <c r="O40" i="34" s="1"/>
  <c r="M43" i="15"/>
  <c r="O43" i="34" s="1"/>
  <c r="M36" i="16"/>
  <c r="O36" i="35" s="1"/>
  <c r="M37" i="16"/>
  <c r="O37" i="35" s="1"/>
  <c r="AV43" i="11"/>
  <c r="AV36" i="16"/>
  <c r="M35" i="10"/>
  <c r="O35" i="29" s="1"/>
  <c r="M36" i="35"/>
  <c r="AV33" i="18"/>
  <c r="M40" i="34"/>
  <c r="AV35" i="10"/>
  <c r="M37" i="22"/>
  <c r="O37" i="41" s="1"/>
  <c r="M43" i="34"/>
  <c r="N4" i="18"/>
  <c r="H15" i="23" s="1"/>
  <c r="H32" i="25" s="1"/>
  <c r="N4" i="16"/>
  <c r="K8" i="16" s="1"/>
  <c r="T60" i="16" s="1"/>
  <c r="K8" i="20"/>
  <c r="T60" i="20" s="1"/>
  <c r="H17" i="23"/>
  <c r="H34" i="25" s="1"/>
  <c r="K8" i="21"/>
  <c r="T60" i="21" s="1"/>
  <c r="H18" i="23"/>
  <c r="T56" i="10"/>
  <c r="W52" i="10" s="1"/>
  <c r="T56" i="11"/>
  <c r="T56" i="12"/>
  <c r="W52" i="12" s="1"/>
  <c r="T56" i="8"/>
  <c r="W52" i="8" s="1"/>
  <c r="AV37" i="20"/>
  <c r="M43" i="13"/>
  <c r="O43" i="32" s="1"/>
  <c r="AV36" i="19"/>
  <c r="M37" i="15"/>
  <c r="O37" i="34" s="1"/>
  <c r="AV36" i="11"/>
  <c r="AV40" i="10"/>
  <c r="AV43" i="20"/>
  <c r="M35" i="15"/>
  <c r="O35" i="34" s="1"/>
  <c r="AV35" i="11"/>
  <c r="M36" i="10"/>
  <c r="O36" i="29" s="1"/>
  <c r="P12" i="25"/>
  <c r="T56" i="22"/>
  <c r="W52" i="22" s="1"/>
  <c r="T56" i="21"/>
  <c r="W52" i="21" s="1"/>
  <c r="T56" i="20"/>
  <c r="W52" i="20" s="1"/>
  <c r="T56" i="14"/>
  <c r="W52" i="14" s="1"/>
  <c r="T56" i="17"/>
  <c r="W52" i="17" s="1"/>
  <c r="T56" i="16"/>
  <c r="W52" i="16" s="1"/>
  <c r="W52" i="11"/>
  <c r="T56" i="19"/>
  <c r="W52" i="19" s="1"/>
  <c r="T56" i="18"/>
  <c r="W52" i="18" s="1"/>
  <c r="T56" i="13"/>
  <c r="W52" i="13" s="1"/>
  <c r="T56" i="15"/>
  <c r="W52" i="15" s="1"/>
  <c r="R26" i="17"/>
  <c r="H25" i="17" s="1"/>
  <c r="I25" i="36" s="1"/>
  <c r="R26" i="16"/>
  <c r="H25" i="16" s="1"/>
  <c r="Y25" i="16" s="1"/>
  <c r="U61" i="15"/>
  <c r="V51" i="15"/>
  <c r="AJ12" i="23" s="1"/>
  <c r="AX29" i="14"/>
  <c r="AX30" i="13"/>
  <c r="R26" i="12"/>
  <c r="H25" i="12" s="1"/>
  <c r="Y25" i="12" s="1"/>
  <c r="AX37" i="21"/>
  <c r="H37" i="40"/>
  <c r="I29" i="40"/>
  <c r="Y37" i="21"/>
  <c r="Y29" i="21"/>
  <c r="H29" i="40"/>
  <c r="AX37" i="20"/>
  <c r="Y37" i="20"/>
  <c r="H32" i="19"/>
  <c r="AX32" i="19" s="1"/>
  <c r="R26" i="18"/>
  <c r="H25" i="18" s="1"/>
  <c r="H26" i="18"/>
  <c r="AX26" i="18" s="1"/>
  <c r="H30" i="36"/>
  <c r="Y39" i="17"/>
  <c r="Y30" i="17"/>
  <c r="AX39" i="17"/>
  <c r="I39" i="35"/>
  <c r="Y39" i="16"/>
  <c r="H38" i="34"/>
  <c r="Y38" i="15"/>
  <c r="H35" i="32"/>
  <c r="Y34" i="13"/>
  <c r="Y35" i="13"/>
  <c r="H34" i="32"/>
  <c r="I28" i="29"/>
  <c r="AV36" i="10"/>
  <c r="M37" i="10"/>
  <c r="O37" i="29" s="1"/>
  <c r="M35" i="34"/>
  <c r="AV26" i="16"/>
  <c r="M36" i="29"/>
  <c r="AV40" i="20"/>
  <c r="M40" i="20"/>
  <c r="O40" i="39" s="1"/>
  <c r="M37" i="34"/>
  <c r="M40" i="8"/>
  <c r="O40" i="28" s="1"/>
  <c r="M36" i="38"/>
  <c r="M43" i="32"/>
  <c r="M43" i="18"/>
  <c r="O43" i="37" s="1"/>
  <c r="AV26" i="13"/>
  <c r="M37" i="21"/>
  <c r="O37" i="40" s="1"/>
  <c r="M37" i="8"/>
  <c r="O37" i="28" s="1"/>
  <c r="M36" i="19"/>
  <c r="O36" i="38" s="1"/>
  <c r="AV30" i="11"/>
  <c r="M36" i="15"/>
  <c r="O36" i="34" s="1"/>
  <c r="AV40" i="8"/>
  <c r="F12" i="39"/>
  <c r="F13" i="39" s="1"/>
  <c r="N4" i="22"/>
  <c r="F12" i="41"/>
  <c r="F13" i="41" s="1"/>
  <c r="AP30" i="7"/>
  <c r="AP28" i="7"/>
  <c r="AP25" i="7"/>
  <c r="AP42" i="7"/>
  <c r="AP34" i="7"/>
  <c r="AT36" i="15"/>
  <c r="AP31" i="7"/>
  <c r="AP29" i="7"/>
  <c r="AP47" i="7" s="1"/>
  <c r="AP41" i="7"/>
  <c r="AP36" i="7"/>
  <c r="AP40" i="7"/>
  <c r="AT25" i="14"/>
  <c r="AT36" i="19"/>
  <c r="AT41" i="19"/>
  <c r="AT35" i="21"/>
  <c r="AT41" i="16"/>
  <c r="AT27" i="16"/>
  <c r="AT42" i="16"/>
  <c r="AT34" i="18"/>
  <c r="AT28" i="18"/>
  <c r="AT25" i="8"/>
  <c r="AT32" i="16"/>
  <c r="AT37" i="16"/>
  <c r="AE37" i="16" s="1"/>
  <c r="AT32" i="18"/>
  <c r="M36" i="22"/>
  <c r="O36" i="41" s="1"/>
  <c r="R26" i="22"/>
  <c r="H25" i="22" s="1"/>
  <c r="H33" i="41"/>
  <c r="I33" i="41"/>
  <c r="Y33" i="22"/>
  <c r="H35" i="41"/>
  <c r="I35" i="41"/>
  <c r="Y35" i="22"/>
  <c r="AX31" i="22"/>
  <c r="H31" i="41"/>
  <c r="I31" i="41"/>
  <c r="Y31" i="22"/>
  <c r="I39" i="41"/>
  <c r="H39" i="41"/>
  <c r="Y39" i="22"/>
  <c r="H32" i="40"/>
  <c r="I32" i="40"/>
  <c r="Y32" i="21"/>
  <c r="Y46" i="21" s="1"/>
  <c r="T52" i="21" s="1"/>
  <c r="H35" i="40"/>
  <c r="I35" i="40"/>
  <c r="Y35" i="21"/>
  <c r="I39" i="40"/>
  <c r="H39" i="40"/>
  <c r="Y39" i="21"/>
  <c r="R26" i="20"/>
  <c r="H25" i="20" s="1"/>
  <c r="I35" i="39"/>
  <c r="H35" i="39"/>
  <c r="Y35" i="20"/>
  <c r="H39" i="39"/>
  <c r="I39" i="39"/>
  <c r="Y39" i="20"/>
  <c r="H33" i="38"/>
  <c r="I33" i="38"/>
  <c r="Y33" i="19"/>
  <c r="R26" i="19"/>
  <c r="H25" i="19" s="1"/>
  <c r="I40" i="38"/>
  <c r="H40" i="38"/>
  <c r="Y40" i="19"/>
  <c r="I32" i="38"/>
  <c r="Y32" i="19"/>
  <c r="H35" i="38"/>
  <c r="I35" i="38"/>
  <c r="Y35" i="19"/>
  <c r="H34" i="38"/>
  <c r="I34" i="38"/>
  <c r="Y34" i="19"/>
  <c r="H30" i="38"/>
  <c r="I30" i="38"/>
  <c r="Y30" i="19"/>
  <c r="M35" i="18"/>
  <c r="O35" i="37" s="1"/>
  <c r="H35" i="37"/>
  <c r="I35" i="37"/>
  <c r="Y35" i="18"/>
  <c r="H28" i="37"/>
  <c r="I28" i="37"/>
  <c r="Y28" i="18"/>
  <c r="I39" i="37"/>
  <c r="H39" i="37"/>
  <c r="Y39" i="18"/>
  <c r="H32" i="37"/>
  <c r="I32" i="37"/>
  <c r="Y32" i="18"/>
  <c r="H25" i="37"/>
  <c r="I25" i="37"/>
  <c r="H27" i="37"/>
  <c r="I27" i="37"/>
  <c r="Y27" i="18"/>
  <c r="I26" i="37"/>
  <c r="M36" i="17"/>
  <c r="O36" i="36" s="1"/>
  <c r="I35" i="36"/>
  <c r="H35" i="36"/>
  <c r="Y35" i="17"/>
  <c r="I26" i="36"/>
  <c r="H26" i="36"/>
  <c r="Y26" i="17"/>
  <c r="I33" i="36"/>
  <c r="H33" i="36"/>
  <c r="Y33" i="17"/>
  <c r="AX33" i="17"/>
  <c r="I32" i="36"/>
  <c r="H32" i="36"/>
  <c r="Y32" i="17"/>
  <c r="M43" i="16"/>
  <c r="O43" i="35" s="1"/>
  <c r="I26" i="35"/>
  <c r="H26" i="35"/>
  <c r="Y26" i="16"/>
  <c r="H32" i="35"/>
  <c r="I32" i="35"/>
  <c r="Y32" i="16"/>
  <c r="I25" i="35"/>
  <c r="H25" i="35"/>
  <c r="H35" i="35"/>
  <c r="I35" i="35"/>
  <c r="Y35" i="16"/>
  <c r="I32" i="34"/>
  <c r="H32" i="34"/>
  <c r="Y32" i="15"/>
  <c r="R26" i="15"/>
  <c r="H25" i="15" s="1"/>
  <c r="I35" i="34"/>
  <c r="H35" i="34"/>
  <c r="Y35" i="15"/>
  <c r="R26" i="14"/>
  <c r="H25" i="14" s="1"/>
  <c r="Y25" i="14" s="1"/>
  <c r="H35" i="33"/>
  <c r="I35" i="33"/>
  <c r="Y35" i="14"/>
  <c r="H33" i="33"/>
  <c r="I33" i="33"/>
  <c r="Y33" i="14"/>
  <c r="M40" i="13"/>
  <c r="O40" i="32" s="1"/>
  <c r="R26" i="13"/>
  <c r="H25" i="13" s="1"/>
  <c r="Y25" i="13" s="1"/>
  <c r="I33" i="29"/>
  <c r="H33" i="29"/>
  <c r="Y33" i="10"/>
  <c r="H27" i="29"/>
  <c r="I27" i="29"/>
  <c r="Y27" i="10"/>
  <c r="I35" i="29"/>
  <c r="H35" i="29"/>
  <c r="Y35" i="10"/>
  <c r="H25" i="29"/>
  <c r="I25" i="29"/>
  <c r="M43" i="8"/>
  <c r="O43" i="28" s="1"/>
  <c r="H25" i="28"/>
  <c r="I25" i="28"/>
  <c r="I33" i="28"/>
  <c r="H33" i="28"/>
  <c r="Y33" i="8"/>
  <c r="H27" i="28"/>
  <c r="I27" i="28"/>
  <c r="Y27" i="8"/>
  <c r="H28" i="28"/>
  <c r="I28" i="28"/>
  <c r="Y28" i="8"/>
  <c r="Y32" i="7"/>
  <c r="H32" i="26"/>
  <c r="I32" i="26"/>
  <c r="R26" i="7"/>
  <c r="H26" i="7"/>
  <c r="Y30" i="7"/>
  <c r="H30" i="26"/>
  <c r="I30" i="26"/>
  <c r="I43" i="26"/>
  <c r="H43" i="26"/>
  <c r="Y34" i="7"/>
  <c r="H34" i="26"/>
  <c r="I34" i="26"/>
  <c r="Y28" i="7"/>
  <c r="H28" i="26"/>
  <c r="I28" i="26"/>
  <c r="Y33" i="7"/>
  <c r="H33" i="26"/>
  <c r="I33" i="26"/>
  <c r="AX31" i="7"/>
  <c r="H31" i="26"/>
  <c r="I31" i="26"/>
  <c r="Y31" i="7"/>
  <c r="Y42" i="7"/>
  <c r="I42" i="26"/>
  <c r="H42" i="26"/>
  <c r="AX29" i="7"/>
  <c r="H29" i="26"/>
  <c r="I29" i="26"/>
  <c r="Y29" i="7"/>
  <c r="M43" i="22"/>
  <c r="O43" i="41" s="1"/>
  <c r="M37" i="13"/>
  <c r="O37" i="32" s="1"/>
  <c r="M37" i="32"/>
  <c r="M36" i="21"/>
  <c r="O36" i="40" s="1"/>
  <c r="M36" i="40"/>
  <c r="M36" i="11"/>
  <c r="O36" i="30" s="1"/>
  <c r="M36" i="30"/>
  <c r="M42" i="8"/>
  <c r="O42" i="28" s="1"/>
  <c r="M42" i="28"/>
  <c r="M43" i="20"/>
  <c r="O43" i="39" s="1"/>
  <c r="M43" i="39"/>
  <c r="M43" i="11"/>
  <c r="O43" i="30" s="1"/>
  <c r="M43" i="30"/>
  <c r="M36" i="14"/>
  <c r="O36" i="33" s="1"/>
  <c r="M36" i="33"/>
  <c r="M35" i="14"/>
  <c r="O35" i="33" s="1"/>
  <c r="M35" i="33"/>
  <c r="M43" i="10"/>
  <c r="O43" i="29" s="1"/>
  <c r="M43" i="29"/>
  <c r="AB8" i="23"/>
  <c r="AF8" i="23"/>
  <c r="AC8" i="23"/>
  <c r="AG8" i="23"/>
  <c r="AD8" i="23"/>
  <c r="AH8" i="23"/>
  <c r="AE8" i="23"/>
  <c r="AA8" i="23"/>
  <c r="AE11" i="23"/>
  <c r="AB11" i="23"/>
  <c r="AF11" i="23"/>
  <c r="AC11" i="23"/>
  <c r="AG11" i="23"/>
  <c r="AD11" i="23"/>
  <c r="AH11" i="23"/>
  <c r="AA11" i="23"/>
  <c r="AD6" i="23"/>
  <c r="AH6" i="23"/>
  <c r="AE6" i="23"/>
  <c r="AB6" i="23"/>
  <c r="AF6" i="23"/>
  <c r="AC6" i="23"/>
  <c r="AG6" i="23"/>
  <c r="AA6" i="23"/>
  <c r="M40" i="22"/>
  <c r="O40" i="41" s="1"/>
  <c r="M40" i="41"/>
  <c r="M37" i="17"/>
  <c r="O37" i="36" s="1"/>
  <c r="M37" i="36"/>
  <c r="M36" i="13"/>
  <c r="O36" i="32" s="1"/>
  <c r="M36" i="32"/>
  <c r="M36" i="12"/>
  <c r="O36" i="31" s="1"/>
  <c r="M36" i="31"/>
  <c r="M36" i="18"/>
  <c r="O36" i="37" s="1"/>
  <c r="M36" i="37"/>
  <c r="M40" i="17"/>
  <c r="O40" i="36" s="1"/>
  <c r="M40" i="36"/>
  <c r="M43" i="19"/>
  <c r="O43" i="38" s="1"/>
  <c r="M43" i="38"/>
  <c r="M40" i="14"/>
  <c r="O40" i="33" s="1"/>
  <c r="M40" i="33"/>
  <c r="M43" i="17"/>
  <c r="O43" i="36" s="1"/>
  <c r="M43" i="36"/>
  <c r="M40" i="12"/>
  <c r="O40" i="31" s="1"/>
  <c r="M40" i="31"/>
  <c r="M37" i="18"/>
  <c r="O37" i="37" s="1"/>
  <c r="M37" i="37"/>
  <c r="AD14" i="23"/>
  <c r="AH14" i="23"/>
  <c r="AE14" i="23"/>
  <c r="AB14" i="23"/>
  <c r="AF14" i="23"/>
  <c r="AC14" i="23"/>
  <c r="AG14" i="23"/>
  <c r="AA14" i="23"/>
  <c r="AA19" i="23"/>
  <c r="AE19" i="23"/>
  <c r="AB19" i="23"/>
  <c r="AF19" i="23"/>
  <c r="AC19" i="23"/>
  <c r="AG19" i="23"/>
  <c r="AD19" i="23"/>
  <c r="AH19" i="23"/>
  <c r="AB16" i="23"/>
  <c r="AF16" i="23"/>
  <c r="AC16" i="23"/>
  <c r="AG16" i="23"/>
  <c r="AD16" i="23"/>
  <c r="AH16" i="23"/>
  <c r="AE16" i="23"/>
  <c r="AA16" i="23"/>
  <c r="M40" i="21"/>
  <c r="O40" i="40" s="1"/>
  <c r="M35" i="21"/>
  <c r="O35" i="40" s="1"/>
  <c r="AV35" i="22"/>
  <c r="M35" i="41"/>
  <c r="M35" i="13"/>
  <c r="O35" i="32" s="1"/>
  <c r="M35" i="32"/>
  <c r="M35" i="12"/>
  <c r="O35" i="31" s="1"/>
  <c r="M35" i="31"/>
  <c r="M37" i="12"/>
  <c r="O37" i="31" s="1"/>
  <c r="M37" i="31"/>
  <c r="M36" i="20"/>
  <c r="O36" i="39" s="1"/>
  <c r="M36" i="39"/>
  <c r="M37" i="11"/>
  <c r="O37" i="30" s="1"/>
  <c r="M37" i="30"/>
  <c r="M35" i="19"/>
  <c r="O35" i="38" s="1"/>
  <c r="M35" i="38"/>
  <c r="M37" i="19"/>
  <c r="O37" i="38" s="1"/>
  <c r="M37" i="38"/>
  <c r="M43" i="14"/>
  <c r="O43" i="33" s="1"/>
  <c r="M43" i="33"/>
  <c r="M35" i="17"/>
  <c r="O35" i="36" s="1"/>
  <c r="M35" i="36"/>
  <c r="M40" i="10"/>
  <c r="O40" i="29" s="1"/>
  <c r="M40" i="29"/>
  <c r="M43" i="12"/>
  <c r="O43" i="31" s="1"/>
  <c r="AC17" i="23"/>
  <c r="AG17" i="23"/>
  <c r="AD17" i="23"/>
  <c r="AH17" i="23"/>
  <c r="AE17" i="23"/>
  <c r="AB17" i="23"/>
  <c r="AF17" i="23"/>
  <c r="AA17" i="23"/>
  <c r="AB12" i="23"/>
  <c r="AF12" i="23"/>
  <c r="AC12" i="23"/>
  <c r="AG12" i="23"/>
  <c r="AD12" i="23"/>
  <c r="AH12" i="23"/>
  <c r="AE12" i="23"/>
  <c r="AA12" i="23"/>
  <c r="AA15" i="23"/>
  <c r="AE7" i="23"/>
  <c r="AB7" i="23"/>
  <c r="AF7" i="23"/>
  <c r="AC7" i="23"/>
  <c r="AG7" i="23"/>
  <c r="AD7" i="23"/>
  <c r="AH7" i="23"/>
  <c r="AA7" i="23"/>
  <c r="AA10" i="23"/>
  <c r="AD10" i="23"/>
  <c r="AH10" i="23"/>
  <c r="AE10" i="23"/>
  <c r="AB10" i="23"/>
  <c r="AF10" i="23"/>
  <c r="AC10" i="23"/>
  <c r="AG10" i="23"/>
  <c r="M40" i="18"/>
  <c r="O40" i="37" s="1"/>
  <c r="M40" i="37"/>
  <c r="M26" i="37"/>
  <c r="M35" i="16"/>
  <c r="O35" i="35" s="1"/>
  <c r="M35" i="35"/>
  <c r="AV40" i="11"/>
  <c r="M40" i="30"/>
  <c r="M35" i="8"/>
  <c r="O35" i="28" s="1"/>
  <c r="M35" i="28"/>
  <c r="M43" i="21"/>
  <c r="O43" i="40" s="1"/>
  <c r="M43" i="40"/>
  <c r="M35" i="20"/>
  <c r="O35" i="39" s="1"/>
  <c r="M35" i="39"/>
  <c r="M40" i="16"/>
  <c r="O40" i="35" s="1"/>
  <c r="M40" i="35"/>
  <c r="M36" i="8"/>
  <c r="O36" i="28" s="1"/>
  <c r="M36" i="28"/>
  <c r="M37" i="14"/>
  <c r="O37" i="33" s="1"/>
  <c r="M37" i="33"/>
  <c r="M37" i="20"/>
  <c r="O37" i="39" s="1"/>
  <c r="M37" i="39"/>
  <c r="M35" i="11"/>
  <c r="O35" i="30" s="1"/>
  <c r="M35" i="30"/>
  <c r="AA18" i="23"/>
  <c r="AD18" i="23"/>
  <c r="AH18" i="23"/>
  <c r="AE18" i="23"/>
  <c r="AB18" i="23"/>
  <c r="AF18" i="23"/>
  <c r="AC18" i="23"/>
  <c r="AG18" i="23"/>
  <c r="AC13" i="23"/>
  <c r="AG13" i="23"/>
  <c r="AD13" i="23"/>
  <c r="AH13" i="23"/>
  <c r="AE13" i="23"/>
  <c r="AB13" i="23"/>
  <c r="AF13" i="23"/>
  <c r="AA13" i="23"/>
  <c r="AE15" i="23"/>
  <c r="AB15" i="23"/>
  <c r="AF15" i="23"/>
  <c r="Z46" i="18"/>
  <c r="AC15" i="23"/>
  <c r="AG15" i="23"/>
  <c r="AD15" i="23"/>
  <c r="AH15" i="23"/>
  <c r="AA9" i="23"/>
  <c r="AC9" i="23"/>
  <c r="AG9" i="23"/>
  <c r="AD9" i="23"/>
  <c r="AH9" i="23"/>
  <c r="AE9" i="23"/>
  <c r="AB9" i="23"/>
  <c r="AF9" i="23"/>
  <c r="N4" i="14"/>
  <c r="K8" i="14" s="1"/>
  <c r="H7" i="23"/>
  <c r="H24" i="25" s="1"/>
  <c r="K8" i="10"/>
  <c r="T60" i="10" s="1"/>
  <c r="H6" i="23"/>
  <c r="H23" i="25" s="1"/>
  <c r="K8" i="8"/>
  <c r="T60" i="8" s="1"/>
  <c r="B29" i="9"/>
  <c r="B25" i="9"/>
  <c r="B32" i="9"/>
  <c r="B28" i="9"/>
  <c r="B30" i="9"/>
  <c r="B31" i="9"/>
  <c r="B27" i="9"/>
  <c r="B26" i="9"/>
  <c r="B21" i="9"/>
  <c r="B19" i="9"/>
  <c r="B18" i="9"/>
  <c r="B23" i="9"/>
  <c r="B24" i="9"/>
  <c r="B22" i="9"/>
  <c r="B20" i="9"/>
  <c r="H8" i="23"/>
  <c r="H25" i="25" s="1"/>
  <c r="K8" i="11"/>
  <c r="T60" i="11" s="1"/>
  <c r="H9" i="23"/>
  <c r="H26" i="25" s="1"/>
  <c r="K8" i="12"/>
  <c r="T60" i="12" s="1"/>
  <c r="H35" i="25"/>
  <c r="K8" i="19"/>
  <c r="T60" i="19" s="1"/>
  <c r="P8" i="15"/>
  <c r="O7" i="34"/>
  <c r="H33" i="25"/>
  <c r="K8" i="17"/>
  <c r="T60" i="17" s="1"/>
  <c r="AV39" i="8"/>
  <c r="N39" i="28"/>
  <c r="M28" i="10"/>
  <c r="O28" i="29" s="1"/>
  <c r="N28" i="29"/>
  <c r="AV27" i="11"/>
  <c r="N27" i="30"/>
  <c r="M38" i="11"/>
  <c r="O38" i="30" s="1"/>
  <c r="N38" i="30"/>
  <c r="M28" i="12"/>
  <c r="O28" i="31" s="1"/>
  <c r="N28" i="31"/>
  <c r="AV26" i="14"/>
  <c r="N26" i="33"/>
  <c r="AV29" i="15"/>
  <c r="N29" i="34"/>
  <c r="M41" i="11"/>
  <c r="O41" i="30" s="1"/>
  <c r="N41" i="30"/>
  <c r="M26" i="13"/>
  <c r="O26" i="32" s="1"/>
  <c r="N26" i="32"/>
  <c r="M33" i="14"/>
  <c r="O33" i="33" s="1"/>
  <c r="N33" i="33"/>
  <c r="M30" i="15"/>
  <c r="O30" i="34" s="1"/>
  <c r="N30" i="34"/>
  <c r="M33" i="11"/>
  <c r="O33" i="30" s="1"/>
  <c r="N33" i="30"/>
  <c r="M42" i="12"/>
  <c r="O42" i="31" s="1"/>
  <c r="N42" i="31"/>
  <c r="M38" i="13"/>
  <c r="O38" i="32" s="1"/>
  <c r="N38" i="32"/>
  <c r="M25" i="15"/>
  <c r="O25" i="34" s="1"/>
  <c r="N25" i="34"/>
  <c r="M34" i="11"/>
  <c r="O34" i="30" s="1"/>
  <c r="N34" i="30"/>
  <c r="M30" i="13"/>
  <c r="O30" i="32" s="1"/>
  <c r="N30" i="32"/>
  <c r="M41" i="14"/>
  <c r="O41" i="33" s="1"/>
  <c r="N41" i="33"/>
  <c r="M38" i="15"/>
  <c r="O38" i="34" s="1"/>
  <c r="N38" i="34"/>
  <c r="M38" i="16"/>
  <c r="O38" i="35" s="1"/>
  <c r="N38" i="35"/>
  <c r="M28" i="19"/>
  <c r="O28" i="38" s="1"/>
  <c r="N28" i="38"/>
  <c r="M39" i="19"/>
  <c r="O39" i="38" s="1"/>
  <c r="N39" i="38"/>
  <c r="M30" i="21"/>
  <c r="O30" i="40" s="1"/>
  <c r="N30" i="40"/>
  <c r="M26" i="16"/>
  <c r="O26" i="35" s="1"/>
  <c r="N26" i="35"/>
  <c r="M26" i="17"/>
  <c r="O26" i="36" s="1"/>
  <c r="N26" i="36"/>
  <c r="M38" i="17"/>
  <c r="O38" i="36" s="1"/>
  <c r="N38" i="36"/>
  <c r="M34" i="19"/>
  <c r="O34" i="38" s="1"/>
  <c r="N34" i="38"/>
  <c r="M41" i="16"/>
  <c r="O41" i="35" s="1"/>
  <c r="N41" i="35"/>
  <c r="M42" i="17"/>
  <c r="O42" i="36" s="1"/>
  <c r="N42" i="36"/>
  <c r="M41" i="18"/>
  <c r="O41" i="37" s="1"/>
  <c r="N41" i="37"/>
  <c r="M33" i="20"/>
  <c r="O33" i="39" s="1"/>
  <c r="N33" i="39"/>
  <c r="M34" i="21"/>
  <c r="O34" i="40" s="1"/>
  <c r="N34" i="40"/>
  <c r="M33" i="22"/>
  <c r="O33" i="41" s="1"/>
  <c r="N33" i="41"/>
  <c r="M41" i="20"/>
  <c r="O41" i="39" s="1"/>
  <c r="N41" i="39"/>
  <c r="M34" i="22"/>
  <c r="O34" i="41" s="1"/>
  <c r="N34" i="41"/>
  <c r="M33" i="21"/>
  <c r="O33" i="40" s="1"/>
  <c r="N33" i="40"/>
  <c r="AV29" i="22"/>
  <c r="N29" i="41"/>
  <c r="M28" i="8"/>
  <c r="O28" i="28" s="1"/>
  <c r="N28" i="28"/>
  <c r="M26" i="10"/>
  <c r="O26" i="29" s="1"/>
  <c r="N26" i="29"/>
  <c r="AV29" i="10"/>
  <c r="N29" i="29"/>
  <c r="M32" i="8"/>
  <c r="O32" i="28" s="1"/>
  <c r="N32" i="28"/>
  <c r="M38" i="8"/>
  <c r="O38" i="28" s="1"/>
  <c r="N38" i="28"/>
  <c r="M39" i="11"/>
  <c r="O39" i="30" s="1"/>
  <c r="N39" i="30"/>
  <c r="AV29" i="12"/>
  <c r="N29" i="31"/>
  <c r="M32" i="13"/>
  <c r="O32" i="32" s="1"/>
  <c r="N32" i="32"/>
  <c r="M30" i="14"/>
  <c r="O30" i="33" s="1"/>
  <c r="N30" i="33"/>
  <c r="M38" i="14"/>
  <c r="O38" i="33" s="1"/>
  <c r="N38" i="33"/>
  <c r="M41" i="10"/>
  <c r="O41" i="29" s="1"/>
  <c r="N41" i="29"/>
  <c r="M26" i="12"/>
  <c r="O26" i="31" s="1"/>
  <c r="N26" i="31"/>
  <c r="AV28" i="13"/>
  <c r="N28" i="32"/>
  <c r="AV42" i="13"/>
  <c r="N42" i="32"/>
  <c r="M27" i="15"/>
  <c r="O27" i="34" s="1"/>
  <c r="N27" i="34"/>
  <c r="M34" i="10"/>
  <c r="O34" i="29" s="1"/>
  <c r="N34" i="29"/>
  <c r="M42" i="11"/>
  <c r="O42" i="30" s="1"/>
  <c r="N42" i="30"/>
  <c r="M39" i="13"/>
  <c r="O39" i="32" s="1"/>
  <c r="N39" i="32"/>
  <c r="M42" i="16"/>
  <c r="O42" i="35" s="1"/>
  <c r="N42" i="35"/>
  <c r="M28" i="18"/>
  <c r="O28" i="37" s="1"/>
  <c r="N28" i="37"/>
  <c r="AV29" i="19"/>
  <c r="N29" i="38"/>
  <c r="M42" i="19"/>
  <c r="O42" i="38" s="1"/>
  <c r="N42" i="38"/>
  <c r="M33" i="16"/>
  <c r="O33" i="35" s="1"/>
  <c r="N33" i="35"/>
  <c r="M39" i="18"/>
  <c r="O39" i="37" s="1"/>
  <c r="N39" i="37"/>
  <c r="M38" i="20"/>
  <c r="O38" i="39" s="1"/>
  <c r="N38" i="39"/>
  <c r="M34" i="16"/>
  <c r="O34" i="35" s="1"/>
  <c r="N34" i="35"/>
  <c r="M32" i="18"/>
  <c r="O32" i="37" s="1"/>
  <c r="N32" i="37"/>
  <c r="M39" i="20"/>
  <c r="O39" i="39" s="1"/>
  <c r="N39" i="39"/>
  <c r="M41" i="15"/>
  <c r="O41" i="34" s="1"/>
  <c r="N41" i="34"/>
  <c r="AV28" i="17"/>
  <c r="N28" i="36"/>
  <c r="M25" i="18"/>
  <c r="O25" i="37" s="1"/>
  <c r="N25" i="37"/>
  <c r="M41" i="19"/>
  <c r="O41" i="38" s="1"/>
  <c r="N41" i="38"/>
  <c r="AV25" i="21"/>
  <c r="N25" i="40"/>
  <c r="M39" i="21"/>
  <c r="O39" i="40" s="1"/>
  <c r="N39" i="40"/>
  <c r="M41" i="22"/>
  <c r="O41" i="41" s="1"/>
  <c r="N41" i="41"/>
  <c r="M28" i="21"/>
  <c r="O28" i="40" s="1"/>
  <c r="N28" i="40"/>
  <c r="M25" i="22"/>
  <c r="O25" i="41" s="1"/>
  <c r="N25" i="41"/>
  <c r="M30" i="22"/>
  <c r="O30" i="41" s="1"/>
  <c r="N30" i="41"/>
  <c r="AV27" i="8"/>
  <c r="N27" i="28"/>
  <c r="M41" i="8"/>
  <c r="O41" i="28" s="1"/>
  <c r="N41" i="28"/>
  <c r="M26" i="8"/>
  <c r="O26" i="28" s="1"/>
  <c r="N26" i="28"/>
  <c r="M39" i="10"/>
  <c r="O39" i="29" s="1"/>
  <c r="N39" i="29"/>
  <c r="AV29" i="11"/>
  <c r="N29" i="30"/>
  <c r="AV25" i="12"/>
  <c r="N25" i="31"/>
  <c r="M30" i="12"/>
  <c r="O30" i="31" s="1"/>
  <c r="N30" i="31"/>
  <c r="M41" i="13"/>
  <c r="O41" i="32" s="1"/>
  <c r="N41" i="32"/>
  <c r="N33" i="29"/>
  <c r="M34" i="12"/>
  <c r="O34" i="31" s="1"/>
  <c r="N34" i="31"/>
  <c r="M33" i="13"/>
  <c r="O33" i="32" s="1"/>
  <c r="N33" i="32"/>
  <c r="M39" i="14"/>
  <c r="O39" i="33" s="1"/>
  <c r="N39" i="33"/>
  <c r="M26" i="11"/>
  <c r="O26" i="30" s="1"/>
  <c r="N26" i="30"/>
  <c r="AV29" i="13"/>
  <c r="N29" i="32"/>
  <c r="M27" i="14"/>
  <c r="O27" i="33" s="1"/>
  <c r="N27" i="33"/>
  <c r="AV29" i="14"/>
  <c r="N29" i="33"/>
  <c r="AV29" i="16"/>
  <c r="N29" i="35"/>
  <c r="M30" i="17"/>
  <c r="O30" i="36" s="1"/>
  <c r="N30" i="36"/>
  <c r="AV29" i="18"/>
  <c r="N29" i="37"/>
  <c r="AV25" i="20"/>
  <c r="N25" i="39"/>
  <c r="M39" i="15"/>
  <c r="O39" i="34" s="1"/>
  <c r="N39" i="34"/>
  <c r="M39" i="16"/>
  <c r="O39" i="35" s="1"/>
  <c r="N39" i="35"/>
  <c r="M41" i="21"/>
  <c r="O41" i="40" s="1"/>
  <c r="N41" i="40"/>
  <c r="M25" i="19"/>
  <c r="O25" i="38" s="1"/>
  <c r="N25" i="38"/>
  <c r="M27" i="16"/>
  <c r="O27" i="35" s="1"/>
  <c r="N27" i="35"/>
  <c r="AV29" i="17"/>
  <c r="N29" i="36"/>
  <c r="M28" i="20"/>
  <c r="O28" i="39" s="1"/>
  <c r="N28" i="39"/>
  <c r="M27" i="21"/>
  <c r="O27" i="40" s="1"/>
  <c r="N27" i="40"/>
  <c r="M26" i="22"/>
  <c r="O26" i="41" s="1"/>
  <c r="N26" i="41"/>
  <c r="M26" i="20"/>
  <c r="O26" i="39" s="1"/>
  <c r="N26" i="39"/>
  <c r="M26" i="21"/>
  <c r="O26" i="40" s="1"/>
  <c r="N26" i="40"/>
  <c r="M30" i="8"/>
  <c r="O30" i="28" s="1"/>
  <c r="N30" i="28"/>
  <c r="M25" i="8"/>
  <c r="O25" i="28" s="1"/>
  <c r="N25" i="28"/>
  <c r="M25" i="10"/>
  <c r="O25" i="29" s="1"/>
  <c r="N25" i="29"/>
  <c r="M30" i="11"/>
  <c r="O30" i="30" s="1"/>
  <c r="N30" i="30"/>
  <c r="M27" i="12"/>
  <c r="O27" i="31" s="1"/>
  <c r="N27" i="31"/>
  <c r="M41" i="12"/>
  <c r="O41" i="31" s="1"/>
  <c r="N41" i="31"/>
  <c r="M25" i="14"/>
  <c r="O25" i="33" s="1"/>
  <c r="N25" i="33"/>
  <c r="M26" i="15"/>
  <c r="O26" i="34" s="1"/>
  <c r="N26" i="34"/>
  <c r="M38" i="12"/>
  <c r="O38" i="31" s="1"/>
  <c r="N38" i="31"/>
  <c r="M32" i="14"/>
  <c r="O32" i="33" s="1"/>
  <c r="N32" i="33"/>
  <c r="M42" i="14"/>
  <c r="O42" i="33" s="1"/>
  <c r="N42" i="33"/>
  <c r="M32" i="11"/>
  <c r="O32" i="30" s="1"/>
  <c r="N32" i="30"/>
  <c r="M39" i="12"/>
  <c r="O39" i="31" s="1"/>
  <c r="N39" i="31"/>
  <c r="M28" i="14"/>
  <c r="O28" i="33" s="1"/>
  <c r="N28" i="33"/>
  <c r="M27" i="10"/>
  <c r="O27" i="29" s="1"/>
  <c r="N27" i="29"/>
  <c r="M34" i="14"/>
  <c r="O34" i="33" s="1"/>
  <c r="N34" i="33"/>
  <c r="M34" i="15"/>
  <c r="O34" i="34" s="1"/>
  <c r="N34" i="34"/>
  <c r="M30" i="16"/>
  <c r="O30" i="35" s="1"/>
  <c r="N30" i="35"/>
  <c r="M30" i="18"/>
  <c r="O30" i="37" s="1"/>
  <c r="N30" i="37"/>
  <c r="M27" i="19"/>
  <c r="O27" i="38" s="1"/>
  <c r="N27" i="38"/>
  <c r="M38" i="19"/>
  <c r="O38" i="38" s="1"/>
  <c r="N38" i="38"/>
  <c r="M34" i="20"/>
  <c r="O34" i="39" s="1"/>
  <c r="N34" i="39"/>
  <c r="M42" i="15"/>
  <c r="O42" i="34" s="1"/>
  <c r="N42" i="34"/>
  <c r="M25" i="17"/>
  <c r="O25" i="36" s="1"/>
  <c r="N25" i="36"/>
  <c r="M26" i="18"/>
  <c r="O26" i="37" s="1"/>
  <c r="N26" i="37"/>
  <c r="M25" i="16"/>
  <c r="O25" i="35" s="1"/>
  <c r="N25" i="35"/>
  <c r="M34" i="17"/>
  <c r="O34" i="36" s="1"/>
  <c r="N34" i="36"/>
  <c r="M26" i="19"/>
  <c r="O26" i="38" s="1"/>
  <c r="N26" i="38"/>
  <c r="M38" i="22"/>
  <c r="O38" i="41" s="1"/>
  <c r="N38" i="41"/>
  <c r="M39" i="17"/>
  <c r="O39" i="36" s="1"/>
  <c r="N39" i="36"/>
  <c r="M33" i="18"/>
  <c r="O33" i="37" s="1"/>
  <c r="N33" i="37"/>
  <c r="M32" i="19"/>
  <c r="O32" i="38" s="1"/>
  <c r="N32" i="38"/>
  <c r="AV29" i="20"/>
  <c r="N29" i="39"/>
  <c r="AV29" i="21"/>
  <c r="N29" i="40"/>
  <c r="M28" i="22"/>
  <c r="O28" i="41" s="1"/>
  <c r="N28" i="41"/>
  <c r="AV29" i="8"/>
  <c r="N29" i="28"/>
  <c r="AV30" i="10"/>
  <c r="N30" i="29"/>
  <c r="K8" i="18"/>
  <c r="AV41" i="16"/>
  <c r="AV34" i="21"/>
  <c r="AV30" i="21"/>
  <c r="AV25" i="8"/>
  <c r="AV34" i="11"/>
  <c r="AT35" i="22"/>
  <c r="AT35" i="14"/>
  <c r="AT25" i="17"/>
  <c r="AT32" i="17"/>
  <c r="AV28" i="22"/>
  <c r="AT26" i="22"/>
  <c r="AT25" i="12"/>
  <c r="AT29" i="14"/>
  <c r="AT27" i="14"/>
  <c r="AT30" i="17"/>
  <c r="AT43" i="22"/>
  <c r="M30" i="10"/>
  <c r="O30" i="29" s="1"/>
  <c r="AT28" i="17"/>
  <c r="AT31" i="17"/>
  <c r="AV26" i="22"/>
  <c r="AV34" i="12"/>
  <c r="AV27" i="14"/>
  <c r="AT43" i="17"/>
  <c r="AT35" i="17"/>
  <c r="AT25" i="22"/>
  <c r="AT30" i="13"/>
  <c r="AT35" i="20"/>
  <c r="AT33" i="20"/>
  <c r="AT40" i="15"/>
  <c r="AT26" i="10"/>
  <c r="AV30" i="12"/>
  <c r="AT28" i="13"/>
  <c r="AT40" i="17"/>
  <c r="AT43" i="20"/>
  <c r="AT33" i="22"/>
  <c r="AT37" i="22"/>
  <c r="AT41" i="22"/>
  <c r="AV26" i="20"/>
  <c r="AT32" i="13"/>
  <c r="AV30" i="8"/>
  <c r="AV25" i="10"/>
  <c r="AT25" i="10"/>
  <c r="AT28" i="12"/>
  <c r="AV33" i="13"/>
  <c r="AT34" i="13"/>
  <c r="AT30" i="15"/>
  <c r="AT39" i="20"/>
  <c r="AT30" i="22"/>
  <c r="AT29" i="22"/>
  <c r="AT38" i="22"/>
  <c r="M25" i="21"/>
  <c r="O25" i="40" s="1"/>
  <c r="AT33" i="13"/>
  <c r="AT27" i="13"/>
  <c r="AT39" i="13"/>
  <c r="AT35" i="13"/>
  <c r="AT31" i="13"/>
  <c r="AT31" i="15"/>
  <c r="AT29" i="15"/>
  <c r="AT32" i="15"/>
  <c r="AT37" i="15"/>
  <c r="AT41" i="15"/>
  <c r="AV32" i="18"/>
  <c r="AT32" i="20"/>
  <c r="AT36" i="20"/>
  <c r="AT40" i="20"/>
  <c r="AE40" i="20" s="1"/>
  <c r="AT28" i="20"/>
  <c r="AT26" i="20"/>
  <c r="AV25" i="22"/>
  <c r="AT25" i="11"/>
  <c r="AV32" i="13"/>
  <c r="AV39" i="13"/>
  <c r="AT25" i="13"/>
  <c r="AT29" i="13"/>
  <c r="AT38" i="13"/>
  <c r="AT37" i="13"/>
  <c r="AT40" i="13"/>
  <c r="AT28" i="15"/>
  <c r="AT38" i="15"/>
  <c r="AT42" i="15"/>
  <c r="AV28" i="18"/>
  <c r="AV38" i="20"/>
  <c r="AT37" i="20"/>
  <c r="AE37" i="20" s="1"/>
  <c r="AT41" i="20"/>
  <c r="AT27" i="20"/>
  <c r="AT29" i="20"/>
  <c r="AT25" i="20"/>
  <c r="AV28" i="21"/>
  <c r="AV34" i="10"/>
  <c r="AV42" i="11"/>
  <c r="AT26" i="13"/>
  <c r="AT42" i="13"/>
  <c r="AT27" i="15"/>
  <c r="AT33" i="15"/>
  <c r="AV27" i="15"/>
  <c r="AT39" i="15"/>
  <c r="AV25" i="18"/>
  <c r="AT38" i="20"/>
  <c r="AT42" i="20"/>
  <c r="AT31" i="20"/>
  <c r="M27" i="11"/>
  <c r="O27" i="30" s="1"/>
  <c r="M26" i="14"/>
  <c r="O26" i="33" s="1"/>
  <c r="M42" i="20"/>
  <c r="O42" i="39" s="1"/>
  <c r="AV28" i="15"/>
  <c r="AV33" i="12"/>
  <c r="AV27" i="18"/>
  <c r="M42" i="22"/>
  <c r="O42" i="41" s="1"/>
  <c r="M28" i="17"/>
  <c r="O28" i="36" s="1"/>
  <c r="AV38" i="10"/>
  <c r="AV32" i="10"/>
  <c r="AV42" i="10"/>
  <c r="M42" i="10"/>
  <c r="O42" i="29" s="1"/>
  <c r="AT42" i="21"/>
  <c r="AT38" i="21"/>
  <c r="AT28" i="21"/>
  <c r="AT41" i="21"/>
  <c r="AT37" i="21"/>
  <c r="AT27" i="21"/>
  <c r="M33" i="8"/>
  <c r="O33" i="28" s="1"/>
  <c r="AV33" i="8"/>
  <c r="AT25" i="21"/>
  <c r="AT39" i="21"/>
  <c r="M25" i="11"/>
  <c r="O25" i="30" s="1"/>
  <c r="AV25" i="11"/>
  <c r="M25" i="13"/>
  <c r="O25" i="32" s="1"/>
  <c r="AV25" i="13"/>
  <c r="AT35" i="19"/>
  <c r="AT28" i="19"/>
  <c r="AT33" i="19"/>
  <c r="AT25" i="19"/>
  <c r="AT42" i="19"/>
  <c r="AT27" i="19"/>
  <c r="AT39" i="19"/>
  <c r="AT30" i="19"/>
  <c r="AT32" i="19"/>
  <c r="AT32" i="14"/>
  <c r="AT36" i="14"/>
  <c r="AT41" i="14"/>
  <c r="AT37" i="14"/>
  <c r="AT34" i="14"/>
  <c r="AT26" i="14"/>
  <c r="AT31" i="14"/>
  <c r="AT40" i="14"/>
  <c r="AT43" i="14"/>
  <c r="AT33" i="14"/>
  <c r="AV27" i="10"/>
  <c r="AV32" i="11"/>
  <c r="AT39" i="14"/>
  <c r="AV26" i="15"/>
  <c r="AT40" i="19"/>
  <c r="AT43" i="19"/>
  <c r="AE43" i="19" s="1"/>
  <c r="AT26" i="21"/>
  <c r="M34" i="18"/>
  <c r="O34" i="37" s="1"/>
  <c r="AV28" i="10"/>
  <c r="AT30" i="16"/>
  <c r="AT26" i="16"/>
  <c r="AT29" i="16"/>
  <c r="AT39" i="16"/>
  <c r="AT35" i="16"/>
  <c r="AT26" i="18"/>
  <c r="AT36" i="18"/>
  <c r="AT40" i="18"/>
  <c r="AT29" i="18"/>
  <c r="M33" i="17"/>
  <c r="O33" i="36" s="1"/>
  <c r="AV28" i="16"/>
  <c r="M42" i="13"/>
  <c r="O42" i="32" s="1"/>
  <c r="M42" i="21"/>
  <c r="O42" i="40" s="1"/>
  <c r="M30" i="20"/>
  <c r="O30" i="39" s="1"/>
  <c r="M32" i="16"/>
  <c r="O32" i="35" s="1"/>
  <c r="M34" i="13"/>
  <c r="O34" i="32" s="1"/>
  <c r="AV26" i="10"/>
  <c r="AT25" i="16"/>
  <c r="AT33" i="16"/>
  <c r="AT36" i="16"/>
  <c r="AT31" i="18"/>
  <c r="AT33" i="18"/>
  <c r="AE33" i="18" s="1"/>
  <c r="AT27" i="18"/>
  <c r="AT37" i="18"/>
  <c r="AV28" i="19"/>
  <c r="AV33" i="21"/>
  <c r="AV27" i="22"/>
  <c r="M25" i="20"/>
  <c r="O25" i="39" s="1"/>
  <c r="AV27" i="17"/>
  <c r="AV25" i="16"/>
  <c r="AV27" i="12"/>
  <c r="AV34" i="8"/>
  <c r="M32" i="22"/>
  <c r="O32" i="41" s="1"/>
  <c r="M32" i="17"/>
  <c r="O32" i="36" s="1"/>
  <c r="T56" i="7"/>
  <c r="W52" i="7" s="1"/>
  <c r="M27" i="22"/>
  <c r="O27" i="41" s="1"/>
  <c r="M33" i="15"/>
  <c r="O33" i="34" s="1"/>
  <c r="M32" i="21"/>
  <c r="O32" i="40" s="1"/>
  <c r="M27" i="17"/>
  <c r="O27" i="36" s="1"/>
  <c r="M33" i="19"/>
  <c r="O33" i="38" s="1"/>
  <c r="AV43" i="14"/>
  <c r="H31" i="25"/>
  <c r="H12" i="23"/>
  <c r="H29" i="25" s="1"/>
  <c r="AV43" i="17"/>
  <c r="AV26" i="18"/>
  <c r="AV35" i="20"/>
  <c r="M35" i="22"/>
  <c r="O35" i="41" s="1"/>
  <c r="M32" i="10"/>
  <c r="O32" i="29" s="1"/>
  <c r="M27" i="13"/>
  <c r="O27" i="32" s="1"/>
  <c r="M28" i="13"/>
  <c r="O28" i="32" s="1"/>
  <c r="M28" i="15"/>
  <c r="O28" i="34" s="1"/>
  <c r="M28" i="16"/>
  <c r="O28" i="35" s="1"/>
  <c r="M38" i="18"/>
  <c r="O38" i="37" s="1"/>
  <c r="M40" i="11"/>
  <c r="O40" i="30" s="1"/>
  <c r="M32" i="20"/>
  <c r="O32" i="39" s="1"/>
  <c r="M39" i="22"/>
  <c r="O39" i="41" s="1"/>
  <c r="AV43" i="10"/>
  <c r="AV35" i="13"/>
  <c r="AV40" i="16"/>
  <c r="AV35" i="19"/>
  <c r="AV43" i="21"/>
  <c r="M39" i="8"/>
  <c r="O39" i="28" s="1"/>
  <c r="M25" i="12"/>
  <c r="O25" i="31" s="1"/>
  <c r="M38" i="10"/>
  <c r="O38" i="29" s="1"/>
  <c r="M33" i="12"/>
  <c r="O33" i="31" s="1"/>
  <c r="M32" i="15"/>
  <c r="O32" i="34" s="1"/>
  <c r="M42" i="18"/>
  <c r="O42" i="37" s="1"/>
  <c r="M30" i="19"/>
  <c r="O30" i="38" s="1"/>
  <c r="M41" i="17"/>
  <c r="O41" i="36" s="1"/>
  <c r="M27" i="20"/>
  <c r="O27" i="39" s="1"/>
  <c r="M38" i="21"/>
  <c r="O38" i="40" s="1"/>
  <c r="M27" i="18"/>
  <c r="O27" i="37" s="1"/>
  <c r="M34" i="8"/>
  <c r="O34" i="28" s="1"/>
  <c r="AT33" i="21"/>
  <c r="AT34" i="21"/>
  <c r="AT32" i="21"/>
  <c r="AT31" i="21"/>
  <c r="AT29" i="21"/>
  <c r="AT30" i="21"/>
  <c r="AT29" i="19"/>
  <c r="AT34" i="19"/>
  <c r="AT37" i="19"/>
  <c r="AT34" i="15"/>
  <c r="AT25" i="15"/>
  <c r="AT26" i="15"/>
  <c r="AT33" i="17"/>
  <c r="AT34" i="17"/>
  <c r="AT29" i="17"/>
  <c r="AT34" i="22"/>
  <c r="AT32" i="22"/>
  <c r="AV25" i="19"/>
  <c r="H39" i="7"/>
  <c r="AX39" i="22"/>
  <c r="AX33" i="22"/>
  <c r="AX40" i="19"/>
  <c r="AX34" i="19"/>
  <c r="AX33" i="19"/>
  <c r="M29" i="18"/>
  <c r="O29" i="37" s="1"/>
  <c r="AX28" i="18"/>
  <c r="AX25" i="18"/>
  <c r="AX32" i="17"/>
  <c r="AX33" i="14"/>
  <c r="AX43" i="10"/>
  <c r="AX28" i="8"/>
  <c r="AX25" i="22"/>
  <c r="AT42" i="22"/>
  <c r="AV42" i="22"/>
  <c r="AX35" i="22"/>
  <c r="AT39" i="22"/>
  <c r="AV39" i="22"/>
  <c r="AV32" i="22"/>
  <c r="AV43" i="22"/>
  <c r="AV38" i="22"/>
  <c r="AT31" i="22"/>
  <c r="AV31" i="22"/>
  <c r="AX36" i="22"/>
  <c r="AT28" i="22"/>
  <c r="AX27" i="22"/>
  <c r="AT40" i="22"/>
  <c r="AV40" i="22"/>
  <c r="AT36" i="22"/>
  <c r="AV36" i="22"/>
  <c r="AV33" i="22"/>
  <c r="AT27" i="22"/>
  <c r="AX28" i="22"/>
  <c r="AV37" i="22"/>
  <c r="AV41" i="22"/>
  <c r="AV30" i="22"/>
  <c r="AV34" i="22"/>
  <c r="AX35" i="21"/>
  <c r="AX32" i="21"/>
  <c r="AV38" i="21"/>
  <c r="AV42" i="21"/>
  <c r="AV35" i="21"/>
  <c r="AX34" i="21"/>
  <c r="AX36" i="21"/>
  <c r="AV39" i="21"/>
  <c r="AT43" i="21"/>
  <c r="AV32" i="21"/>
  <c r="AV27" i="21"/>
  <c r="AX30" i="21"/>
  <c r="AT40" i="21"/>
  <c r="AV40" i="21"/>
  <c r="AT36" i="21"/>
  <c r="AV36" i="21"/>
  <c r="AX33" i="21"/>
  <c r="AV31" i="21"/>
  <c r="AV37" i="21"/>
  <c r="AV41" i="21"/>
  <c r="AV26" i="21"/>
  <c r="AV42" i="20"/>
  <c r="AX35" i="20"/>
  <c r="AX25" i="20"/>
  <c r="AX36" i="20"/>
  <c r="AX30" i="20"/>
  <c r="AV32" i="20"/>
  <c r="AV36" i="20"/>
  <c r="AX28" i="20"/>
  <c r="AV33" i="20"/>
  <c r="AV39" i="20"/>
  <c r="AV41" i="20"/>
  <c r="AT30" i="20"/>
  <c r="AV30" i="20"/>
  <c r="AT34" i="20"/>
  <c r="AV34" i="20"/>
  <c r="AX27" i="20"/>
  <c r="AV28" i="20"/>
  <c r="AV27" i="20"/>
  <c r="AV31" i="20"/>
  <c r="AV40" i="19"/>
  <c r="AV30" i="19"/>
  <c r="AV34" i="19"/>
  <c r="AX28" i="19"/>
  <c r="AX25" i="19"/>
  <c r="AV37" i="19"/>
  <c r="AV41" i="19"/>
  <c r="AT31" i="19"/>
  <c r="AV31" i="19"/>
  <c r="AT38" i="19"/>
  <c r="AV38" i="19"/>
  <c r="AV42" i="19"/>
  <c r="AV32" i="19"/>
  <c r="AT26" i="19"/>
  <c r="AV26" i="19"/>
  <c r="AV27" i="19"/>
  <c r="AX35" i="19"/>
  <c r="AV39" i="19"/>
  <c r="AV33" i="19"/>
  <c r="AX36" i="19"/>
  <c r="AX27" i="19"/>
  <c r="AX35" i="18"/>
  <c r="AV37" i="18"/>
  <c r="AT41" i="18"/>
  <c r="AV41" i="18"/>
  <c r="AT30" i="18"/>
  <c r="AT38" i="18"/>
  <c r="AV38" i="18"/>
  <c r="AT42" i="18"/>
  <c r="AV42" i="18"/>
  <c r="AT35" i="18"/>
  <c r="AV35" i="18"/>
  <c r="AT39" i="18"/>
  <c r="AV39" i="18"/>
  <c r="AT43" i="18"/>
  <c r="AV31" i="18"/>
  <c r="AV43" i="18"/>
  <c r="AT25" i="18"/>
  <c r="AX32" i="18"/>
  <c r="AX36" i="18"/>
  <c r="AV40" i="18"/>
  <c r="AV36" i="18"/>
  <c r="AV30" i="18"/>
  <c r="AV34" i="18"/>
  <c r="AX25" i="17"/>
  <c r="AT37" i="17"/>
  <c r="AV37" i="17"/>
  <c r="AT41" i="17"/>
  <c r="AV41" i="17"/>
  <c r="AV34" i="17"/>
  <c r="AX36" i="17"/>
  <c r="AT38" i="17"/>
  <c r="AV38" i="17"/>
  <c r="AV31" i="17"/>
  <c r="AT39" i="17"/>
  <c r="AV39" i="17"/>
  <c r="AV32" i="17"/>
  <c r="AT27" i="17"/>
  <c r="AX35" i="17"/>
  <c r="AV30" i="17"/>
  <c r="AT26" i="17"/>
  <c r="AX27" i="17"/>
  <c r="AV26" i="17"/>
  <c r="AT42" i="17"/>
  <c r="AV42" i="17"/>
  <c r="AV25" i="17"/>
  <c r="AX28" i="17"/>
  <c r="AV35" i="17"/>
  <c r="AV40" i="17"/>
  <c r="AT36" i="17"/>
  <c r="AV36" i="17"/>
  <c r="AV33" i="17"/>
  <c r="AX26" i="17"/>
  <c r="AX35" i="16"/>
  <c r="AX32" i="16"/>
  <c r="AT34" i="16"/>
  <c r="AV34" i="16"/>
  <c r="AX28" i="16"/>
  <c r="AX30" i="16"/>
  <c r="AV30" i="16"/>
  <c r="AX25" i="16"/>
  <c r="AX36" i="16"/>
  <c r="AT31" i="16"/>
  <c r="AV31" i="16"/>
  <c r="AV35" i="16"/>
  <c r="AT40" i="16"/>
  <c r="AV39" i="16"/>
  <c r="AX33" i="16"/>
  <c r="AT43" i="16"/>
  <c r="AX27" i="16"/>
  <c r="AX34" i="16"/>
  <c r="AV32" i="16"/>
  <c r="AV42" i="16"/>
  <c r="AV38" i="16"/>
  <c r="AT38" i="16"/>
  <c r="AT28" i="16"/>
  <c r="AX26" i="16"/>
  <c r="AV33" i="16"/>
  <c r="AV43" i="16"/>
  <c r="AV27" i="16"/>
  <c r="AX32" i="15"/>
  <c r="AV40" i="15"/>
  <c r="AX27" i="15"/>
  <c r="AV36" i="15"/>
  <c r="AX33" i="15"/>
  <c r="AV37" i="15"/>
  <c r="AV30" i="15"/>
  <c r="AV25" i="15"/>
  <c r="AX36" i="15"/>
  <c r="AV38" i="15"/>
  <c r="AV42" i="15"/>
  <c r="AV31" i="15"/>
  <c r="AT35" i="15"/>
  <c r="AV35" i="15"/>
  <c r="AX30" i="15"/>
  <c r="AX35" i="15"/>
  <c r="AV33" i="15"/>
  <c r="AV41" i="15"/>
  <c r="AV34" i="15"/>
  <c r="AX34" i="15"/>
  <c r="AX28" i="15"/>
  <c r="AV39" i="15"/>
  <c r="AT43" i="15"/>
  <c r="AV32" i="15"/>
  <c r="AV43" i="15"/>
  <c r="AX27" i="14"/>
  <c r="AV37" i="14"/>
  <c r="AV41" i="14"/>
  <c r="AX36" i="14"/>
  <c r="AX26" i="14"/>
  <c r="AV35" i="14"/>
  <c r="AT28" i="14"/>
  <c r="AV31" i="14"/>
  <c r="AX28" i="14"/>
  <c r="AT38" i="14"/>
  <c r="AV38" i="14"/>
  <c r="AT42" i="14"/>
  <c r="AV42" i="14"/>
  <c r="AV32" i="14"/>
  <c r="AV25" i="14"/>
  <c r="AV39" i="14"/>
  <c r="AV33" i="14"/>
  <c r="AV28" i="14"/>
  <c r="AV36" i="14"/>
  <c r="AV40" i="14"/>
  <c r="AT30" i="14"/>
  <c r="AV30" i="14"/>
  <c r="AV34" i="14"/>
  <c r="AX35" i="14"/>
  <c r="AX35" i="13"/>
  <c r="AV40" i="13"/>
  <c r="AV27" i="13"/>
  <c r="AT43" i="13"/>
  <c r="AX27" i="13"/>
  <c r="AV37" i="13"/>
  <c r="AX34" i="13"/>
  <c r="AX37" i="13"/>
  <c r="AV30" i="13"/>
  <c r="AV43" i="13"/>
  <c r="AT41" i="13"/>
  <c r="AV41" i="13"/>
  <c r="AT36" i="13"/>
  <c r="AV36" i="13"/>
  <c r="AV31" i="13"/>
  <c r="AV34" i="13"/>
  <c r="AX41" i="13"/>
  <c r="AV38" i="13"/>
  <c r="AV41" i="12"/>
  <c r="AV40" i="12"/>
  <c r="AV26" i="12"/>
  <c r="AV28" i="12"/>
  <c r="AV31" i="12"/>
  <c r="AV32" i="12"/>
  <c r="AV38" i="12"/>
  <c r="AV37" i="12"/>
  <c r="AV39" i="12"/>
  <c r="AV42" i="12"/>
  <c r="AV36" i="12"/>
  <c r="AV35" i="12"/>
  <c r="AV43" i="12"/>
  <c r="AV28" i="11"/>
  <c r="AV37" i="11"/>
  <c r="AV26" i="11"/>
  <c r="AV39" i="11"/>
  <c r="AV41" i="11"/>
  <c r="AV33" i="11"/>
  <c r="AV31" i="11"/>
  <c r="AT27" i="11"/>
  <c r="AE27" i="11" s="1"/>
  <c r="AV38" i="11"/>
  <c r="AX35" i="10"/>
  <c r="AX41" i="10"/>
  <c r="AV33" i="10"/>
  <c r="AV39" i="10"/>
  <c r="AV37" i="10"/>
  <c r="AX33" i="10"/>
  <c r="AV31" i="10"/>
  <c r="AV41" i="10"/>
  <c r="AX25" i="10"/>
  <c r="AX37" i="10"/>
  <c r="AX28" i="10"/>
  <c r="AX26" i="10"/>
  <c r="AX25" i="8"/>
  <c r="AV31" i="8"/>
  <c r="AV32" i="8"/>
  <c r="AX38" i="8"/>
  <c r="AV36" i="8"/>
  <c r="AX32" i="8"/>
  <c r="AV38" i="8"/>
  <c r="AV41" i="8"/>
  <c r="AV28" i="8"/>
  <c r="AV42" i="8"/>
  <c r="AV43" i="8"/>
  <c r="AV37" i="8"/>
  <c r="AV26" i="8"/>
  <c r="AV35" i="8"/>
  <c r="AX42" i="8"/>
  <c r="AT27" i="8"/>
  <c r="AX28" i="7"/>
  <c r="AX42" i="7"/>
  <c r="AX33" i="7"/>
  <c r="AX43" i="7"/>
  <c r="H41" i="7"/>
  <c r="AX32" i="7"/>
  <c r="AX30" i="7"/>
  <c r="H40" i="7"/>
  <c r="AX34" i="7"/>
  <c r="R38" i="7"/>
  <c r="H38" i="7"/>
  <c r="AS25" i="12" l="1"/>
  <c r="AS26" i="12" s="1"/>
  <c r="AS27" i="12" s="1"/>
  <c r="AS28" i="12" s="1"/>
  <c r="AS29" i="12" s="1"/>
  <c r="AS30" i="12" s="1"/>
  <c r="AR26" i="12"/>
  <c r="AR27" i="12" s="1"/>
  <c r="AR28" i="12" s="1"/>
  <c r="AR29" i="12" s="1"/>
  <c r="AR30" i="12" s="1"/>
  <c r="AR31" i="12" s="1"/>
  <c r="AR32" i="12" s="1"/>
  <c r="AR33" i="12" s="1"/>
  <c r="AR34" i="12" s="1"/>
  <c r="AR35" i="12" s="1"/>
  <c r="AR36" i="12" s="1"/>
  <c r="AR37" i="12" s="1"/>
  <c r="AR38" i="12" s="1"/>
  <c r="AR39" i="12" s="1"/>
  <c r="AR40" i="12" s="1"/>
  <c r="AR41" i="12" s="1"/>
  <c r="AR42" i="12" s="1"/>
  <c r="AR43" i="12" s="1"/>
  <c r="AS25" i="11"/>
  <c r="AS26" i="11" s="1"/>
  <c r="AS27" i="11" s="1"/>
  <c r="AS28" i="11" s="1"/>
  <c r="AR26" i="11"/>
  <c r="AR27" i="11" s="1"/>
  <c r="AR28" i="11" s="1"/>
  <c r="AR29" i="11" s="1"/>
  <c r="AR30" i="11" s="1"/>
  <c r="AR31" i="11" s="1"/>
  <c r="AR32" i="11" s="1"/>
  <c r="AR33" i="11" s="1"/>
  <c r="AR34" i="11" s="1"/>
  <c r="AR35" i="11" s="1"/>
  <c r="AR36" i="11" s="1"/>
  <c r="AR37" i="11" s="1"/>
  <c r="AR38" i="11" s="1"/>
  <c r="AR39" i="11" s="1"/>
  <c r="AR40" i="11" s="1"/>
  <c r="AR41" i="11" s="1"/>
  <c r="AR42" i="11" s="1"/>
  <c r="AR43" i="11" s="1"/>
  <c r="AS25" i="10"/>
  <c r="AS26" i="10" s="1"/>
  <c r="AS27" i="10" s="1"/>
  <c r="AR26" i="10"/>
  <c r="AR27" i="10" s="1"/>
  <c r="AR28" i="10" s="1"/>
  <c r="AR29" i="10" s="1"/>
  <c r="AR30" i="10" s="1"/>
  <c r="AR31" i="10" s="1"/>
  <c r="AR32" i="10" s="1"/>
  <c r="AR33" i="10" s="1"/>
  <c r="AR34" i="10" s="1"/>
  <c r="AR35" i="10" s="1"/>
  <c r="AR36" i="10" s="1"/>
  <c r="AR37" i="10" s="1"/>
  <c r="AR38" i="10" s="1"/>
  <c r="AR39" i="10" s="1"/>
  <c r="AR40" i="10" s="1"/>
  <c r="AR41" i="10" s="1"/>
  <c r="AR42" i="10" s="1"/>
  <c r="AR43" i="10" s="1"/>
  <c r="AS25" i="8"/>
  <c r="AS26" i="8" s="1"/>
  <c r="AR26" i="8"/>
  <c r="AR27" i="8" s="1"/>
  <c r="AR28" i="8" s="1"/>
  <c r="AR29" i="8" s="1"/>
  <c r="AR30" i="8" s="1"/>
  <c r="AR31" i="8" s="1"/>
  <c r="AR32" i="8" s="1"/>
  <c r="AR33" i="8" s="1"/>
  <c r="AR34" i="8" s="1"/>
  <c r="AR35" i="8" s="1"/>
  <c r="AR36" i="8" s="1"/>
  <c r="AR37" i="8" s="1"/>
  <c r="AR38" i="8" s="1"/>
  <c r="AR39" i="8" s="1"/>
  <c r="AR40" i="8" s="1"/>
  <c r="AR41" i="8" s="1"/>
  <c r="AR42" i="8" s="1"/>
  <c r="AR43" i="8" s="1"/>
  <c r="H10" i="23"/>
  <c r="H27" i="25" s="1"/>
  <c r="K8" i="13"/>
  <c r="T60" i="13" s="1"/>
  <c r="AE36" i="16"/>
  <c r="AE36" i="19"/>
  <c r="AE43" i="20"/>
  <c r="O7" i="40"/>
  <c r="P8" i="20"/>
  <c r="O7" i="39"/>
  <c r="P8" i="21"/>
  <c r="U61" i="19"/>
  <c r="V51" i="19"/>
  <c r="AJ16" i="23" s="1"/>
  <c r="H26" i="37"/>
  <c r="U61" i="21"/>
  <c r="V51" i="21"/>
  <c r="AJ18" i="23" s="1"/>
  <c r="Y26" i="18"/>
  <c r="K8" i="22"/>
  <c r="H19" i="23"/>
  <c r="O7" i="37"/>
  <c r="T60" i="18"/>
  <c r="H32" i="38"/>
  <c r="U61" i="20"/>
  <c r="V51" i="20"/>
  <c r="AJ17" i="23" s="1"/>
  <c r="H25" i="36"/>
  <c r="Y25" i="17"/>
  <c r="Y46" i="17" s="1"/>
  <c r="T52" i="17" s="1"/>
  <c r="U61" i="17"/>
  <c r="V51" i="17"/>
  <c r="AJ14" i="23" s="1"/>
  <c r="U61" i="16"/>
  <c r="V51" i="16"/>
  <c r="AJ13" i="23" s="1"/>
  <c r="AX25" i="15"/>
  <c r="Y25" i="15"/>
  <c r="AX25" i="14"/>
  <c r="O7" i="33"/>
  <c r="T60" i="14"/>
  <c r="AX25" i="13"/>
  <c r="U61" i="13"/>
  <c r="V51" i="13"/>
  <c r="AJ10" i="23" s="1"/>
  <c r="U61" i="12"/>
  <c r="V51" i="12"/>
  <c r="AJ9" i="23" s="1"/>
  <c r="U61" i="11"/>
  <c r="V51" i="11"/>
  <c r="AJ8" i="23" s="1"/>
  <c r="Y46" i="10"/>
  <c r="T52" i="10" s="1"/>
  <c r="F14" i="29" s="1"/>
  <c r="U61" i="10"/>
  <c r="V51" i="10"/>
  <c r="AJ7" i="23" s="1"/>
  <c r="Y46" i="8"/>
  <c r="U61" i="8"/>
  <c r="V51" i="8"/>
  <c r="AJ6" i="23" s="1"/>
  <c r="AE26" i="16"/>
  <c r="AE26" i="13"/>
  <c r="H30" i="25"/>
  <c r="AE30" i="16"/>
  <c r="AE28" i="14"/>
  <c r="AE26" i="14"/>
  <c r="AE27" i="8"/>
  <c r="M27" i="8" s="1"/>
  <c r="O27" i="28" s="1"/>
  <c r="AE29" i="14"/>
  <c r="M29" i="14" s="1"/>
  <c r="O29" i="33" s="1"/>
  <c r="AE25" i="17"/>
  <c r="AE30" i="17"/>
  <c r="AE25" i="22"/>
  <c r="AE33" i="13"/>
  <c r="AE26" i="15"/>
  <c r="AE28" i="21"/>
  <c r="AE29" i="20"/>
  <c r="M29" i="20" s="1"/>
  <c r="O29" i="39" s="1"/>
  <c r="AE29" i="13"/>
  <c r="M29" i="13" s="1"/>
  <c r="O29" i="32" s="1"/>
  <c r="AE29" i="17"/>
  <c r="M29" i="17" s="1"/>
  <c r="O29" i="36" s="1"/>
  <c r="AE28" i="17"/>
  <c r="AE29" i="22"/>
  <c r="M29" i="22" s="1"/>
  <c r="O29" i="41" s="1"/>
  <c r="AE29" i="15"/>
  <c r="M29" i="15" s="1"/>
  <c r="O29" i="34" s="1"/>
  <c r="AE25" i="13"/>
  <c r="AE26" i="10"/>
  <c r="AE29" i="21"/>
  <c r="M29" i="21" s="1"/>
  <c r="O29" i="40" s="1"/>
  <c r="AE29" i="18"/>
  <c r="AE29" i="16"/>
  <c r="M29" i="16" s="1"/>
  <c r="O29" i="35" s="1"/>
  <c r="AE25" i="21"/>
  <c r="AE29" i="19"/>
  <c r="M29" i="19" s="1"/>
  <c r="O29" i="38" s="1"/>
  <c r="AE25" i="19"/>
  <c r="AE27" i="15"/>
  <c r="AE26" i="20"/>
  <c r="AE41" i="16"/>
  <c r="AE30" i="15"/>
  <c r="AE43" i="14"/>
  <c r="AE35" i="22"/>
  <c r="AE28" i="22"/>
  <c r="AE30" i="22"/>
  <c r="AE26" i="22"/>
  <c r="I26" i="41"/>
  <c r="H26" i="41"/>
  <c r="Y26" i="22"/>
  <c r="Y46" i="22" s="1"/>
  <c r="T52" i="22" s="1"/>
  <c r="AX26" i="22"/>
  <c r="I25" i="41"/>
  <c r="H25" i="41"/>
  <c r="F14" i="40"/>
  <c r="X18" i="23"/>
  <c r="AE30" i="21"/>
  <c r="AE25" i="20"/>
  <c r="I26" i="39"/>
  <c r="H26" i="39"/>
  <c r="Y26" i="20"/>
  <c r="Y46" i="20" s="1"/>
  <c r="T52" i="20" s="1"/>
  <c r="AX26" i="20"/>
  <c r="AE28" i="20"/>
  <c r="AE30" i="20"/>
  <c r="I25" i="39"/>
  <c r="H25" i="39"/>
  <c r="AE30" i="19"/>
  <c r="H25" i="38"/>
  <c r="I25" i="38"/>
  <c r="AE28" i="19"/>
  <c r="H26" i="38"/>
  <c r="I26" i="38"/>
  <c r="Y26" i="19"/>
  <c r="Y46" i="19" s="1"/>
  <c r="T52" i="19" s="1"/>
  <c r="AX26" i="19"/>
  <c r="AE28" i="18"/>
  <c r="AE26" i="18"/>
  <c r="AE30" i="18"/>
  <c r="AE25" i="18"/>
  <c r="Y46" i="18"/>
  <c r="T52" i="18" s="1"/>
  <c r="Y46" i="16"/>
  <c r="T52" i="16" s="1"/>
  <c r="AE25" i="16"/>
  <c r="AE28" i="16"/>
  <c r="AE25" i="15"/>
  <c r="H25" i="34"/>
  <c r="I25" i="34"/>
  <c r="AE28" i="15"/>
  <c r="H26" i="34"/>
  <c r="I26" i="34"/>
  <c r="Y26" i="15"/>
  <c r="AX26" i="15"/>
  <c r="I26" i="33"/>
  <c r="H26" i="33"/>
  <c r="Y26" i="14"/>
  <c r="Y46" i="14" s="1"/>
  <c r="T52" i="14" s="1"/>
  <c r="AE30" i="14"/>
  <c r="AE25" i="14"/>
  <c r="I25" i="33"/>
  <c r="H25" i="33"/>
  <c r="H11" i="23"/>
  <c r="H28" i="25" s="1"/>
  <c r="P8" i="14"/>
  <c r="AE30" i="13"/>
  <c r="AE42" i="13"/>
  <c r="AE28" i="13"/>
  <c r="I26" i="32"/>
  <c r="H26" i="32"/>
  <c r="Y26" i="13"/>
  <c r="Y46" i="13" s="1"/>
  <c r="T52" i="13" s="1"/>
  <c r="AX26" i="13"/>
  <c r="I25" i="32"/>
  <c r="H25" i="32"/>
  <c r="AE28" i="12"/>
  <c r="AE25" i="12"/>
  <c r="AE25" i="11"/>
  <c r="AE25" i="10"/>
  <c r="AE25" i="8"/>
  <c r="H39" i="26"/>
  <c r="I39" i="26"/>
  <c r="Y39" i="7"/>
  <c r="I41" i="26"/>
  <c r="H41" i="26"/>
  <c r="AX39" i="7"/>
  <c r="H40" i="26"/>
  <c r="I40" i="26"/>
  <c r="Y40" i="7"/>
  <c r="Y38" i="7"/>
  <c r="H38" i="26"/>
  <c r="I38" i="26"/>
  <c r="Y26" i="7"/>
  <c r="H26" i="26"/>
  <c r="I26" i="26"/>
  <c r="AX26" i="7"/>
  <c r="P8" i="13"/>
  <c r="O7" i="32"/>
  <c r="P8" i="12"/>
  <c r="O7" i="31"/>
  <c r="B14" i="42"/>
  <c r="B26" i="25"/>
  <c r="B11" i="42"/>
  <c r="B23" i="25"/>
  <c r="B23" i="42"/>
  <c r="B35" i="25"/>
  <c r="B17" i="42"/>
  <c r="B29" i="25"/>
  <c r="P8" i="8"/>
  <c r="O7" i="28"/>
  <c r="P8" i="11"/>
  <c r="O7" i="30"/>
  <c r="B16" i="42"/>
  <c r="B28" i="25"/>
  <c r="B13" i="42"/>
  <c r="B25" i="25"/>
  <c r="B22" i="42"/>
  <c r="B34" i="25"/>
  <c r="B21" i="42"/>
  <c r="B33" i="25"/>
  <c r="P8" i="17"/>
  <c r="O7" i="36"/>
  <c r="P8" i="19"/>
  <c r="O7" i="38"/>
  <c r="B15" i="42"/>
  <c r="B27" i="25"/>
  <c r="B18" i="42"/>
  <c r="B30" i="25"/>
  <c r="B20" i="42"/>
  <c r="B32" i="25"/>
  <c r="P8" i="16"/>
  <c r="O7" i="35"/>
  <c r="P8" i="10"/>
  <c r="O7" i="29"/>
  <c r="B12" i="42"/>
  <c r="B24" i="25"/>
  <c r="B10" i="42"/>
  <c r="B22" i="25"/>
  <c r="B19" i="42"/>
  <c r="B31" i="25"/>
  <c r="B24" i="42"/>
  <c r="B36" i="25"/>
  <c r="P8" i="18"/>
  <c r="AE35" i="13"/>
  <c r="AE27" i="14"/>
  <c r="AE34" i="21"/>
  <c r="AE27" i="22"/>
  <c r="AE33" i="14"/>
  <c r="AE38" i="20"/>
  <c r="AE33" i="21"/>
  <c r="AE27" i="18"/>
  <c r="AE32" i="13"/>
  <c r="AE39" i="13"/>
  <c r="AE32" i="18"/>
  <c r="AE39" i="22"/>
  <c r="AE42" i="22"/>
  <c r="AE34" i="22"/>
  <c r="AE43" i="17"/>
  <c r="AE35" i="19"/>
  <c r="AE31" i="21"/>
  <c r="M31" i="21" s="1"/>
  <c r="O31" i="40" s="1"/>
  <c r="AE27" i="17"/>
  <c r="AX41" i="7"/>
  <c r="Y41" i="7"/>
  <c r="AE43" i="21"/>
  <c r="AE40" i="16"/>
  <c r="AE33" i="17"/>
  <c r="AE32" i="19"/>
  <c r="AE32" i="21"/>
  <c r="AE32" i="22"/>
  <c r="AE35" i="17"/>
  <c r="AE35" i="20"/>
  <c r="AE34" i="20"/>
  <c r="AE37" i="22"/>
  <c r="AE34" i="17"/>
  <c r="AE34" i="16"/>
  <c r="AE35" i="18"/>
  <c r="AE37" i="18"/>
  <c r="AE37" i="21"/>
  <c r="AE40" i="13"/>
  <c r="AE39" i="14"/>
  <c r="AE39" i="16"/>
  <c r="AE38" i="18"/>
  <c r="AE38" i="22"/>
  <c r="AE36" i="22"/>
  <c r="AE27" i="21"/>
  <c r="AE39" i="21"/>
  <c r="AE38" i="21"/>
  <c r="AE26" i="21"/>
  <c r="AE36" i="21"/>
  <c r="AE31" i="20"/>
  <c r="M31" i="20" s="1"/>
  <c r="O31" i="39" s="1"/>
  <c r="AE32" i="20"/>
  <c r="AE42" i="20"/>
  <c r="AE39" i="19"/>
  <c r="AE26" i="19"/>
  <c r="AE37" i="19"/>
  <c r="AE40" i="19"/>
  <c r="AE42" i="19"/>
  <c r="AE38" i="19"/>
  <c r="AE40" i="18"/>
  <c r="AE32" i="17"/>
  <c r="AE39" i="17"/>
  <c r="AE41" i="17"/>
  <c r="AE42" i="17"/>
  <c r="AE32" i="16"/>
  <c r="AE33" i="16"/>
  <c r="AE35" i="15"/>
  <c r="AE42" i="15"/>
  <c r="AE34" i="15"/>
  <c r="AE31" i="14"/>
  <c r="M31" i="14" s="1"/>
  <c r="O31" i="33" s="1"/>
  <c r="AE42" i="14"/>
  <c r="AE34" i="14"/>
  <c r="AE32" i="14"/>
  <c r="AE37" i="13"/>
  <c r="AE41" i="22"/>
  <c r="AE33" i="22"/>
  <c r="AE31" i="22"/>
  <c r="M31" i="22" s="1"/>
  <c r="O31" i="41" s="1"/>
  <c r="AE43" i="22"/>
  <c r="AE40" i="22"/>
  <c r="AE35" i="21"/>
  <c r="AE42" i="21"/>
  <c r="AE41" i="21"/>
  <c r="AE40" i="21"/>
  <c r="AE33" i="20"/>
  <c r="AE36" i="20"/>
  <c r="AE41" i="20"/>
  <c r="AE39" i="20"/>
  <c r="AE27" i="20"/>
  <c r="AE41" i="19"/>
  <c r="AE33" i="19"/>
  <c r="AE27" i="19"/>
  <c r="AE31" i="19"/>
  <c r="M31" i="19" s="1"/>
  <c r="O31" i="38" s="1"/>
  <c r="AE34" i="19"/>
  <c r="AE42" i="18"/>
  <c r="AE34" i="18"/>
  <c r="AE41" i="18"/>
  <c r="AE36" i="18"/>
  <c r="AE43" i="18"/>
  <c r="AE39" i="18"/>
  <c r="AE31" i="18"/>
  <c r="M31" i="18" s="1"/>
  <c r="O31" i="37" s="1"/>
  <c r="AE40" i="17"/>
  <c r="AE31" i="17"/>
  <c r="M31" i="17" s="1"/>
  <c r="O31" i="36" s="1"/>
  <c r="AE36" i="17"/>
  <c r="AE26" i="17"/>
  <c r="AE38" i="17"/>
  <c r="AE37" i="17"/>
  <c r="AE38" i="16"/>
  <c r="AE35" i="16"/>
  <c r="AE31" i="16"/>
  <c r="M31" i="16" s="1"/>
  <c r="O31" i="35" s="1"/>
  <c r="AE27" i="16"/>
  <c r="AE42" i="16"/>
  <c r="AE43" i="16"/>
  <c r="AE37" i="15"/>
  <c r="AE31" i="15"/>
  <c r="M31" i="15" s="1"/>
  <c r="O31" i="34" s="1"/>
  <c r="AE36" i="15"/>
  <c r="AE43" i="15"/>
  <c r="AE41" i="15"/>
  <c r="AE32" i="15"/>
  <c r="AE39" i="15"/>
  <c r="AE33" i="15"/>
  <c r="AE38" i="15"/>
  <c r="AE40" i="15"/>
  <c r="AE36" i="14"/>
  <c r="AE37" i="14"/>
  <c r="AE38" i="14"/>
  <c r="AE41" i="14"/>
  <c r="AE40" i="14"/>
  <c r="AE35" i="14"/>
  <c r="AE36" i="13"/>
  <c r="AE43" i="13"/>
  <c r="AE34" i="13"/>
  <c r="AE41" i="13"/>
  <c r="AE38" i="13"/>
  <c r="AE31" i="13"/>
  <c r="M31" i="13" s="1"/>
  <c r="O31" i="32" s="1"/>
  <c r="AE27" i="13"/>
  <c r="AX38" i="7"/>
  <c r="AX40" i="7"/>
  <c r="R37" i="7"/>
  <c r="H37" i="7"/>
  <c r="AS31" i="12" l="1"/>
  <c r="AS32" i="12" s="1"/>
  <c r="AT30" i="12"/>
  <c r="AE30" i="12" s="1"/>
  <c r="AS29" i="11"/>
  <c r="AT28" i="11"/>
  <c r="AE28" i="11" s="1"/>
  <c r="M28" i="11" s="1"/>
  <c r="O28" i="30" s="1"/>
  <c r="AS28" i="10"/>
  <c r="AT27" i="10"/>
  <c r="AE27" i="10" s="1"/>
  <c r="AS27" i="8"/>
  <c r="AS28" i="8" s="1"/>
  <c r="AT26" i="8"/>
  <c r="AE26" i="8" s="1"/>
  <c r="T52" i="8"/>
  <c r="F14" i="28" s="1"/>
  <c r="U61" i="18"/>
  <c r="V51" i="18"/>
  <c r="AJ15" i="23" s="1"/>
  <c r="T60" i="22"/>
  <c r="P8" i="22"/>
  <c r="O7" i="41"/>
  <c r="Y46" i="15"/>
  <c r="T52" i="15" s="1"/>
  <c r="F14" i="34" s="1"/>
  <c r="U61" i="14"/>
  <c r="V51" i="14"/>
  <c r="AJ11" i="23" s="1"/>
  <c r="X7" i="23"/>
  <c r="G24" i="25" s="1"/>
  <c r="X6" i="23"/>
  <c r="F14" i="41"/>
  <c r="X19" i="23"/>
  <c r="G35" i="25"/>
  <c r="F14" i="39"/>
  <c r="X17" i="23"/>
  <c r="F14" i="38"/>
  <c r="X16" i="23"/>
  <c r="F14" i="37"/>
  <c r="X15" i="23"/>
  <c r="F14" i="36"/>
  <c r="X14" i="23"/>
  <c r="F14" i="35"/>
  <c r="X13" i="23"/>
  <c r="F14" i="33"/>
  <c r="X11" i="23"/>
  <c r="F14" i="32"/>
  <c r="X10" i="23"/>
  <c r="R36" i="7"/>
  <c r="H35" i="7" s="1"/>
  <c r="AX35" i="7" s="1"/>
  <c r="H36" i="7"/>
  <c r="H37" i="26"/>
  <c r="I37" i="26"/>
  <c r="Y37" i="7"/>
  <c r="AX37" i="7"/>
  <c r="AS33" i="12" l="1"/>
  <c r="AS34" i="12" s="1"/>
  <c r="AT32" i="12"/>
  <c r="AE32" i="12" s="1"/>
  <c r="M32" i="12" s="1"/>
  <c r="O32" i="31" s="1"/>
  <c r="AS30" i="11"/>
  <c r="AT29" i="11"/>
  <c r="AE29" i="11" s="1"/>
  <c r="M29" i="11" s="1"/>
  <c r="O29" i="30" s="1"/>
  <c r="AS29" i="10"/>
  <c r="AT28" i="10"/>
  <c r="AE28" i="10" s="1"/>
  <c r="AS29" i="8"/>
  <c r="AT28" i="8"/>
  <c r="AE28" i="8" s="1"/>
  <c r="X12" i="23"/>
  <c r="U61" i="22"/>
  <c r="V51" i="22"/>
  <c r="AJ19" i="23" s="1"/>
  <c r="G23" i="25"/>
  <c r="G36" i="25"/>
  <c r="G34" i="25"/>
  <c r="G33" i="25"/>
  <c r="G32" i="25"/>
  <c r="G31" i="25"/>
  <c r="G30" i="25"/>
  <c r="G29" i="25"/>
  <c r="G28" i="25"/>
  <c r="G27" i="25"/>
  <c r="I36" i="26"/>
  <c r="H36" i="26"/>
  <c r="Y36" i="7"/>
  <c r="AX36" i="7"/>
  <c r="H35" i="26"/>
  <c r="I35" i="26"/>
  <c r="Y35" i="7"/>
  <c r="AB3" i="7"/>
  <c r="AB4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" i="7"/>
  <c r="AC23" i="7"/>
  <c r="AC24" i="7"/>
  <c r="AC2" i="7"/>
  <c r="AC3" i="7"/>
  <c r="AC4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S35" i="12" l="1"/>
  <c r="AT34" i="12"/>
  <c r="AE34" i="12" s="1"/>
  <c r="AS31" i="11"/>
  <c r="AT30" i="11"/>
  <c r="AE30" i="11" s="1"/>
  <c r="AS30" i="10"/>
  <c r="AT29" i="10"/>
  <c r="AE29" i="10" s="1"/>
  <c r="M29" i="10" s="1"/>
  <c r="O29" i="29" s="1"/>
  <c r="AS30" i="8"/>
  <c r="AT29" i="8"/>
  <c r="AE29" i="8" s="1"/>
  <c r="M29" i="8" s="1"/>
  <c r="O29" i="28" s="1"/>
  <c r="J28" i="7"/>
  <c r="J32" i="7"/>
  <c r="J36" i="7"/>
  <c r="M36" i="26" s="1"/>
  <c r="J40" i="7"/>
  <c r="M40" i="26" s="1"/>
  <c r="J29" i="7"/>
  <c r="M29" i="26" s="1"/>
  <c r="J33" i="7"/>
  <c r="M33" i="26" s="1"/>
  <c r="J37" i="7"/>
  <c r="M37" i="26" s="1"/>
  <c r="J41" i="7"/>
  <c r="M41" i="26" s="1"/>
  <c r="J26" i="7"/>
  <c r="M26" i="26" s="1"/>
  <c r="J30" i="7"/>
  <c r="J34" i="7"/>
  <c r="M34" i="26" s="1"/>
  <c r="J38" i="7"/>
  <c r="M38" i="26" s="1"/>
  <c r="J42" i="7"/>
  <c r="M42" i="26" s="1"/>
  <c r="J35" i="7"/>
  <c r="M35" i="26" s="1"/>
  <c r="J39" i="7"/>
  <c r="J27" i="7"/>
  <c r="M27" i="26" s="1"/>
  <c r="J43" i="7"/>
  <c r="M43" i="26" s="1"/>
  <c r="J31" i="7"/>
  <c r="M31" i="26" s="1"/>
  <c r="Z26" i="7"/>
  <c r="Z30" i="7"/>
  <c r="Z34" i="7"/>
  <c r="Z38" i="7"/>
  <c r="Z42" i="7"/>
  <c r="Z25" i="7"/>
  <c r="Z27" i="7"/>
  <c r="Z31" i="7"/>
  <c r="Z35" i="7"/>
  <c r="Z39" i="7"/>
  <c r="Z43" i="7"/>
  <c r="Z29" i="7"/>
  <c r="Z37" i="7"/>
  <c r="Z41" i="7"/>
  <c r="Z28" i="7"/>
  <c r="Z32" i="7"/>
  <c r="Z36" i="7"/>
  <c r="Z40" i="7"/>
  <c r="Z33" i="7"/>
  <c r="M32" i="26"/>
  <c r="H25" i="7"/>
  <c r="J25" i="7"/>
  <c r="M25" i="26" s="1"/>
  <c r="AS36" i="12" l="1"/>
  <c r="AT35" i="12"/>
  <c r="AE35" i="12" s="1"/>
  <c r="AS32" i="11"/>
  <c r="AT31" i="11"/>
  <c r="AE31" i="11" s="1"/>
  <c r="M31" i="11" s="1"/>
  <c r="O31" i="30" s="1"/>
  <c r="AS31" i="10"/>
  <c r="AT30" i="10"/>
  <c r="AE30" i="10" s="1"/>
  <c r="AS31" i="8"/>
  <c r="AT30" i="8"/>
  <c r="AE30" i="8" s="1"/>
  <c r="AT29" i="7"/>
  <c r="Y25" i="7"/>
  <c r="Y46" i="7" s="1"/>
  <c r="X5" i="23" s="1"/>
  <c r="I25" i="26"/>
  <c r="H25" i="26"/>
  <c r="AT39" i="7"/>
  <c r="M39" i="26"/>
  <c r="AT28" i="7"/>
  <c r="M28" i="26"/>
  <c r="AT30" i="7"/>
  <c r="M30" i="26"/>
  <c r="AF5" i="23"/>
  <c r="AF21" i="23" s="1"/>
  <c r="AG5" i="23"/>
  <c r="AG21" i="23" s="1"/>
  <c r="AC5" i="23"/>
  <c r="AC21" i="23" s="1"/>
  <c r="AE5" i="23"/>
  <c r="AE21" i="23" s="1"/>
  <c r="AH5" i="23"/>
  <c r="AH21" i="23" s="1"/>
  <c r="AA5" i="23"/>
  <c r="AA21" i="23" s="1"/>
  <c r="AB5" i="23"/>
  <c r="AB21" i="23" s="1"/>
  <c r="AD5" i="23"/>
  <c r="AD21" i="23" s="1"/>
  <c r="AX25" i="7"/>
  <c r="AT40" i="7"/>
  <c r="AT34" i="7"/>
  <c r="AT36" i="7"/>
  <c r="AT38" i="7"/>
  <c r="AT35" i="7"/>
  <c r="AT37" i="7"/>
  <c r="AT42" i="7"/>
  <c r="AT41" i="7"/>
  <c r="AT43" i="7"/>
  <c r="AV40" i="7"/>
  <c r="M40" i="7"/>
  <c r="O40" i="26" s="1"/>
  <c r="M35" i="7"/>
  <c r="O35" i="26" s="1"/>
  <c r="AV35" i="7"/>
  <c r="M39" i="7"/>
  <c r="O39" i="26" s="1"/>
  <c r="AV39" i="7"/>
  <c r="M34" i="7"/>
  <c r="O34" i="26" s="1"/>
  <c r="AV34" i="7"/>
  <c r="M43" i="7"/>
  <c r="O43" i="26" s="1"/>
  <c r="AV43" i="7"/>
  <c r="AV37" i="7"/>
  <c r="M37" i="7"/>
  <c r="O37" i="26" s="1"/>
  <c r="AV36" i="7"/>
  <c r="AV38" i="7"/>
  <c r="M38" i="7"/>
  <c r="O38" i="26" s="1"/>
  <c r="AV42" i="7"/>
  <c r="M42" i="7"/>
  <c r="O42" i="26" s="1"/>
  <c r="AV41" i="7"/>
  <c r="M41" i="7"/>
  <c r="O41" i="26" s="1"/>
  <c r="AT25" i="7"/>
  <c r="AT32" i="7"/>
  <c r="AV32" i="7"/>
  <c r="M33" i="7"/>
  <c r="O33" i="26" s="1"/>
  <c r="AT33" i="7"/>
  <c r="AV33" i="7"/>
  <c r="AT26" i="7"/>
  <c r="AT27" i="7"/>
  <c r="AT31" i="7"/>
  <c r="AV29" i="7"/>
  <c r="AV31" i="7"/>
  <c r="AV30" i="7"/>
  <c r="AV27" i="7"/>
  <c r="AV25" i="7"/>
  <c r="AV28" i="7"/>
  <c r="AV26" i="7"/>
  <c r="AS37" i="12" l="1"/>
  <c r="AT36" i="12"/>
  <c r="AE36" i="12" s="1"/>
  <c r="AS33" i="11"/>
  <c r="AT32" i="11"/>
  <c r="AE32" i="11" s="1"/>
  <c r="AS32" i="10"/>
  <c r="AT31" i="10"/>
  <c r="AE31" i="10" s="1"/>
  <c r="M31" i="10" s="1"/>
  <c r="O31" i="29" s="1"/>
  <c r="AS32" i="8"/>
  <c r="AT31" i="8"/>
  <c r="AE31" i="8" s="1"/>
  <c r="M31" i="8" s="1"/>
  <c r="O31" i="28" s="1"/>
  <c r="AE41" i="7"/>
  <c r="AE38" i="7"/>
  <c r="T52" i="7"/>
  <c r="F14" i="26" s="1"/>
  <c r="AE28" i="7"/>
  <c r="M28" i="7" s="1"/>
  <c r="O28" i="26" s="1"/>
  <c r="AE39" i="7"/>
  <c r="AE30" i="7"/>
  <c r="AE25" i="7"/>
  <c r="M25" i="7" s="1"/>
  <c r="O25" i="26" s="1"/>
  <c r="G22" i="25"/>
  <c r="AH22" i="23"/>
  <c r="AE43" i="7"/>
  <c r="AE40" i="7"/>
  <c r="AE42" i="7"/>
  <c r="AE36" i="7"/>
  <c r="M36" i="7" s="1"/>
  <c r="O36" i="26" s="1"/>
  <c r="M30" i="7"/>
  <c r="O30" i="26" s="1"/>
  <c r="AE29" i="7"/>
  <c r="AE47" i="7" s="1"/>
  <c r="U41" i="7"/>
  <c r="AE37" i="7"/>
  <c r="AE34" i="7"/>
  <c r="AE35" i="7"/>
  <c r="AE32" i="7"/>
  <c r="AE33" i="7"/>
  <c r="AE26" i="7"/>
  <c r="AE27" i="7"/>
  <c r="AE31" i="7"/>
  <c r="AS38" i="12" l="1"/>
  <c r="AT37" i="12"/>
  <c r="AE37" i="12" s="1"/>
  <c r="AS34" i="11"/>
  <c r="AT33" i="11"/>
  <c r="AE33" i="11" s="1"/>
  <c r="AS33" i="10"/>
  <c r="AT32" i="10"/>
  <c r="AE32" i="10" s="1"/>
  <c r="AS33" i="8"/>
  <c r="AT32" i="8"/>
  <c r="AE32" i="8" s="1"/>
  <c r="Z48" i="23"/>
  <c r="I20" i="24"/>
  <c r="M32" i="7"/>
  <c r="O32" i="26" s="1"/>
  <c r="M26" i="7"/>
  <c r="O26" i="26" s="1"/>
  <c r="M27" i="7"/>
  <c r="O27" i="26" s="1"/>
  <c r="M29" i="7"/>
  <c r="O29" i="26" s="1"/>
  <c r="M31" i="7"/>
  <c r="O31" i="26" s="1"/>
  <c r="AS39" i="12" l="1"/>
  <c r="AT38" i="12"/>
  <c r="AE38" i="12" s="1"/>
  <c r="AS35" i="11"/>
  <c r="AT34" i="11"/>
  <c r="AE34" i="11" s="1"/>
  <c r="AS34" i="10"/>
  <c r="AT33" i="10"/>
  <c r="AE33" i="10" s="1"/>
  <c r="M33" i="10" s="1"/>
  <c r="O33" i="29" s="1"/>
  <c r="AS34" i="8"/>
  <c r="AT33" i="8"/>
  <c r="AE33" i="8" s="1"/>
  <c r="G7" i="7"/>
  <c r="S8" i="7" s="1"/>
  <c r="G5" i="23"/>
  <c r="G21" i="23" s="1"/>
  <c r="F5" i="23"/>
  <c r="F21" i="23" s="1"/>
  <c r="H3" i="7"/>
  <c r="F10" i="26" s="1"/>
  <c r="R5" i="7"/>
  <c r="R4" i="7"/>
  <c r="R3" i="7"/>
  <c r="R2" i="7"/>
  <c r="B29" i="6"/>
  <c r="B32" i="6" s="1"/>
  <c r="B21" i="6"/>
  <c r="B14" i="6"/>
  <c r="B7" i="6"/>
  <c r="F33" i="1"/>
  <c r="I25" i="24" s="1"/>
  <c r="I26" i="24" s="1"/>
  <c r="F32" i="1"/>
  <c r="B33" i="1"/>
  <c r="B31" i="1"/>
  <c r="D24" i="24" s="1"/>
  <c r="D30" i="1"/>
  <c r="D29" i="1"/>
  <c r="E34" i="24" s="1"/>
  <c r="AS40" i="12" l="1"/>
  <c r="AT39" i="12"/>
  <c r="AE39" i="12" s="1"/>
  <c r="AS36" i="11"/>
  <c r="AT35" i="11"/>
  <c r="AE35" i="11" s="1"/>
  <c r="AS35" i="10"/>
  <c r="AT34" i="10"/>
  <c r="AE34" i="10" s="1"/>
  <c r="AS35" i="8"/>
  <c r="AT34" i="8"/>
  <c r="AE34" i="8" s="1"/>
  <c r="L59" i="7"/>
  <c r="L60" i="7" s="1"/>
  <c r="L62" i="7" s="1"/>
  <c r="L11" i="22"/>
  <c r="T65" i="22" s="1"/>
  <c r="V49" i="22" s="1"/>
  <c r="O47" i="22" s="1"/>
  <c r="L11" i="19"/>
  <c r="T65" i="19" s="1"/>
  <c r="V49" i="19" s="1"/>
  <c r="O47" i="19" s="1"/>
  <c r="L11" i="21"/>
  <c r="L11" i="18"/>
  <c r="T65" i="18" s="1"/>
  <c r="V49" i="18" s="1"/>
  <c r="O47" i="18" s="1"/>
  <c r="L11" i="20"/>
  <c r="F10" i="7"/>
  <c r="X60" i="7"/>
  <c r="X61" i="7" s="1"/>
  <c r="N26" i="16"/>
  <c r="K26" i="35" s="1"/>
  <c r="N30" i="16"/>
  <c r="K30" i="35" s="1"/>
  <c r="O29" i="13"/>
  <c r="N25" i="16"/>
  <c r="O25" i="16" s="1"/>
  <c r="V61" i="22"/>
  <c r="M24" i="42" s="1"/>
  <c r="V61" i="20"/>
  <c r="N27" i="16"/>
  <c r="K27" i="35" s="1"/>
  <c r="N31" i="16"/>
  <c r="N28" i="16"/>
  <c r="K28" i="35" s="1"/>
  <c r="N32" i="16"/>
  <c r="N29" i="16"/>
  <c r="V61" i="21"/>
  <c r="V61" i="11"/>
  <c r="M13" i="42" s="1"/>
  <c r="V61" i="16"/>
  <c r="N26" i="17"/>
  <c r="K26" i="36" s="1"/>
  <c r="N28" i="14"/>
  <c r="K28" i="33" s="1"/>
  <c r="N32" i="14"/>
  <c r="K32" i="33" s="1"/>
  <c r="N27" i="13"/>
  <c r="N26" i="12"/>
  <c r="N26" i="10"/>
  <c r="K34" i="29"/>
  <c r="K28" i="28"/>
  <c r="V61" i="14"/>
  <c r="M16" i="42" s="1"/>
  <c r="V61" i="15"/>
  <c r="M17" i="42" s="1"/>
  <c r="V61" i="10"/>
  <c r="M12" i="42" s="1"/>
  <c r="N27" i="17"/>
  <c r="K27" i="36" s="1"/>
  <c r="N26" i="15"/>
  <c r="K26" i="34" s="1"/>
  <c r="N29" i="14"/>
  <c r="N28" i="13"/>
  <c r="K28" i="32" s="1"/>
  <c r="K27" i="31"/>
  <c r="K29" i="26"/>
  <c r="V61" i="13"/>
  <c r="V61" i="17"/>
  <c r="M19" i="42" s="1"/>
  <c r="N31" i="14"/>
  <c r="V61" i="19"/>
  <c r="V61" i="8"/>
  <c r="M11" i="42" s="1"/>
  <c r="V61" i="12"/>
  <c r="M14" i="42" s="1"/>
  <c r="N28" i="17"/>
  <c r="N27" i="15"/>
  <c r="N26" i="14"/>
  <c r="K26" i="33" s="1"/>
  <c r="N30" i="14"/>
  <c r="K30" i="33" s="1"/>
  <c r="N26" i="11"/>
  <c r="N26" i="8"/>
  <c r="K26" i="28" s="1"/>
  <c r="N26" i="7"/>
  <c r="V61" i="18"/>
  <c r="N29" i="17"/>
  <c r="N27" i="14"/>
  <c r="N26" i="13"/>
  <c r="K26" i="32" s="1"/>
  <c r="N27" i="11"/>
  <c r="V60" i="15"/>
  <c r="L17" i="42" s="1"/>
  <c r="V60" i="21"/>
  <c r="L23" i="42" s="1"/>
  <c r="V60" i="20"/>
  <c r="L22" i="42" s="1"/>
  <c r="V60" i="13"/>
  <c r="L15" i="42" s="1"/>
  <c r="V60" i="17"/>
  <c r="L19" i="42" s="1"/>
  <c r="V60" i="19"/>
  <c r="L21" i="42" s="1"/>
  <c r="V60" i="16"/>
  <c r="L18" i="42" s="1"/>
  <c r="V60" i="12"/>
  <c r="L14" i="42" s="1"/>
  <c r="V60" i="11"/>
  <c r="L13" i="42" s="1"/>
  <c r="V60" i="10"/>
  <c r="L12" i="42" s="1"/>
  <c r="V60" i="8"/>
  <c r="L11" i="42" s="1"/>
  <c r="V60" i="18"/>
  <c r="L20" i="42" s="1"/>
  <c r="V60" i="14"/>
  <c r="L16" i="42" s="1"/>
  <c r="V60" i="22"/>
  <c r="L24" i="42" s="1"/>
  <c r="I30" i="24"/>
  <c r="K28" i="30"/>
  <c r="K33" i="29"/>
  <c r="N27" i="8"/>
  <c r="K27" i="28" s="1"/>
  <c r="Y46" i="23"/>
  <c r="Z40" i="23" s="1"/>
  <c r="P9" i="25" s="1"/>
  <c r="F6" i="25"/>
  <c r="F7" i="25" s="1"/>
  <c r="M23" i="42"/>
  <c r="M21" i="42"/>
  <c r="M15" i="42"/>
  <c r="M22" i="42"/>
  <c r="M18" i="42"/>
  <c r="V61" i="7"/>
  <c r="M10" i="42" s="1"/>
  <c r="M20" i="42"/>
  <c r="I24" i="24"/>
  <c r="I27" i="24" s="1"/>
  <c r="I29" i="24" s="1"/>
  <c r="I7" i="24"/>
  <c r="F8" i="25" s="1"/>
  <c r="I7" i="43" s="1"/>
  <c r="D9" i="24"/>
  <c r="D32" i="6"/>
  <c r="O36" i="22"/>
  <c r="O35" i="22"/>
  <c r="K33" i="41"/>
  <c r="O35" i="21"/>
  <c r="O34" i="21"/>
  <c r="K27" i="40"/>
  <c r="K32" i="41"/>
  <c r="K26" i="41"/>
  <c r="O41" i="21"/>
  <c r="N25" i="21"/>
  <c r="K25" i="40" s="1"/>
  <c r="O43" i="20"/>
  <c r="O36" i="20"/>
  <c r="K32" i="39"/>
  <c r="K27" i="39"/>
  <c r="K28" i="41"/>
  <c r="K33" i="40"/>
  <c r="K30" i="40"/>
  <c r="O35" i="20"/>
  <c r="N25" i="20"/>
  <c r="K25" i="39" s="1"/>
  <c r="O43" i="19"/>
  <c r="K30" i="38"/>
  <c r="O43" i="21"/>
  <c r="O36" i="21"/>
  <c r="K28" i="40"/>
  <c r="O41" i="20"/>
  <c r="O36" i="19"/>
  <c r="O35" i="19"/>
  <c r="K33" i="38"/>
  <c r="K32" i="38"/>
  <c r="K26" i="38"/>
  <c r="N25" i="19"/>
  <c r="K25" i="38" s="1"/>
  <c r="O43" i="18"/>
  <c r="O36" i="18"/>
  <c r="O37" i="17"/>
  <c r="K33" i="35"/>
  <c r="O43" i="15"/>
  <c r="O36" i="15"/>
  <c r="O37" i="22"/>
  <c r="N25" i="22"/>
  <c r="K25" i="41" s="1"/>
  <c r="K28" i="38"/>
  <c r="O35" i="18"/>
  <c r="K28" i="37"/>
  <c r="K26" i="37"/>
  <c r="K33" i="36"/>
  <c r="N25" i="17"/>
  <c r="K25" i="36" s="1"/>
  <c r="O43" i="16"/>
  <c r="O35" i="15"/>
  <c r="K30" i="41"/>
  <c r="K27" i="41"/>
  <c r="K32" i="40"/>
  <c r="K26" i="40"/>
  <c r="O37" i="20"/>
  <c r="K30" i="39"/>
  <c r="K27" i="38"/>
  <c r="O41" i="18"/>
  <c r="K33" i="37"/>
  <c r="K30" i="37"/>
  <c r="K27" i="37"/>
  <c r="O36" i="17"/>
  <c r="K32" i="36"/>
  <c r="K30" i="36"/>
  <c r="O41" i="16"/>
  <c r="O37" i="16"/>
  <c r="O41" i="15"/>
  <c r="O37" i="15"/>
  <c r="O43" i="22"/>
  <c r="K33" i="39"/>
  <c r="K28" i="39"/>
  <c r="K26" i="39"/>
  <c r="O41" i="19"/>
  <c r="K32" i="37"/>
  <c r="K25" i="37"/>
  <c r="O43" i="17"/>
  <c r="O35" i="17"/>
  <c r="K28" i="36"/>
  <c r="O36" i="16"/>
  <c r="O35" i="16"/>
  <c r="K32" i="35"/>
  <c r="K25" i="35"/>
  <c r="N25" i="15"/>
  <c r="K25" i="34" s="1"/>
  <c r="O43" i="14"/>
  <c r="K33" i="33"/>
  <c r="K27" i="33"/>
  <c r="K27" i="32"/>
  <c r="O35" i="12"/>
  <c r="K26" i="31"/>
  <c r="K32" i="30"/>
  <c r="K26" i="30"/>
  <c r="K30" i="29"/>
  <c r="K33" i="34"/>
  <c r="K30" i="34"/>
  <c r="O36" i="13"/>
  <c r="K33" i="32"/>
  <c r="K32" i="32"/>
  <c r="K28" i="31"/>
  <c r="O36" i="10"/>
  <c r="K32" i="34"/>
  <c r="K28" i="34"/>
  <c r="O41" i="14"/>
  <c r="O37" i="14"/>
  <c r="N25" i="14"/>
  <c r="K25" i="33" s="1"/>
  <c r="O43" i="13"/>
  <c r="O37" i="12"/>
  <c r="K33" i="31"/>
  <c r="K30" i="31"/>
  <c r="N25" i="12"/>
  <c r="K25" i="31" s="1"/>
  <c r="O43" i="11"/>
  <c r="O37" i="11"/>
  <c r="K30" i="30"/>
  <c r="K27" i="30"/>
  <c r="N25" i="11"/>
  <c r="K25" i="30" s="1"/>
  <c r="O43" i="10"/>
  <c r="O35" i="10"/>
  <c r="K27" i="34"/>
  <c r="O36" i="14"/>
  <c r="O35" i="14"/>
  <c r="O38" i="13"/>
  <c r="O35" i="13"/>
  <c r="K30" i="32"/>
  <c r="N25" i="13"/>
  <c r="K25" i="32" s="1"/>
  <c r="O43" i="12"/>
  <c r="O36" i="12"/>
  <c r="K32" i="31"/>
  <c r="O36" i="11"/>
  <c r="O35" i="11"/>
  <c r="K33" i="30"/>
  <c r="O41" i="10"/>
  <c r="K32" i="29"/>
  <c r="O37" i="8"/>
  <c r="K30" i="28"/>
  <c r="N25" i="8"/>
  <c r="K25" i="28" s="1"/>
  <c r="K28" i="29"/>
  <c r="K27" i="29"/>
  <c r="K26" i="29"/>
  <c r="O41" i="8"/>
  <c r="O36" i="8"/>
  <c r="O35" i="8"/>
  <c r="K33" i="28"/>
  <c r="K32" i="28"/>
  <c r="N25" i="10"/>
  <c r="K25" i="29" s="1"/>
  <c r="O43" i="8"/>
  <c r="O38" i="8"/>
  <c r="O40" i="8"/>
  <c r="O41" i="12"/>
  <c r="P40" i="17"/>
  <c r="Q40" i="17" s="1"/>
  <c r="O41" i="11"/>
  <c r="O42" i="11"/>
  <c r="O34" i="14"/>
  <c r="P38" i="10"/>
  <c r="Q38" i="10" s="1"/>
  <c r="O38" i="17"/>
  <c r="P41" i="13"/>
  <c r="Q41" i="13" s="1"/>
  <c r="O42" i="14"/>
  <c r="O42" i="16"/>
  <c r="O38" i="12"/>
  <c r="O40" i="15"/>
  <c r="O34" i="16"/>
  <c r="P36" i="15"/>
  <c r="Q36" i="15" s="1"/>
  <c r="O38" i="15"/>
  <c r="P37" i="17"/>
  <c r="Q37" i="17" s="1"/>
  <c r="O40" i="21"/>
  <c r="O34" i="19"/>
  <c r="O40" i="20"/>
  <c r="O38" i="22"/>
  <c r="O34" i="22"/>
  <c r="P42" i="22"/>
  <c r="Q42" i="22" s="1"/>
  <c r="P37" i="22"/>
  <c r="Q37" i="22" s="1"/>
  <c r="P41" i="20"/>
  <c r="Q41" i="20" s="1"/>
  <c r="P42" i="19"/>
  <c r="Q42" i="19" s="1"/>
  <c r="P34" i="18"/>
  <c r="Q34" i="18" s="1"/>
  <c r="P43" i="16"/>
  <c r="Q43" i="16" s="1"/>
  <c r="P38" i="14"/>
  <c r="Q38" i="14" s="1"/>
  <c r="P42" i="10"/>
  <c r="Q42" i="10" s="1"/>
  <c r="P42" i="8"/>
  <c r="Q42" i="8" s="1"/>
  <c r="O34" i="13"/>
  <c r="O42" i="10"/>
  <c r="O38" i="10"/>
  <c r="P36" i="14"/>
  <c r="Q36" i="14" s="1"/>
  <c r="O37" i="18"/>
  <c r="P37" i="13"/>
  <c r="Q37" i="13" s="1"/>
  <c r="O41" i="17"/>
  <c r="P40" i="16"/>
  <c r="Q40" i="16" s="1"/>
  <c r="P40" i="18"/>
  <c r="Q40" i="18" s="1"/>
  <c r="O42" i="19"/>
  <c r="O41" i="22"/>
  <c r="O42" i="18"/>
  <c r="O37" i="21"/>
  <c r="P34" i="22"/>
  <c r="Q34" i="22" s="1"/>
  <c r="P42" i="20"/>
  <c r="Q42" i="20" s="1"/>
  <c r="P37" i="15"/>
  <c r="Q37" i="15" s="1"/>
  <c r="P42" i="14"/>
  <c r="Q42" i="14" s="1"/>
  <c r="P43" i="12"/>
  <c r="Q43" i="12" s="1"/>
  <c r="P41" i="8"/>
  <c r="Q41" i="8" s="1"/>
  <c r="P37" i="8"/>
  <c r="Q37" i="8" s="1"/>
  <c r="P43" i="8"/>
  <c r="Q43" i="8" s="1"/>
  <c r="O42" i="13"/>
  <c r="P40" i="14"/>
  <c r="Q40" i="14" s="1"/>
  <c r="O41" i="13"/>
  <c r="O34" i="8"/>
  <c r="P37" i="10"/>
  <c r="Q37" i="10" s="1"/>
  <c r="P38" i="15"/>
  <c r="Q38" i="15" s="1"/>
  <c r="P37" i="18"/>
  <c r="Q37" i="18" s="1"/>
  <c r="P38" i="21"/>
  <c r="Q38" i="21" s="1"/>
  <c r="P35" i="8"/>
  <c r="Q35" i="8" s="1"/>
  <c r="O34" i="11"/>
  <c r="O40" i="14"/>
  <c r="O40" i="18"/>
  <c r="O38" i="11"/>
  <c r="O40" i="12"/>
  <c r="O40" i="13"/>
  <c r="P37" i="14"/>
  <c r="Q37" i="14" s="1"/>
  <c r="P36" i="13"/>
  <c r="Q36" i="13" s="1"/>
  <c r="O38" i="14"/>
  <c r="O42" i="12"/>
  <c r="O37" i="13"/>
  <c r="O34" i="18"/>
  <c r="O40" i="16"/>
  <c r="O42" i="17"/>
  <c r="O34" i="20"/>
  <c r="P43" i="22"/>
  <c r="Q43" i="22" s="1"/>
  <c r="O40" i="17"/>
  <c r="P38" i="18"/>
  <c r="Q38" i="18" s="1"/>
  <c r="O34" i="17"/>
  <c r="P43" i="18"/>
  <c r="Q43" i="18" s="1"/>
  <c r="P43" i="21"/>
  <c r="Q43" i="21" s="1"/>
  <c r="O38" i="19"/>
  <c r="P38" i="20"/>
  <c r="Q38" i="20" s="1"/>
  <c r="O42" i="20"/>
  <c r="P38" i="19"/>
  <c r="Q38" i="19" s="1"/>
  <c r="O40" i="22"/>
  <c r="P41" i="22"/>
  <c r="Q41" i="22" s="1"/>
  <c r="P38" i="22"/>
  <c r="Q38" i="22" s="1"/>
  <c r="P37" i="20"/>
  <c r="Q37" i="20" s="1"/>
  <c r="P41" i="19"/>
  <c r="Q41" i="19" s="1"/>
  <c r="P34" i="17"/>
  <c r="Q34" i="17" s="1"/>
  <c r="P42" i="16"/>
  <c r="Q42" i="16" s="1"/>
  <c r="P41" i="15"/>
  <c r="Q41" i="15" s="1"/>
  <c r="P34" i="14"/>
  <c r="Q34" i="14" s="1"/>
  <c r="P43" i="13"/>
  <c r="Q43" i="13" s="1"/>
  <c r="P40" i="13"/>
  <c r="Q40" i="13" s="1"/>
  <c r="P38" i="13"/>
  <c r="Q38" i="13" s="1"/>
  <c r="T65" i="17"/>
  <c r="V49" i="17" s="1"/>
  <c r="O47" i="17" s="1"/>
  <c r="O34" i="12"/>
  <c r="P35" i="13"/>
  <c r="Q35" i="13" s="1"/>
  <c r="P36" i="8"/>
  <c r="Q36" i="8" s="1"/>
  <c r="O42" i="8"/>
  <c r="O37" i="10"/>
  <c r="O37" i="19"/>
  <c r="O38" i="16"/>
  <c r="O40" i="11"/>
  <c r="O34" i="15"/>
  <c r="O40" i="10"/>
  <c r="P43" i="14"/>
  <c r="Q43" i="14" s="1"/>
  <c r="P34" i="16"/>
  <c r="Q34" i="16" s="1"/>
  <c r="P36" i="17"/>
  <c r="Q36" i="17" s="1"/>
  <c r="P36" i="18"/>
  <c r="Q36" i="18" s="1"/>
  <c r="O42" i="15"/>
  <c r="O38" i="18"/>
  <c r="P43" i="15"/>
  <c r="Q43" i="15" s="1"/>
  <c r="P41" i="17"/>
  <c r="Q41" i="17" s="1"/>
  <c r="P36" i="20"/>
  <c r="Q36" i="20" s="1"/>
  <c r="P43" i="19"/>
  <c r="Q43" i="19" s="1"/>
  <c r="O38" i="20"/>
  <c r="O40" i="19"/>
  <c r="P43" i="20"/>
  <c r="Q43" i="20" s="1"/>
  <c r="O38" i="21"/>
  <c r="O42" i="21"/>
  <c r="O42" i="22"/>
  <c r="P40" i="22"/>
  <c r="Q40" i="22" s="1"/>
  <c r="P37" i="19"/>
  <c r="Q37" i="19" s="1"/>
  <c r="P42" i="15"/>
  <c r="Q42" i="15" s="1"/>
  <c r="P43" i="11"/>
  <c r="Q43" i="11" s="1"/>
  <c r="P40" i="10"/>
  <c r="Q40" i="10" s="1"/>
  <c r="P40" i="8"/>
  <c r="Q40" i="8" s="1"/>
  <c r="P34" i="8"/>
  <c r="Q34" i="8" s="1"/>
  <c r="T65" i="21"/>
  <c r="V49" i="21" s="1"/>
  <c r="O47" i="21" s="1"/>
  <c r="P42" i="21"/>
  <c r="Q42" i="21" s="1"/>
  <c r="P38" i="17"/>
  <c r="Q38" i="17" s="1"/>
  <c r="P41" i="10"/>
  <c r="Q41" i="10" s="1"/>
  <c r="P42" i="17"/>
  <c r="Q42" i="17" s="1"/>
  <c r="P34" i="15"/>
  <c r="Q34" i="15" s="1"/>
  <c r="P36" i="22"/>
  <c r="Q36" i="22" s="1"/>
  <c r="P37" i="21"/>
  <c r="Q37" i="21" s="1"/>
  <c r="P34" i="21"/>
  <c r="Q34" i="21" s="1"/>
  <c r="T65" i="14"/>
  <c r="V49" i="14" s="1"/>
  <c r="O47" i="14" s="1"/>
  <c r="P35" i="22"/>
  <c r="Q35" i="22" s="1"/>
  <c r="T65" i="8"/>
  <c r="V49" i="8" s="1"/>
  <c r="O47" i="8" s="1"/>
  <c r="P35" i="18"/>
  <c r="Q35" i="18" s="1"/>
  <c r="T65" i="20"/>
  <c r="V49" i="20" s="1"/>
  <c r="O47" i="20" s="1"/>
  <c r="P37" i="16"/>
  <c r="Q37" i="16" s="1"/>
  <c r="P41" i="21"/>
  <c r="Q41" i="21" s="1"/>
  <c r="P41" i="18"/>
  <c r="Q41" i="18" s="1"/>
  <c r="P34" i="13"/>
  <c r="Q34" i="13" s="1"/>
  <c r="T65" i="11"/>
  <c r="V49" i="11" s="1"/>
  <c r="O47" i="11" s="1"/>
  <c r="P40" i="20"/>
  <c r="Q40" i="20" s="1"/>
  <c r="P35" i="15"/>
  <c r="Q35" i="15" s="1"/>
  <c r="P35" i="20"/>
  <c r="Q35" i="20" s="1"/>
  <c r="P35" i="10"/>
  <c r="Q35" i="10" s="1"/>
  <c r="T65" i="12"/>
  <c r="V49" i="12" s="1"/>
  <c r="O47" i="12" s="1"/>
  <c r="P40" i="19"/>
  <c r="Q40" i="19" s="1"/>
  <c r="P43" i="17"/>
  <c r="Q43" i="17" s="1"/>
  <c r="P42" i="18"/>
  <c r="Q42" i="18" s="1"/>
  <c r="P38" i="8"/>
  <c r="Q38" i="8" s="1"/>
  <c r="P40" i="21"/>
  <c r="Q40" i="21" s="1"/>
  <c r="P36" i="19"/>
  <c r="Q36" i="19" s="1"/>
  <c r="P40" i="15"/>
  <c r="Q40" i="15" s="1"/>
  <c r="P35" i="16"/>
  <c r="Q35" i="16" s="1"/>
  <c r="T65" i="13"/>
  <c r="V49" i="13" s="1"/>
  <c r="O47" i="13" s="1"/>
  <c r="T65" i="10"/>
  <c r="V49" i="10" s="1"/>
  <c r="O47" i="10" s="1"/>
  <c r="T65" i="16"/>
  <c r="V49" i="16" s="1"/>
  <c r="O47" i="16" s="1"/>
  <c r="P35" i="14"/>
  <c r="Q35" i="14" s="1"/>
  <c r="P34" i="19"/>
  <c r="Q34" i="19" s="1"/>
  <c r="P41" i="16"/>
  <c r="Q41" i="16" s="1"/>
  <c r="P42" i="13"/>
  <c r="Q42" i="13" s="1"/>
  <c r="P38" i="16"/>
  <c r="Q38" i="16" s="1"/>
  <c r="P41" i="14"/>
  <c r="Q41" i="14" s="1"/>
  <c r="P34" i="20"/>
  <c r="Q34" i="20" s="1"/>
  <c r="P36" i="16"/>
  <c r="Q36" i="16" s="1"/>
  <c r="P35" i="17"/>
  <c r="Q35" i="17" s="1"/>
  <c r="P35" i="21"/>
  <c r="Q35" i="21" s="1"/>
  <c r="P36" i="10"/>
  <c r="Q36" i="10" s="1"/>
  <c r="P36" i="21"/>
  <c r="Q36" i="21" s="1"/>
  <c r="T65" i="15"/>
  <c r="V49" i="15" s="1"/>
  <c r="O47" i="15" s="1"/>
  <c r="P35" i="19"/>
  <c r="Q35" i="19" s="1"/>
  <c r="P43" i="10"/>
  <c r="Q43" i="10" s="1"/>
  <c r="P42" i="7"/>
  <c r="Q42" i="7" s="1"/>
  <c r="P41" i="7"/>
  <c r="Q41" i="7" s="1"/>
  <c r="P35" i="7"/>
  <c r="Q35" i="7" s="1"/>
  <c r="P38" i="7"/>
  <c r="Q38" i="7" s="1"/>
  <c r="P40" i="7"/>
  <c r="Q40" i="7" s="1"/>
  <c r="P37" i="7"/>
  <c r="Q37" i="7" s="1"/>
  <c r="P43" i="7"/>
  <c r="Q43" i="7" s="1"/>
  <c r="P34" i="7"/>
  <c r="Q34" i="7" s="1"/>
  <c r="K39" i="40"/>
  <c r="K39" i="41"/>
  <c r="K39" i="39"/>
  <c r="K39" i="38"/>
  <c r="K39" i="37"/>
  <c r="K39" i="35"/>
  <c r="K39" i="34"/>
  <c r="K39" i="36"/>
  <c r="K39" i="33"/>
  <c r="K39" i="30"/>
  <c r="K39" i="29"/>
  <c r="K39" i="32"/>
  <c r="K39" i="31"/>
  <c r="K39" i="28"/>
  <c r="O36" i="7"/>
  <c r="N25" i="7"/>
  <c r="O41" i="7"/>
  <c r="O34" i="7"/>
  <c r="O42" i="7"/>
  <c r="O37" i="7"/>
  <c r="O38" i="7"/>
  <c r="O43" i="7"/>
  <c r="O40" i="7"/>
  <c r="O35" i="7"/>
  <c r="K31" i="26"/>
  <c r="K3" i="7"/>
  <c r="N5" i="7"/>
  <c r="A14" i="7"/>
  <c r="C15" i="7"/>
  <c r="C14" i="7"/>
  <c r="A12" i="7"/>
  <c r="M11" i="7"/>
  <c r="L11" i="7"/>
  <c r="T65" i="7" s="1"/>
  <c r="V49" i="7" s="1"/>
  <c r="F11" i="7"/>
  <c r="D12" i="7"/>
  <c r="A10" i="7"/>
  <c r="A11" i="7"/>
  <c r="D11" i="7"/>
  <c r="AS41" i="12" l="1"/>
  <c r="AT40" i="12"/>
  <c r="AE40" i="12" s="1"/>
  <c r="AS37" i="11"/>
  <c r="AT36" i="11"/>
  <c r="AE36" i="11" s="1"/>
  <c r="AS36" i="10"/>
  <c r="AT35" i="10"/>
  <c r="AE35" i="10" s="1"/>
  <c r="AS36" i="8"/>
  <c r="AT35" i="8"/>
  <c r="AE35" i="8" s="1"/>
  <c r="O34" i="10"/>
  <c r="P34" i="10"/>
  <c r="Q34" i="10" s="1"/>
  <c r="S34" i="10" s="1"/>
  <c r="O49" i="37"/>
  <c r="P20" i="42"/>
  <c r="P21" i="42"/>
  <c r="O49" i="38"/>
  <c r="O49" i="41"/>
  <c r="P24" i="42"/>
  <c r="P23" i="42"/>
  <c r="O49" i="40"/>
  <c r="P22" i="42"/>
  <c r="O49" i="39"/>
  <c r="O49" i="36"/>
  <c r="P19" i="42"/>
  <c r="O49" i="35"/>
  <c r="P18" i="42"/>
  <c r="O49" i="34"/>
  <c r="P17" i="42"/>
  <c r="P16" i="42"/>
  <c r="O49" i="33"/>
  <c r="O49" i="32"/>
  <c r="P15" i="42"/>
  <c r="P14" i="42"/>
  <c r="O49" i="31"/>
  <c r="P13" i="42"/>
  <c r="O49" i="30"/>
  <c r="H42" i="31"/>
  <c r="H42" i="30"/>
  <c r="P12" i="42"/>
  <c r="O49" i="29"/>
  <c r="O49" i="28"/>
  <c r="P11" i="42"/>
  <c r="Z49" i="23"/>
  <c r="N4" i="7"/>
  <c r="K8" i="7" s="1"/>
  <c r="O7" i="26" s="1"/>
  <c r="F11" i="26"/>
  <c r="F12" i="26" s="1"/>
  <c r="F13" i="26" s="1"/>
  <c r="AP12" i="23"/>
  <c r="AQ12" i="23" s="1"/>
  <c r="O10" i="26"/>
  <c r="F14" i="25"/>
  <c r="O31" i="8"/>
  <c r="K31" i="28"/>
  <c r="O31" i="10"/>
  <c r="K31" i="29"/>
  <c r="O29" i="11"/>
  <c r="K29" i="30"/>
  <c r="O29" i="15"/>
  <c r="K29" i="34"/>
  <c r="O31" i="12"/>
  <c r="K31" i="31"/>
  <c r="O29" i="17"/>
  <c r="K29" i="36"/>
  <c r="O29" i="18"/>
  <c r="K29" i="37"/>
  <c r="O31" i="20"/>
  <c r="K31" i="39"/>
  <c r="O10" i="29"/>
  <c r="O10" i="28"/>
  <c r="O10" i="40"/>
  <c r="AD38" i="21"/>
  <c r="L38" i="40"/>
  <c r="AD38" i="18"/>
  <c r="L38" i="37"/>
  <c r="AD34" i="15"/>
  <c r="L34" i="34"/>
  <c r="L37" i="29"/>
  <c r="L34" i="31"/>
  <c r="AD40" i="17"/>
  <c r="L40" i="36"/>
  <c r="AD40" i="16"/>
  <c r="L40" i="35"/>
  <c r="AD38" i="14"/>
  <c r="L38" i="33"/>
  <c r="AD40" i="13"/>
  <c r="L40" i="32"/>
  <c r="AD40" i="14"/>
  <c r="L40" i="33"/>
  <c r="AD41" i="13"/>
  <c r="L41" i="32"/>
  <c r="O10" i="41"/>
  <c r="AD42" i="19"/>
  <c r="L42" i="38"/>
  <c r="L38" i="29"/>
  <c r="AD40" i="20"/>
  <c r="L40" i="39"/>
  <c r="AD38" i="15"/>
  <c r="L38" i="34"/>
  <c r="L38" i="31"/>
  <c r="AD38" i="17"/>
  <c r="L38" i="36"/>
  <c r="L41" i="30"/>
  <c r="AD35" i="8"/>
  <c r="L35" i="28"/>
  <c r="L36" i="31"/>
  <c r="AD35" i="13"/>
  <c r="L35" i="32"/>
  <c r="AD36" i="14"/>
  <c r="L36" i="33"/>
  <c r="L43" i="29"/>
  <c r="L37" i="30"/>
  <c r="AD41" i="14"/>
  <c r="L41" i="33"/>
  <c r="L36" i="29"/>
  <c r="AD43" i="14"/>
  <c r="L43" i="33"/>
  <c r="AD35" i="17"/>
  <c r="L35" i="36"/>
  <c r="AD41" i="19"/>
  <c r="L41" i="38"/>
  <c r="AD43" i="22"/>
  <c r="L43" i="41"/>
  <c r="AD41" i="16"/>
  <c r="L41" i="35"/>
  <c r="AD35" i="18"/>
  <c r="L35" i="37"/>
  <c r="AD36" i="15"/>
  <c r="L36" i="34"/>
  <c r="AD35" i="19"/>
  <c r="L35" i="38"/>
  <c r="AD36" i="21"/>
  <c r="L36" i="40"/>
  <c r="AD43" i="20"/>
  <c r="L43" i="39"/>
  <c r="O29" i="12"/>
  <c r="K29" i="31"/>
  <c r="K29" i="32"/>
  <c r="O29" i="19"/>
  <c r="K29" i="38"/>
  <c r="O29" i="22"/>
  <c r="K29" i="41"/>
  <c r="O29" i="20"/>
  <c r="K29" i="39"/>
  <c r="O10" i="34"/>
  <c r="O10" i="38"/>
  <c r="O10" i="31"/>
  <c r="AD42" i="15"/>
  <c r="L42" i="34"/>
  <c r="L40" i="30"/>
  <c r="L42" i="28"/>
  <c r="O10" i="36"/>
  <c r="AD42" i="20"/>
  <c r="L42" i="39"/>
  <c r="AD34" i="18"/>
  <c r="L34" i="37"/>
  <c r="L40" i="31"/>
  <c r="L34" i="30"/>
  <c r="AD37" i="21"/>
  <c r="L37" i="40"/>
  <c r="AD37" i="18"/>
  <c r="L37" i="37"/>
  <c r="L42" i="29"/>
  <c r="AD34" i="19"/>
  <c r="L34" i="38"/>
  <c r="AD42" i="16"/>
  <c r="L42" i="35"/>
  <c r="L38" i="28"/>
  <c r="L36" i="28"/>
  <c r="L37" i="28"/>
  <c r="L35" i="30"/>
  <c r="L43" i="31"/>
  <c r="AD38" i="13"/>
  <c r="L38" i="32"/>
  <c r="L43" i="30"/>
  <c r="AD35" i="16"/>
  <c r="L35" i="35"/>
  <c r="AD43" i="17"/>
  <c r="L43" i="36"/>
  <c r="AD37" i="15"/>
  <c r="L37" i="34"/>
  <c r="AD43" i="15"/>
  <c r="L43" i="34"/>
  <c r="AD37" i="17"/>
  <c r="L37" i="36"/>
  <c r="AD36" i="19"/>
  <c r="L36" i="38"/>
  <c r="AD43" i="21"/>
  <c r="L43" i="40"/>
  <c r="AD35" i="20"/>
  <c r="L35" i="39"/>
  <c r="AD35" i="22"/>
  <c r="L35" i="41"/>
  <c r="AD43" i="7"/>
  <c r="L43" i="26"/>
  <c r="O29" i="10"/>
  <c r="K29" i="29"/>
  <c r="O31" i="13"/>
  <c r="K31" i="32"/>
  <c r="O31" i="11"/>
  <c r="K31" i="30"/>
  <c r="O29" i="16"/>
  <c r="K29" i="35"/>
  <c r="O29" i="21"/>
  <c r="K29" i="40"/>
  <c r="O31" i="19"/>
  <c r="K31" i="38"/>
  <c r="O10" i="32"/>
  <c r="O10" i="37"/>
  <c r="O10" i="39"/>
  <c r="O10" i="33"/>
  <c r="AD42" i="22"/>
  <c r="L42" i="41"/>
  <c r="AD40" i="19"/>
  <c r="L40" i="38"/>
  <c r="AD38" i="16"/>
  <c r="L38" i="35"/>
  <c r="AD34" i="17"/>
  <c r="L34" i="36"/>
  <c r="AD34" i="20"/>
  <c r="L34" i="39"/>
  <c r="AD37" i="13"/>
  <c r="L37" i="32"/>
  <c r="L38" i="30"/>
  <c r="AD42" i="13"/>
  <c r="L42" i="32"/>
  <c r="AD42" i="18"/>
  <c r="L42" i="37"/>
  <c r="AD34" i="13"/>
  <c r="L34" i="32"/>
  <c r="AD34" i="22"/>
  <c r="L34" i="41"/>
  <c r="AD40" i="21"/>
  <c r="L40" i="40"/>
  <c r="AD34" i="16"/>
  <c r="L34" i="35"/>
  <c r="AD42" i="14"/>
  <c r="L42" i="33"/>
  <c r="AD34" i="14"/>
  <c r="L34" i="33"/>
  <c r="L41" i="31"/>
  <c r="L41" i="28"/>
  <c r="L36" i="30"/>
  <c r="AD34" i="10"/>
  <c r="L34" i="29"/>
  <c r="L37" i="31"/>
  <c r="AD36" i="13"/>
  <c r="L36" i="32"/>
  <c r="AD36" i="16"/>
  <c r="L36" i="35"/>
  <c r="AD41" i="15"/>
  <c r="L41" i="34"/>
  <c r="AD37" i="20"/>
  <c r="L37" i="39"/>
  <c r="AD36" i="18"/>
  <c r="L36" i="37"/>
  <c r="AD41" i="20"/>
  <c r="L41" i="39"/>
  <c r="AD41" i="21"/>
  <c r="L41" i="40"/>
  <c r="AD34" i="21"/>
  <c r="L34" i="40"/>
  <c r="AD36" i="22"/>
  <c r="L36" i="41"/>
  <c r="AD35" i="7"/>
  <c r="L35" i="26"/>
  <c r="AD36" i="7"/>
  <c r="P36" i="7" s="1"/>
  <c r="Q36" i="7" s="1"/>
  <c r="T36" i="7" s="1"/>
  <c r="L36" i="26"/>
  <c r="O29" i="8"/>
  <c r="K29" i="28"/>
  <c r="O29" i="14"/>
  <c r="K29" i="33"/>
  <c r="O31" i="14"/>
  <c r="K31" i="33"/>
  <c r="O31" i="15"/>
  <c r="K31" i="34"/>
  <c r="O31" i="17"/>
  <c r="K31" i="36"/>
  <c r="O31" i="18"/>
  <c r="K31" i="37"/>
  <c r="O31" i="16"/>
  <c r="K31" i="35"/>
  <c r="O31" i="22"/>
  <c r="K31" i="41"/>
  <c r="O31" i="21"/>
  <c r="K31" i="40"/>
  <c r="O10" i="35"/>
  <c r="O10" i="30"/>
  <c r="AD42" i="21"/>
  <c r="L42" i="40"/>
  <c r="AD38" i="20"/>
  <c r="L38" i="39"/>
  <c r="L40" i="29"/>
  <c r="AD37" i="19"/>
  <c r="L37" i="38"/>
  <c r="AD40" i="22"/>
  <c r="L40" i="41"/>
  <c r="AD38" i="19"/>
  <c r="L38" i="38"/>
  <c r="AD42" i="17"/>
  <c r="L42" i="36"/>
  <c r="L42" i="31"/>
  <c r="AD40" i="18"/>
  <c r="L40" i="37"/>
  <c r="AD34" i="8"/>
  <c r="L34" i="28"/>
  <c r="AD41" i="22"/>
  <c r="L41" i="41"/>
  <c r="AD41" i="17"/>
  <c r="L41" i="36"/>
  <c r="AD38" i="22"/>
  <c r="L38" i="41"/>
  <c r="AD40" i="15"/>
  <c r="L40" i="34"/>
  <c r="L42" i="30"/>
  <c r="L40" i="28"/>
  <c r="L43" i="28"/>
  <c r="L41" i="29"/>
  <c r="AD35" i="14"/>
  <c r="L35" i="33"/>
  <c r="AD35" i="10"/>
  <c r="L35" i="29"/>
  <c r="AD43" i="13"/>
  <c r="L43" i="32"/>
  <c r="AD37" i="14"/>
  <c r="L37" i="33"/>
  <c r="L35" i="31"/>
  <c r="AD37" i="16"/>
  <c r="L37" i="35"/>
  <c r="AD36" i="17"/>
  <c r="L36" i="36"/>
  <c r="AD41" i="18"/>
  <c r="L41" i="37"/>
  <c r="AD35" i="15"/>
  <c r="L35" i="34"/>
  <c r="AD43" i="16"/>
  <c r="L43" i="35"/>
  <c r="AD37" i="22"/>
  <c r="L37" i="41"/>
  <c r="AD43" i="18"/>
  <c r="L43" i="37"/>
  <c r="AD43" i="19"/>
  <c r="L43" i="38"/>
  <c r="AD36" i="20"/>
  <c r="L36" i="39"/>
  <c r="AD35" i="21"/>
  <c r="L35" i="40"/>
  <c r="U35" i="19"/>
  <c r="P35" i="38"/>
  <c r="U35" i="21"/>
  <c r="P35" i="40"/>
  <c r="V34" i="20"/>
  <c r="P34" i="39"/>
  <c r="V41" i="16"/>
  <c r="P41" i="35"/>
  <c r="U40" i="15"/>
  <c r="P40" i="34"/>
  <c r="V38" i="8"/>
  <c r="P38" i="28"/>
  <c r="U40" i="19"/>
  <c r="P40" i="38"/>
  <c r="U35" i="20"/>
  <c r="P35" i="39"/>
  <c r="V34" i="13"/>
  <c r="P34" i="32"/>
  <c r="U35" i="11"/>
  <c r="U37" i="21"/>
  <c r="P37" i="40"/>
  <c r="V42" i="17"/>
  <c r="P42" i="36"/>
  <c r="U43" i="11"/>
  <c r="P43" i="30"/>
  <c r="U37" i="19"/>
  <c r="P37" i="38"/>
  <c r="U43" i="19"/>
  <c r="P43" i="38"/>
  <c r="V34" i="16"/>
  <c r="P34" i="35"/>
  <c r="V38" i="13"/>
  <c r="P38" i="32"/>
  <c r="V41" i="15"/>
  <c r="P41" i="34"/>
  <c r="U37" i="20"/>
  <c r="P37" i="39"/>
  <c r="V38" i="19"/>
  <c r="P38" i="38"/>
  <c r="U43" i="21"/>
  <c r="P43" i="40"/>
  <c r="U37" i="18"/>
  <c r="P37" i="37"/>
  <c r="U43" i="12"/>
  <c r="P43" i="31"/>
  <c r="V34" i="22"/>
  <c r="P34" i="41"/>
  <c r="U37" i="13"/>
  <c r="P37" i="32"/>
  <c r="V34" i="10"/>
  <c r="P34" i="29"/>
  <c r="U43" i="16"/>
  <c r="P43" i="35"/>
  <c r="U37" i="22"/>
  <c r="P37" i="41"/>
  <c r="U37" i="12"/>
  <c r="U35" i="17"/>
  <c r="P35" i="36"/>
  <c r="V41" i="14"/>
  <c r="P41" i="33"/>
  <c r="V34" i="19"/>
  <c r="P34" i="38"/>
  <c r="U36" i="19"/>
  <c r="P36" i="38"/>
  <c r="V42" i="18"/>
  <c r="P42" i="37"/>
  <c r="U35" i="15"/>
  <c r="P35" i="34"/>
  <c r="V41" i="18"/>
  <c r="P41" i="37"/>
  <c r="V34" i="12"/>
  <c r="U35" i="22"/>
  <c r="P35" i="41"/>
  <c r="V38" i="11"/>
  <c r="V41" i="10"/>
  <c r="P41" i="29"/>
  <c r="V34" i="8"/>
  <c r="P34" i="28"/>
  <c r="U36" i="11"/>
  <c r="U40" i="22"/>
  <c r="P40" i="41"/>
  <c r="U43" i="20"/>
  <c r="P43" i="39"/>
  <c r="U36" i="20"/>
  <c r="P36" i="39"/>
  <c r="U43" i="14"/>
  <c r="P43" i="33"/>
  <c r="U40" i="13"/>
  <c r="P40" i="32"/>
  <c r="V42" i="16"/>
  <c r="P42" i="35"/>
  <c r="V38" i="22"/>
  <c r="P38" i="41"/>
  <c r="U43" i="18"/>
  <c r="P43" i="37"/>
  <c r="U43" i="22"/>
  <c r="P43" i="41"/>
  <c r="U36" i="13"/>
  <c r="P36" i="32"/>
  <c r="V38" i="15"/>
  <c r="P38" i="34"/>
  <c r="U40" i="14"/>
  <c r="P40" i="33"/>
  <c r="U37" i="8"/>
  <c r="P37" i="28"/>
  <c r="V42" i="14"/>
  <c r="P42" i="33"/>
  <c r="U40" i="18"/>
  <c r="P40" i="37"/>
  <c r="V42" i="10"/>
  <c r="P42" i="29"/>
  <c r="V34" i="18"/>
  <c r="P34" i="37"/>
  <c r="V42" i="22"/>
  <c r="P42" i="41"/>
  <c r="U36" i="15"/>
  <c r="P36" i="34"/>
  <c r="V38" i="10"/>
  <c r="P38" i="29"/>
  <c r="U40" i="17"/>
  <c r="P40" i="36"/>
  <c r="U36" i="21"/>
  <c r="P36" i="40"/>
  <c r="V41" i="11"/>
  <c r="V38" i="16"/>
  <c r="P38" i="35"/>
  <c r="U35" i="14"/>
  <c r="P35" i="33"/>
  <c r="U35" i="12"/>
  <c r="V41" i="12"/>
  <c r="U40" i="20"/>
  <c r="P40" i="39"/>
  <c r="V41" i="21"/>
  <c r="P41" i="40"/>
  <c r="U36" i="22"/>
  <c r="P36" i="41"/>
  <c r="V38" i="17"/>
  <c r="P38" i="36"/>
  <c r="U40" i="8"/>
  <c r="P40" i="28"/>
  <c r="U40" i="12"/>
  <c r="V41" i="17"/>
  <c r="P41" i="36"/>
  <c r="U36" i="18"/>
  <c r="P36" i="37"/>
  <c r="V38" i="12"/>
  <c r="U36" i="8"/>
  <c r="P36" i="28"/>
  <c r="V42" i="11"/>
  <c r="U43" i="13"/>
  <c r="P43" i="32"/>
  <c r="V34" i="17"/>
  <c r="P34" i="36"/>
  <c r="V41" i="22"/>
  <c r="P41" i="41"/>
  <c r="V38" i="20"/>
  <c r="P38" i="39"/>
  <c r="U36" i="12"/>
  <c r="U35" i="8"/>
  <c r="P35" i="28"/>
  <c r="U37" i="10"/>
  <c r="P37" i="29"/>
  <c r="V41" i="8"/>
  <c r="P41" i="28"/>
  <c r="U37" i="15"/>
  <c r="P37" i="34"/>
  <c r="U40" i="16"/>
  <c r="P40" i="35"/>
  <c r="U36" i="14"/>
  <c r="P36" i="33"/>
  <c r="V42" i="12"/>
  <c r="V42" i="19"/>
  <c r="P42" i="38"/>
  <c r="U43" i="10"/>
  <c r="P43" i="29"/>
  <c r="U36" i="10"/>
  <c r="P36" i="29"/>
  <c r="U36" i="16"/>
  <c r="P36" i="35"/>
  <c r="V42" i="13"/>
  <c r="P42" i="32"/>
  <c r="U35" i="16"/>
  <c r="P35" i="35"/>
  <c r="U40" i="21"/>
  <c r="P40" i="40"/>
  <c r="U43" i="17"/>
  <c r="P43" i="36"/>
  <c r="U35" i="10"/>
  <c r="P35" i="29"/>
  <c r="U37" i="16"/>
  <c r="P37" i="35"/>
  <c r="U35" i="18"/>
  <c r="P35" i="37"/>
  <c r="V34" i="21"/>
  <c r="P34" i="40"/>
  <c r="V34" i="15"/>
  <c r="P34" i="34"/>
  <c r="V42" i="21"/>
  <c r="P42" i="40"/>
  <c r="U40" i="10"/>
  <c r="P40" i="29"/>
  <c r="V42" i="15"/>
  <c r="P42" i="34"/>
  <c r="U43" i="15"/>
  <c r="P43" i="34"/>
  <c r="U36" i="17"/>
  <c r="P36" i="36"/>
  <c r="U35" i="13"/>
  <c r="P35" i="32"/>
  <c r="U40" i="11"/>
  <c r="V34" i="14"/>
  <c r="P34" i="33"/>
  <c r="V41" i="19"/>
  <c r="P41" i="38"/>
  <c r="V38" i="18"/>
  <c r="P38" i="37"/>
  <c r="U37" i="14"/>
  <c r="P37" i="33"/>
  <c r="V38" i="21"/>
  <c r="P38" i="40"/>
  <c r="U43" i="8"/>
  <c r="P43" i="28"/>
  <c r="U37" i="11"/>
  <c r="V42" i="20"/>
  <c r="P42" i="39"/>
  <c r="V34" i="11"/>
  <c r="V42" i="8"/>
  <c r="P42" i="28"/>
  <c r="V38" i="14"/>
  <c r="P38" i="33"/>
  <c r="V41" i="20"/>
  <c r="P41" i="39"/>
  <c r="U37" i="17"/>
  <c r="P37" i="36"/>
  <c r="V41" i="13"/>
  <c r="P41" i="32"/>
  <c r="V34" i="7"/>
  <c r="P34" i="26"/>
  <c r="P32" i="7"/>
  <c r="Q32" i="7" s="1"/>
  <c r="K32" i="26"/>
  <c r="K28" i="26"/>
  <c r="V38" i="7"/>
  <c r="P38" i="26"/>
  <c r="P30" i="7"/>
  <c r="Q30" i="7" s="1"/>
  <c r="U30" i="7" s="1"/>
  <c r="K30" i="26"/>
  <c r="U43" i="7"/>
  <c r="P43" i="26"/>
  <c r="U36" i="7"/>
  <c r="P39" i="7"/>
  <c r="Q39" i="7" s="1"/>
  <c r="K39" i="26"/>
  <c r="AD38" i="7"/>
  <c r="L38" i="26"/>
  <c r="V42" i="7"/>
  <c r="P42" i="26"/>
  <c r="AD37" i="7"/>
  <c r="L37" i="26"/>
  <c r="P27" i="7"/>
  <c r="Q27" i="7" s="1"/>
  <c r="V27" i="7" s="1"/>
  <c r="K27" i="26"/>
  <c r="AD40" i="7"/>
  <c r="L40" i="26"/>
  <c r="AD42" i="7"/>
  <c r="L42" i="26"/>
  <c r="K26" i="26"/>
  <c r="AD41" i="7"/>
  <c r="L41" i="26"/>
  <c r="U37" i="7"/>
  <c r="P37" i="26"/>
  <c r="U35" i="7"/>
  <c r="P35" i="26"/>
  <c r="AD34" i="7"/>
  <c r="L34" i="26"/>
  <c r="P33" i="7"/>
  <c r="Q33" i="7" s="1"/>
  <c r="K33" i="26"/>
  <c r="K25" i="26"/>
  <c r="S25" i="26" s="1"/>
  <c r="U40" i="7"/>
  <c r="P40" i="26"/>
  <c r="V41" i="7"/>
  <c r="P41" i="26"/>
  <c r="O39" i="11"/>
  <c r="O33" i="8"/>
  <c r="P33" i="8"/>
  <c r="Q33" i="8" s="1"/>
  <c r="O26" i="10"/>
  <c r="P26" i="10"/>
  <c r="Q26" i="10" s="1"/>
  <c r="O27" i="8"/>
  <c r="O32" i="12"/>
  <c r="O30" i="13"/>
  <c r="P30" i="13"/>
  <c r="Q30" i="13" s="1"/>
  <c r="U30" i="13" s="1"/>
  <c r="O30" i="11"/>
  <c r="O27" i="12"/>
  <c r="O32" i="15"/>
  <c r="P32" i="15"/>
  <c r="Q32" i="15" s="1"/>
  <c r="O26" i="13"/>
  <c r="P26" i="13"/>
  <c r="Q26" i="13" s="1"/>
  <c r="O32" i="14"/>
  <c r="P32" i="14"/>
  <c r="Q32" i="14" s="1"/>
  <c r="O33" i="10"/>
  <c r="O33" i="14"/>
  <c r="P33" i="14"/>
  <c r="Q33" i="14" s="1"/>
  <c r="V33" i="14" s="1"/>
  <c r="O27" i="16"/>
  <c r="P27" i="16"/>
  <c r="Q27" i="16" s="1"/>
  <c r="O28" i="17"/>
  <c r="P28" i="17"/>
  <c r="Q28" i="17" s="1"/>
  <c r="O32" i="18"/>
  <c r="P32" i="18"/>
  <c r="Q32" i="18" s="1"/>
  <c r="O33" i="20"/>
  <c r="P33" i="20"/>
  <c r="Q33" i="20" s="1"/>
  <c r="O26" i="21"/>
  <c r="P26" i="21"/>
  <c r="Q26" i="21" s="1"/>
  <c r="O28" i="18"/>
  <c r="P28" i="18"/>
  <c r="Q28" i="18" s="1"/>
  <c r="O26" i="17"/>
  <c r="P26" i="17"/>
  <c r="Q26" i="17" s="1"/>
  <c r="O33" i="19"/>
  <c r="P33" i="19"/>
  <c r="Q33" i="19" s="1"/>
  <c r="O28" i="21"/>
  <c r="P28" i="21"/>
  <c r="Q28" i="21" s="1"/>
  <c r="O33" i="21"/>
  <c r="P33" i="21"/>
  <c r="Q33" i="21" s="1"/>
  <c r="O26" i="22"/>
  <c r="P26" i="22"/>
  <c r="Q26" i="22" s="1"/>
  <c r="O39" i="16"/>
  <c r="P39" i="16"/>
  <c r="Q39" i="16" s="1"/>
  <c r="O39" i="19"/>
  <c r="P39" i="19"/>
  <c r="Q39" i="19" s="1"/>
  <c r="O39" i="22"/>
  <c r="P39" i="22"/>
  <c r="Q39" i="22" s="1"/>
  <c r="O25" i="10"/>
  <c r="P25" i="10"/>
  <c r="Q25" i="10" s="1"/>
  <c r="P25" i="29" s="1"/>
  <c r="O27" i="10"/>
  <c r="P27" i="10"/>
  <c r="Q27" i="10" s="1"/>
  <c r="U27" i="10" s="1"/>
  <c r="O30" i="8"/>
  <c r="P30" i="8"/>
  <c r="Q30" i="8" s="1"/>
  <c r="U30" i="8" s="1"/>
  <c r="O33" i="11"/>
  <c r="O30" i="12"/>
  <c r="O25" i="14"/>
  <c r="P25" i="14"/>
  <c r="Q25" i="14" s="1"/>
  <c r="P25" i="33" s="1"/>
  <c r="O32" i="13"/>
  <c r="P32" i="13"/>
  <c r="Q32" i="13" s="1"/>
  <c r="U32" i="13" s="1"/>
  <c r="O30" i="15"/>
  <c r="P30" i="15"/>
  <c r="Q30" i="15" s="1"/>
  <c r="O26" i="11"/>
  <c r="O27" i="13"/>
  <c r="P27" i="13"/>
  <c r="Q27" i="13" s="1"/>
  <c r="O32" i="16"/>
  <c r="P32" i="16"/>
  <c r="Q32" i="16" s="1"/>
  <c r="O27" i="18"/>
  <c r="P27" i="18"/>
  <c r="Q27" i="18" s="1"/>
  <c r="O27" i="19"/>
  <c r="P27" i="19"/>
  <c r="Q27" i="19" s="1"/>
  <c r="O32" i="21"/>
  <c r="P32" i="21"/>
  <c r="Q32" i="21" s="1"/>
  <c r="O26" i="16"/>
  <c r="P26" i="16"/>
  <c r="Q26" i="16" s="1"/>
  <c r="O25" i="17"/>
  <c r="P25" i="17"/>
  <c r="Q25" i="17" s="1"/>
  <c r="P25" i="36" s="1"/>
  <c r="O27" i="17"/>
  <c r="P27" i="17"/>
  <c r="Q27" i="17" s="1"/>
  <c r="O25" i="19"/>
  <c r="P25" i="19"/>
  <c r="Q25" i="19" s="1"/>
  <c r="P25" i="38" s="1"/>
  <c r="O25" i="20"/>
  <c r="P25" i="20"/>
  <c r="Q25" i="20" s="1"/>
  <c r="P25" i="39" s="1"/>
  <c r="O28" i="22"/>
  <c r="P28" i="22"/>
  <c r="Q28" i="22" s="1"/>
  <c r="O32" i="22"/>
  <c r="P32" i="22"/>
  <c r="Q32" i="22" s="1"/>
  <c r="O33" i="22"/>
  <c r="P33" i="22"/>
  <c r="Q33" i="22" s="1"/>
  <c r="O39" i="8"/>
  <c r="P39" i="8"/>
  <c r="Q39" i="8" s="1"/>
  <c r="O39" i="12"/>
  <c r="O39" i="10"/>
  <c r="P39" i="10"/>
  <c r="Q39" i="10" s="1"/>
  <c r="O39" i="17"/>
  <c r="P39" i="17"/>
  <c r="Q39" i="17" s="1"/>
  <c r="O39" i="18"/>
  <c r="P39" i="18"/>
  <c r="Q39" i="18" s="1"/>
  <c r="O39" i="21"/>
  <c r="P39" i="21"/>
  <c r="Q39" i="21" s="1"/>
  <c r="O26" i="8"/>
  <c r="P26" i="8"/>
  <c r="Q26" i="8" s="1"/>
  <c r="O28" i="10"/>
  <c r="P28" i="10"/>
  <c r="Q28" i="10" s="1"/>
  <c r="O27" i="15"/>
  <c r="P27" i="15"/>
  <c r="Q27" i="15" s="1"/>
  <c r="O25" i="11"/>
  <c r="O33" i="12"/>
  <c r="O26" i="14"/>
  <c r="P26" i="14"/>
  <c r="Q26" i="14" s="1"/>
  <c r="O26" i="15"/>
  <c r="P26" i="15"/>
  <c r="Q26" i="15" s="1"/>
  <c r="O28" i="11"/>
  <c r="O33" i="13"/>
  <c r="P33" i="13"/>
  <c r="Q33" i="13" s="1"/>
  <c r="U33" i="13" s="1"/>
  <c r="O33" i="15"/>
  <c r="P33" i="15"/>
  <c r="Q33" i="15" s="1"/>
  <c r="O32" i="11"/>
  <c r="O28" i="13"/>
  <c r="P28" i="13"/>
  <c r="Q28" i="13" s="1"/>
  <c r="O25" i="15"/>
  <c r="P25" i="15"/>
  <c r="Q25" i="15" s="1"/>
  <c r="P25" i="34" s="1"/>
  <c r="O26" i="20"/>
  <c r="P26" i="20"/>
  <c r="Q26" i="20" s="1"/>
  <c r="O30" i="17"/>
  <c r="P30" i="17"/>
  <c r="Q30" i="17" s="1"/>
  <c r="O30" i="18"/>
  <c r="P30" i="18"/>
  <c r="Q30" i="18" s="1"/>
  <c r="O30" i="20"/>
  <c r="P30" i="20"/>
  <c r="Q30" i="20" s="1"/>
  <c r="O27" i="22"/>
  <c r="P27" i="22"/>
  <c r="Q27" i="22" s="1"/>
  <c r="O28" i="16"/>
  <c r="P28" i="16"/>
  <c r="Q28" i="16" s="1"/>
  <c r="O33" i="17"/>
  <c r="P33" i="17"/>
  <c r="Q33" i="17" s="1"/>
  <c r="O28" i="19"/>
  <c r="P28" i="19"/>
  <c r="Q28" i="19" s="1"/>
  <c r="O26" i="19"/>
  <c r="P26" i="19"/>
  <c r="Q26" i="19" s="1"/>
  <c r="O27" i="20"/>
  <c r="P27" i="20"/>
  <c r="Q27" i="20" s="1"/>
  <c r="O25" i="21"/>
  <c r="P25" i="21"/>
  <c r="Q25" i="21" s="1"/>
  <c r="P25" i="40" s="1"/>
  <c r="O27" i="21"/>
  <c r="P27" i="21"/>
  <c r="Q27" i="21" s="1"/>
  <c r="O39" i="13"/>
  <c r="P39" i="13"/>
  <c r="Q39" i="13" s="1"/>
  <c r="O39" i="14"/>
  <c r="P39" i="14"/>
  <c r="Q39" i="14" s="1"/>
  <c r="O39" i="15"/>
  <c r="P39" i="15"/>
  <c r="Q39" i="15" s="1"/>
  <c r="O39" i="20"/>
  <c r="P39" i="20"/>
  <c r="Q39" i="20" s="1"/>
  <c r="O28" i="8"/>
  <c r="P28" i="8"/>
  <c r="Q28" i="8" s="1"/>
  <c r="O32" i="8"/>
  <c r="P32" i="8"/>
  <c r="Q32" i="8" s="1"/>
  <c r="O25" i="8"/>
  <c r="P25" i="8"/>
  <c r="Q25" i="8" s="1"/>
  <c r="P25" i="28" s="1"/>
  <c r="O32" i="10"/>
  <c r="P32" i="10"/>
  <c r="Q32" i="10" s="1"/>
  <c r="U32" i="10" s="1"/>
  <c r="O25" i="13"/>
  <c r="P25" i="13"/>
  <c r="Q25" i="13" s="1"/>
  <c r="P25" i="32" s="1"/>
  <c r="O28" i="14"/>
  <c r="P28" i="14"/>
  <c r="Q28" i="14" s="1"/>
  <c r="O27" i="11"/>
  <c r="O25" i="12"/>
  <c r="O30" i="14"/>
  <c r="P30" i="14"/>
  <c r="Q30" i="14" s="1"/>
  <c r="O28" i="15"/>
  <c r="P28" i="15"/>
  <c r="Q28" i="15" s="1"/>
  <c r="O28" i="12"/>
  <c r="O30" i="10"/>
  <c r="P30" i="10"/>
  <c r="Q30" i="10" s="1"/>
  <c r="U30" i="10" s="1"/>
  <c r="O26" i="12"/>
  <c r="O27" i="14"/>
  <c r="P27" i="14"/>
  <c r="Q27" i="14" s="1"/>
  <c r="P25" i="16"/>
  <c r="O25" i="18"/>
  <c r="P25" i="18"/>
  <c r="Q25" i="18" s="1"/>
  <c r="P25" i="37" s="1"/>
  <c r="O28" i="20"/>
  <c r="P28" i="20"/>
  <c r="Q28" i="20" s="1"/>
  <c r="O32" i="17"/>
  <c r="P32" i="17"/>
  <c r="Q32" i="17" s="1"/>
  <c r="O33" i="18"/>
  <c r="P33" i="18"/>
  <c r="Q33" i="18" s="1"/>
  <c r="O30" i="22"/>
  <c r="P30" i="22"/>
  <c r="Q30" i="22" s="1"/>
  <c r="O30" i="16"/>
  <c r="P30" i="16"/>
  <c r="Q30" i="16" s="1"/>
  <c r="O26" i="18"/>
  <c r="P26" i="18"/>
  <c r="Q26" i="18" s="1"/>
  <c r="O25" i="22"/>
  <c r="P25" i="22"/>
  <c r="Q25" i="22" s="1"/>
  <c r="P25" i="41" s="1"/>
  <c r="O33" i="16"/>
  <c r="P33" i="16"/>
  <c r="O32" i="19"/>
  <c r="P32" i="19"/>
  <c r="Q32" i="19" s="1"/>
  <c r="O30" i="19"/>
  <c r="P30" i="19"/>
  <c r="Q30" i="19" s="1"/>
  <c r="O30" i="21"/>
  <c r="P30" i="21"/>
  <c r="Q30" i="21" s="1"/>
  <c r="O32" i="20"/>
  <c r="P32" i="20"/>
  <c r="Q32" i="20" s="1"/>
  <c r="H36" i="25"/>
  <c r="O26" i="7"/>
  <c r="O39" i="7"/>
  <c r="O33" i="7"/>
  <c r="O25" i="7"/>
  <c r="O31" i="7"/>
  <c r="O32" i="7"/>
  <c r="O28" i="7"/>
  <c r="O29" i="7"/>
  <c r="O30" i="7"/>
  <c r="O27" i="7"/>
  <c r="AS42" i="12" l="1"/>
  <c r="AT41" i="12"/>
  <c r="AE41" i="12" s="1"/>
  <c r="AS38" i="11"/>
  <c r="AT37" i="11"/>
  <c r="AE37" i="11" s="1"/>
  <c r="AS37" i="10"/>
  <c r="AT36" i="10"/>
  <c r="AE36" i="10" s="1"/>
  <c r="AD36" i="10" s="1"/>
  <c r="AS37" i="8"/>
  <c r="AT36" i="8"/>
  <c r="AE36" i="8" s="1"/>
  <c r="AD36" i="8" s="1"/>
  <c r="P36" i="26"/>
  <c r="U28" i="10"/>
  <c r="V28" i="10"/>
  <c r="T60" i="7"/>
  <c r="V60" i="7" s="1"/>
  <c r="L10" i="42" s="1"/>
  <c r="H5" i="23"/>
  <c r="H22" i="25" s="1"/>
  <c r="P8" i="7"/>
  <c r="V46" i="10"/>
  <c r="E48" i="10" s="1"/>
  <c r="M7" i="23" s="1"/>
  <c r="U30" i="17"/>
  <c r="U46" i="17" s="1"/>
  <c r="E47" i="17" s="1"/>
  <c r="L14" i="23" s="1"/>
  <c r="V30" i="17"/>
  <c r="V46" i="17" s="1"/>
  <c r="E48" i="17" s="1"/>
  <c r="M14" i="23" s="1"/>
  <c r="Q33" i="16"/>
  <c r="V33" i="16" s="1"/>
  <c r="V46" i="16" s="1"/>
  <c r="E48" i="16" s="1"/>
  <c r="M13" i="23" s="1"/>
  <c r="Q25" i="16"/>
  <c r="S25" i="16" s="1"/>
  <c r="X33" i="13"/>
  <c r="V33" i="13"/>
  <c r="AX42" i="12"/>
  <c r="I42" i="31"/>
  <c r="Y42" i="12"/>
  <c r="P42" i="12"/>
  <c r="Q42" i="12" s="1"/>
  <c r="Y42" i="11"/>
  <c r="AX42" i="11"/>
  <c r="I42" i="30"/>
  <c r="P42" i="11"/>
  <c r="Q42" i="11" s="1"/>
  <c r="AP5" i="23"/>
  <c r="AQ5" i="23" s="1"/>
  <c r="AM19" i="23"/>
  <c r="AM11" i="23"/>
  <c r="AP19" i="23"/>
  <c r="AQ19" i="23" s="1"/>
  <c r="AM6" i="23"/>
  <c r="AM14" i="23"/>
  <c r="AP11" i="23"/>
  <c r="AQ11" i="23" s="1"/>
  <c r="AM13" i="23"/>
  <c r="AP18" i="23"/>
  <c r="AQ18" i="23" s="1"/>
  <c r="AP10" i="23"/>
  <c r="AQ10" i="23" s="1"/>
  <c r="AP17" i="23"/>
  <c r="AQ17" i="23" s="1"/>
  <c r="AP9" i="23"/>
  <c r="AQ9" i="23" s="1"/>
  <c r="AM5" i="23"/>
  <c r="AM12" i="23"/>
  <c r="AM18" i="23"/>
  <c r="AM10" i="23"/>
  <c r="AM17" i="23"/>
  <c r="AP16" i="23"/>
  <c r="AQ16" i="23" s="1"/>
  <c r="AP8" i="23"/>
  <c r="AQ8" i="23" s="1"/>
  <c r="AP7" i="23"/>
  <c r="AQ7" i="23" s="1"/>
  <c r="AP13" i="23"/>
  <c r="AQ13" i="23" s="1"/>
  <c r="AM9" i="23"/>
  <c r="AP15" i="23"/>
  <c r="AQ15" i="23" s="1"/>
  <c r="O47" i="7"/>
  <c r="AM16" i="23"/>
  <c r="AM8" i="23"/>
  <c r="AM15" i="23"/>
  <c r="AM7" i="23"/>
  <c r="AP14" i="23"/>
  <c r="AQ14" i="23" s="1"/>
  <c r="AP6" i="23"/>
  <c r="AQ6" i="23" s="1"/>
  <c r="U46" i="20"/>
  <c r="E47" i="20" s="1"/>
  <c r="L17" i="23" s="1"/>
  <c r="U46" i="14"/>
  <c r="E47" i="14" s="1"/>
  <c r="L11" i="23" s="1"/>
  <c r="U46" i="22"/>
  <c r="E47" i="22" s="1"/>
  <c r="L19" i="23" s="1"/>
  <c r="V46" i="22"/>
  <c r="E48" i="22" s="1"/>
  <c r="M19" i="23" s="1"/>
  <c r="U46" i="19"/>
  <c r="E47" i="19" s="1"/>
  <c r="L16" i="23" s="1"/>
  <c r="V46" i="19"/>
  <c r="E48" i="19" s="1"/>
  <c r="M16" i="23" s="1"/>
  <c r="U46" i="16"/>
  <c r="E47" i="16" s="1"/>
  <c r="L13" i="23" s="1"/>
  <c r="AD32" i="20"/>
  <c r="L32" i="39"/>
  <c r="AD30" i="19"/>
  <c r="L30" i="38"/>
  <c r="AD33" i="16"/>
  <c r="L33" i="35"/>
  <c r="AD26" i="18"/>
  <c r="L26" i="37"/>
  <c r="AD30" i="22"/>
  <c r="L30" i="41"/>
  <c r="AD32" i="17"/>
  <c r="L32" i="36"/>
  <c r="AD25" i="18"/>
  <c r="L25" i="37"/>
  <c r="AD27" i="14"/>
  <c r="L27" i="33"/>
  <c r="AD30" i="10"/>
  <c r="L30" i="29"/>
  <c r="AD28" i="15"/>
  <c r="L28" i="34"/>
  <c r="L25" i="31"/>
  <c r="AD28" i="14"/>
  <c r="L28" i="33"/>
  <c r="AD32" i="10"/>
  <c r="L32" i="29"/>
  <c r="AD32" i="8"/>
  <c r="L32" i="28"/>
  <c r="AD39" i="20"/>
  <c r="L39" i="39"/>
  <c r="AD39" i="15"/>
  <c r="L39" i="34"/>
  <c r="AD39" i="13"/>
  <c r="L39" i="32"/>
  <c r="AD25" i="21"/>
  <c r="L25" i="40"/>
  <c r="AD26" i="19"/>
  <c r="L26" i="38"/>
  <c r="AD33" i="17"/>
  <c r="L33" i="36"/>
  <c r="AD27" i="22"/>
  <c r="L27" i="41"/>
  <c r="AD30" i="18"/>
  <c r="L30" i="37"/>
  <c r="AD26" i="20"/>
  <c r="L26" i="39"/>
  <c r="AD28" i="13"/>
  <c r="L28" i="32"/>
  <c r="AD33" i="15"/>
  <c r="L33" i="34"/>
  <c r="L28" i="30"/>
  <c r="AD26" i="14"/>
  <c r="L26" i="33"/>
  <c r="L25" i="30"/>
  <c r="AD28" i="10"/>
  <c r="L28" i="29"/>
  <c r="AD39" i="21"/>
  <c r="L39" i="40"/>
  <c r="AD39" i="17"/>
  <c r="L39" i="36"/>
  <c r="L39" i="31"/>
  <c r="AD33" i="22"/>
  <c r="L33" i="41"/>
  <c r="AD28" i="22"/>
  <c r="L28" i="41"/>
  <c r="AD25" i="19"/>
  <c r="L25" i="38"/>
  <c r="AD25" i="17"/>
  <c r="L25" i="36"/>
  <c r="AD32" i="21"/>
  <c r="L32" i="40"/>
  <c r="AD27" i="18"/>
  <c r="L27" i="37"/>
  <c r="AD27" i="13"/>
  <c r="L27" i="32"/>
  <c r="AD30" i="15"/>
  <c r="L30" i="34"/>
  <c r="AD25" i="14"/>
  <c r="L25" i="33"/>
  <c r="L33" i="30"/>
  <c r="AD27" i="10"/>
  <c r="L27" i="29"/>
  <c r="AD39" i="22"/>
  <c r="L39" i="41"/>
  <c r="AD39" i="16"/>
  <c r="L39" i="35"/>
  <c r="AD33" i="21"/>
  <c r="L33" i="40"/>
  <c r="AD33" i="19"/>
  <c r="L33" i="38"/>
  <c r="AD28" i="18"/>
  <c r="L28" i="37"/>
  <c r="AD33" i="20"/>
  <c r="L33" i="39"/>
  <c r="AD28" i="17"/>
  <c r="L28" i="36"/>
  <c r="AD33" i="14"/>
  <c r="L33" i="33"/>
  <c r="AD32" i="14"/>
  <c r="L32" i="33"/>
  <c r="AD32" i="15"/>
  <c r="L32" i="34"/>
  <c r="L30" i="30"/>
  <c r="L32" i="31"/>
  <c r="AD26" i="10"/>
  <c r="L26" i="29"/>
  <c r="L39" i="30"/>
  <c r="AD31" i="22"/>
  <c r="P31" i="22" s="1"/>
  <c r="Q31" i="22" s="1"/>
  <c r="L31" i="41"/>
  <c r="AD31" i="18"/>
  <c r="P31" i="18" s="1"/>
  <c r="Q31" i="18" s="1"/>
  <c r="L31" i="37"/>
  <c r="AD31" i="15"/>
  <c r="P31" i="15" s="1"/>
  <c r="Q31" i="15" s="1"/>
  <c r="L31" i="34"/>
  <c r="AD29" i="14"/>
  <c r="P29" i="14" s="1"/>
  <c r="Q29" i="14" s="1"/>
  <c r="S29" i="14" s="1"/>
  <c r="L29" i="33"/>
  <c r="AD29" i="21"/>
  <c r="P29" i="21" s="1"/>
  <c r="Q29" i="21" s="1"/>
  <c r="L29" i="40"/>
  <c r="L31" i="30"/>
  <c r="AD29" i="10"/>
  <c r="P29" i="10" s="1"/>
  <c r="Q29" i="10" s="1"/>
  <c r="L29" i="29"/>
  <c r="AD29" i="20"/>
  <c r="P29" i="20" s="1"/>
  <c r="Q29" i="20" s="1"/>
  <c r="L29" i="39"/>
  <c r="AD29" i="19"/>
  <c r="P29" i="19" s="1"/>
  <c r="Q29" i="19" s="1"/>
  <c r="L29" i="38"/>
  <c r="L29" i="31"/>
  <c r="AD29" i="18"/>
  <c r="P29" i="18" s="1"/>
  <c r="Q29" i="18" s="1"/>
  <c r="R46" i="18" s="1"/>
  <c r="E51" i="18" s="1"/>
  <c r="L29" i="37"/>
  <c r="L31" i="31"/>
  <c r="L29" i="30"/>
  <c r="AD31" i="8"/>
  <c r="P31" i="8" s="1"/>
  <c r="Q31" i="8" s="1"/>
  <c r="L31" i="28"/>
  <c r="AD30" i="21"/>
  <c r="L30" i="40"/>
  <c r="AD32" i="19"/>
  <c r="L32" i="38"/>
  <c r="AD25" i="22"/>
  <c r="L25" i="41"/>
  <c r="AD30" i="16"/>
  <c r="L30" i="35"/>
  <c r="AD33" i="18"/>
  <c r="L33" i="37"/>
  <c r="AD28" i="20"/>
  <c r="L28" i="39"/>
  <c r="AD25" i="16"/>
  <c r="L25" i="35"/>
  <c r="L26" i="31"/>
  <c r="L28" i="31"/>
  <c r="AD30" i="14"/>
  <c r="L30" i="33"/>
  <c r="L27" i="30"/>
  <c r="AD25" i="13"/>
  <c r="L25" i="32"/>
  <c r="AD25" i="8"/>
  <c r="L25" i="28"/>
  <c r="AD28" i="8"/>
  <c r="L28" i="28"/>
  <c r="AD39" i="14"/>
  <c r="L39" i="33"/>
  <c r="AD27" i="21"/>
  <c r="L27" i="40"/>
  <c r="AD27" i="20"/>
  <c r="L27" i="39"/>
  <c r="AD28" i="19"/>
  <c r="L28" i="38"/>
  <c r="AD28" i="16"/>
  <c r="L28" i="35"/>
  <c r="AD30" i="20"/>
  <c r="L30" i="39"/>
  <c r="AD30" i="17"/>
  <c r="L30" i="36"/>
  <c r="AD25" i="15"/>
  <c r="L25" i="34"/>
  <c r="L32" i="30"/>
  <c r="AD33" i="13"/>
  <c r="L33" i="32"/>
  <c r="AD26" i="15"/>
  <c r="L26" i="34"/>
  <c r="L33" i="31"/>
  <c r="AD27" i="15"/>
  <c r="L27" i="34"/>
  <c r="AD26" i="8"/>
  <c r="L26" i="28"/>
  <c r="AD39" i="18"/>
  <c r="L39" i="37"/>
  <c r="L39" i="29"/>
  <c r="L39" i="28"/>
  <c r="AD32" i="22"/>
  <c r="L32" i="41"/>
  <c r="AD25" i="20"/>
  <c r="L25" i="39"/>
  <c r="AD27" i="17"/>
  <c r="L27" i="36"/>
  <c r="AD26" i="16"/>
  <c r="L26" i="35"/>
  <c r="AD27" i="19"/>
  <c r="L27" i="38"/>
  <c r="AD32" i="16"/>
  <c r="L32" i="35"/>
  <c r="L26" i="30"/>
  <c r="AD32" i="13"/>
  <c r="L32" i="32"/>
  <c r="L30" i="31"/>
  <c r="AD30" i="8"/>
  <c r="L30" i="28"/>
  <c r="AD25" i="10"/>
  <c r="L25" i="29"/>
  <c r="AD39" i="19"/>
  <c r="L39" i="38"/>
  <c r="AD26" i="22"/>
  <c r="L26" i="41"/>
  <c r="AD28" i="21"/>
  <c r="L28" i="40"/>
  <c r="AD26" i="17"/>
  <c r="L26" i="36"/>
  <c r="AD26" i="21"/>
  <c r="L26" i="40"/>
  <c r="AD32" i="18"/>
  <c r="L32" i="37"/>
  <c r="AD27" i="16"/>
  <c r="L27" i="35"/>
  <c r="AD33" i="10"/>
  <c r="P33" i="10" s="1"/>
  <c r="Q33" i="10" s="1"/>
  <c r="L33" i="29"/>
  <c r="AD26" i="13"/>
  <c r="L26" i="32"/>
  <c r="L27" i="31"/>
  <c r="AD30" i="13"/>
  <c r="L30" i="32"/>
  <c r="AD27" i="8"/>
  <c r="P27" i="8" s="1"/>
  <c r="Q27" i="8" s="1"/>
  <c r="S27" i="8" s="1"/>
  <c r="L27" i="28"/>
  <c r="AD33" i="8"/>
  <c r="L33" i="28"/>
  <c r="AD31" i="21"/>
  <c r="P31" i="21" s="1"/>
  <c r="Q31" i="21" s="1"/>
  <c r="L31" i="40"/>
  <c r="AD31" i="16"/>
  <c r="P31" i="16" s="1"/>
  <c r="L31" i="35"/>
  <c r="AD31" i="17"/>
  <c r="P31" i="17" s="1"/>
  <c r="Q31" i="17" s="1"/>
  <c r="L31" i="36"/>
  <c r="AD31" i="14"/>
  <c r="P31" i="14" s="1"/>
  <c r="Q31" i="14" s="1"/>
  <c r="S31" i="14" s="1"/>
  <c r="L31" i="33"/>
  <c r="AD29" i="8"/>
  <c r="P29" i="8" s="1"/>
  <c r="Q29" i="8" s="1"/>
  <c r="X29" i="8" s="1"/>
  <c r="L29" i="28"/>
  <c r="AD31" i="19"/>
  <c r="P31" i="19" s="1"/>
  <c r="Q31" i="19" s="1"/>
  <c r="L31" i="38"/>
  <c r="AD29" i="16"/>
  <c r="P29" i="16" s="1"/>
  <c r="L29" i="35"/>
  <c r="AD31" i="13"/>
  <c r="P31" i="13" s="1"/>
  <c r="Q31" i="13" s="1"/>
  <c r="U31" i="13" s="1"/>
  <c r="U46" i="13" s="1"/>
  <c r="E47" i="13" s="1"/>
  <c r="L10" i="23" s="1"/>
  <c r="L31" i="32"/>
  <c r="AD29" i="22"/>
  <c r="P29" i="22" s="1"/>
  <c r="Q29" i="22" s="1"/>
  <c r="L29" i="41"/>
  <c r="AD29" i="13"/>
  <c r="P29" i="13" s="1"/>
  <c r="Q29" i="13" s="1"/>
  <c r="V29" i="13" s="1"/>
  <c r="L29" i="32"/>
  <c r="AD31" i="20"/>
  <c r="P31" i="20" s="1"/>
  <c r="Q31" i="20" s="1"/>
  <c r="L31" i="39"/>
  <c r="AD29" i="17"/>
  <c r="P29" i="17" s="1"/>
  <c r="Q29" i="17" s="1"/>
  <c r="L29" i="36"/>
  <c r="AD29" i="15"/>
  <c r="P29" i="15" s="1"/>
  <c r="Q29" i="15" s="1"/>
  <c r="V29" i="15" s="1"/>
  <c r="V46" i="15" s="1"/>
  <c r="E48" i="15" s="1"/>
  <c r="M12" i="23" s="1"/>
  <c r="L29" i="34"/>
  <c r="AD31" i="10"/>
  <c r="P31" i="10" s="1"/>
  <c r="Q31" i="10" s="1"/>
  <c r="U31" i="10" s="1"/>
  <c r="L31" i="29"/>
  <c r="V46" i="14"/>
  <c r="E48" i="14" s="1"/>
  <c r="M11" i="23" s="1"/>
  <c r="V46" i="18"/>
  <c r="E48" i="18" s="1"/>
  <c r="M15" i="23" s="1"/>
  <c r="U46" i="18"/>
  <c r="E47" i="18" s="1"/>
  <c r="L15" i="23" s="1"/>
  <c r="V46" i="21"/>
  <c r="E48" i="21" s="1"/>
  <c r="M18" i="23" s="1"/>
  <c r="V46" i="8"/>
  <c r="E48" i="8" s="1"/>
  <c r="M6" i="23" s="1"/>
  <c r="U46" i="8"/>
  <c r="E47" i="8" s="1"/>
  <c r="L6" i="23" s="1"/>
  <c r="V46" i="20"/>
  <c r="E48" i="20" s="1"/>
  <c r="M17" i="23" s="1"/>
  <c r="U46" i="21"/>
  <c r="E47" i="21" s="1"/>
  <c r="L18" i="23" s="1"/>
  <c r="U46" i="11"/>
  <c r="E47" i="11" s="1"/>
  <c r="L8" i="23" s="1"/>
  <c r="U46" i="15"/>
  <c r="E47" i="15" s="1"/>
  <c r="L12" i="23" s="1"/>
  <c r="W39" i="21"/>
  <c r="W46" i="21" s="1"/>
  <c r="E50" i="21" s="1"/>
  <c r="O18" i="23" s="1"/>
  <c r="P39" i="40"/>
  <c r="W39" i="12"/>
  <c r="W46" i="12" s="1"/>
  <c r="E50" i="12" s="1"/>
  <c r="O9" i="23" s="1"/>
  <c r="S33" i="22"/>
  <c r="P33" i="41"/>
  <c r="S32" i="21"/>
  <c r="P32" i="40"/>
  <c r="S27" i="13"/>
  <c r="P27" i="32"/>
  <c r="S30" i="15"/>
  <c r="P30" i="34"/>
  <c r="S33" i="11"/>
  <c r="W39" i="22"/>
  <c r="W46" i="22" s="1"/>
  <c r="E50" i="22" s="1"/>
  <c r="O19" i="23" s="1"/>
  <c r="P39" i="41"/>
  <c r="S33" i="21"/>
  <c r="P33" i="40"/>
  <c r="S33" i="20"/>
  <c r="P33" i="39"/>
  <c r="S30" i="21"/>
  <c r="P30" i="40"/>
  <c r="S32" i="19"/>
  <c r="P32" i="38"/>
  <c r="S30" i="16"/>
  <c r="P30" i="35"/>
  <c r="S33" i="18"/>
  <c r="P33" i="37"/>
  <c r="S28" i="20"/>
  <c r="P28" i="39"/>
  <c r="S30" i="14"/>
  <c r="P30" i="33"/>
  <c r="S28" i="8"/>
  <c r="P28" i="28"/>
  <c r="W39" i="14"/>
  <c r="W46" i="14" s="1"/>
  <c r="E50" i="14" s="1"/>
  <c r="O11" i="23" s="1"/>
  <c r="P39" i="33"/>
  <c r="S27" i="21"/>
  <c r="P27" i="40"/>
  <c r="S27" i="20"/>
  <c r="P27" i="39"/>
  <c r="S28" i="19"/>
  <c r="P28" i="38"/>
  <c r="S28" i="16"/>
  <c r="P28" i="35"/>
  <c r="S30" i="20"/>
  <c r="P30" i="39"/>
  <c r="S30" i="17"/>
  <c r="P30" i="36"/>
  <c r="S32" i="11"/>
  <c r="S33" i="13"/>
  <c r="P33" i="32"/>
  <c r="S26" i="15"/>
  <c r="P26" i="34"/>
  <c r="S33" i="12"/>
  <c r="S27" i="15"/>
  <c r="P27" i="34"/>
  <c r="S26" i="8"/>
  <c r="P26" i="28"/>
  <c r="W39" i="18"/>
  <c r="W46" i="18" s="1"/>
  <c r="E50" i="18" s="1"/>
  <c r="O15" i="23" s="1"/>
  <c r="P39" i="37"/>
  <c r="W39" i="8"/>
  <c r="W46" i="8" s="1"/>
  <c r="E50" i="8" s="1"/>
  <c r="O6" i="23" s="1"/>
  <c r="P39" i="28"/>
  <c r="S26" i="16"/>
  <c r="P26" i="35"/>
  <c r="S32" i="16"/>
  <c r="P32" i="35"/>
  <c r="S32" i="13"/>
  <c r="P32" i="32"/>
  <c r="S28" i="21"/>
  <c r="P28" i="40"/>
  <c r="S26" i="17"/>
  <c r="P26" i="36"/>
  <c r="S32" i="18"/>
  <c r="P32" i="37"/>
  <c r="S27" i="16"/>
  <c r="P27" i="35"/>
  <c r="S33" i="10"/>
  <c r="S26" i="13"/>
  <c r="P26" i="32"/>
  <c r="S30" i="13"/>
  <c r="P30" i="32"/>
  <c r="S33" i="8"/>
  <c r="P33" i="28"/>
  <c r="W39" i="10"/>
  <c r="W46" i="10" s="1"/>
  <c r="E50" i="10" s="1"/>
  <c r="O7" i="23" s="1"/>
  <c r="P39" i="29"/>
  <c r="S32" i="22"/>
  <c r="P32" i="41"/>
  <c r="S27" i="17"/>
  <c r="P27" i="36"/>
  <c r="S27" i="19"/>
  <c r="P27" i="38"/>
  <c r="S30" i="8"/>
  <c r="P30" i="28"/>
  <c r="W39" i="19"/>
  <c r="W46" i="19" s="1"/>
  <c r="E50" i="19" s="1"/>
  <c r="O16" i="23" s="1"/>
  <c r="P39" i="38"/>
  <c r="S26" i="22"/>
  <c r="P26" i="41"/>
  <c r="S26" i="21"/>
  <c r="P26" i="40"/>
  <c r="S32" i="20"/>
  <c r="P32" i="39"/>
  <c r="S30" i="19"/>
  <c r="P30" i="38"/>
  <c r="S33" i="16"/>
  <c r="S26" i="18"/>
  <c r="P26" i="37"/>
  <c r="S30" i="22"/>
  <c r="P30" i="41"/>
  <c r="S32" i="17"/>
  <c r="P32" i="36"/>
  <c r="S27" i="14"/>
  <c r="P27" i="33"/>
  <c r="S30" i="10"/>
  <c r="P30" i="29"/>
  <c r="S28" i="15"/>
  <c r="P28" i="34"/>
  <c r="S28" i="14"/>
  <c r="P28" i="33"/>
  <c r="S32" i="10"/>
  <c r="P32" i="29"/>
  <c r="S32" i="8"/>
  <c r="P32" i="28"/>
  <c r="W39" i="20"/>
  <c r="W46" i="20" s="1"/>
  <c r="E50" i="20" s="1"/>
  <c r="O17" i="23" s="1"/>
  <c r="P39" i="39"/>
  <c r="W39" i="15"/>
  <c r="W46" i="15" s="1"/>
  <c r="E50" i="15" s="1"/>
  <c r="O12" i="23" s="1"/>
  <c r="P39" i="34"/>
  <c r="W39" i="13"/>
  <c r="W46" i="13" s="1"/>
  <c r="E50" i="13" s="1"/>
  <c r="O10" i="23" s="1"/>
  <c r="P39" i="32"/>
  <c r="S26" i="19"/>
  <c r="P26" i="38"/>
  <c r="S33" i="17"/>
  <c r="P33" i="36"/>
  <c r="S27" i="22"/>
  <c r="P27" i="41"/>
  <c r="S30" i="18"/>
  <c r="P30" i="37"/>
  <c r="S26" i="20"/>
  <c r="P26" i="39"/>
  <c r="S28" i="13"/>
  <c r="P28" i="32"/>
  <c r="S33" i="15"/>
  <c r="P33" i="34"/>
  <c r="S26" i="14"/>
  <c r="P26" i="33"/>
  <c r="S28" i="10"/>
  <c r="P28" i="29"/>
  <c r="W39" i="17"/>
  <c r="W46" i="17" s="1"/>
  <c r="E50" i="17" s="1"/>
  <c r="O14" i="23" s="1"/>
  <c r="P39" i="36"/>
  <c r="S28" i="22"/>
  <c r="P28" i="41"/>
  <c r="S27" i="18"/>
  <c r="P27" i="37"/>
  <c r="S27" i="10"/>
  <c r="P27" i="29"/>
  <c r="W39" i="16"/>
  <c r="W46" i="16" s="1"/>
  <c r="E50" i="16" s="1"/>
  <c r="O13" i="23" s="1"/>
  <c r="P39" i="35"/>
  <c r="S33" i="19"/>
  <c r="P33" i="38"/>
  <c r="S28" i="18"/>
  <c r="P28" i="37"/>
  <c r="S28" i="17"/>
  <c r="P28" i="36"/>
  <c r="S33" i="14"/>
  <c r="P33" i="33"/>
  <c r="S32" i="14"/>
  <c r="P32" i="33"/>
  <c r="S32" i="15"/>
  <c r="P32" i="34"/>
  <c r="S30" i="11"/>
  <c r="S32" i="12"/>
  <c r="S26" i="10"/>
  <c r="P26" i="29"/>
  <c r="W39" i="11"/>
  <c r="W46" i="11" s="1"/>
  <c r="E50" i="11" s="1"/>
  <c r="O8" i="23" s="1"/>
  <c r="U46" i="7"/>
  <c r="E47" i="7" s="1"/>
  <c r="L5" i="23" s="1"/>
  <c r="AD31" i="7"/>
  <c r="P31" i="7" s="1"/>
  <c r="Q31" i="7" s="1"/>
  <c r="L31" i="26"/>
  <c r="S33" i="7"/>
  <c r="P33" i="26"/>
  <c r="S27" i="7"/>
  <c r="P27" i="26"/>
  <c r="W39" i="7"/>
  <c r="W46" i="7" s="1"/>
  <c r="E50" i="7" s="1"/>
  <c r="O5" i="23" s="1"/>
  <c r="P39" i="26"/>
  <c r="S32" i="7"/>
  <c r="P32" i="26"/>
  <c r="AD28" i="7"/>
  <c r="P28" i="7" s="1"/>
  <c r="Q28" i="7" s="1"/>
  <c r="L28" i="26"/>
  <c r="AD30" i="7"/>
  <c r="L30" i="26"/>
  <c r="AD26" i="7"/>
  <c r="P26" i="7" s="1"/>
  <c r="Q26" i="7" s="1"/>
  <c r="T26" i="7" s="1"/>
  <c r="L26" i="26"/>
  <c r="AD29" i="7"/>
  <c r="L29" i="26"/>
  <c r="AD25" i="7"/>
  <c r="P25" i="7" s="1"/>
  <c r="Q25" i="7" s="1"/>
  <c r="T25" i="7" s="1"/>
  <c r="L25" i="26"/>
  <c r="AD33" i="7"/>
  <c r="L33" i="26"/>
  <c r="AD27" i="7"/>
  <c r="L27" i="26"/>
  <c r="AD32" i="7"/>
  <c r="L32" i="26"/>
  <c r="AD39" i="7"/>
  <c r="L39" i="26"/>
  <c r="S30" i="7"/>
  <c r="P30" i="26"/>
  <c r="S28" i="7"/>
  <c r="S25" i="21"/>
  <c r="S25" i="18"/>
  <c r="S25" i="15"/>
  <c r="S25" i="20"/>
  <c r="S25" i="10"/>
  <c r="S25" i="22"/>
  <c r="S25" i="13"/>
  <c r="S25" i="8"/>
  <c r="S25" i="19"/>
  <c r="S25" i="17"/>
  <c r="S25" i="14"/>
  <c r="AS43" i="12" l="1"/>
  <c r="AT43" i="12" s="1"/>
  <c r="AE43" i="12" s="1"/>
  <c r="AD43" i="12" s="1"/>
  <c r="AT42" i="12"/>
  <c r="AE42" i="12" s="1"/>
  <c r="AD42" i="12" s="1"/>
  <c r="AS39" i="11"/>
  <c r="AT38" i="11"/>
  <c r="AE38" i="11" s="1"/>
  <c r="AS38" i="10"/>
  <c r="AT37" i="10"/>
  <c r="AE37" i="10" s="1"/>
  <c r="AD37" i="10" s="1"/>
  <c r="AS38" i="8"/>
  <c r="AT37" i="8"/>
  <c r="AE37" i="8" s="1"/>
  <c r="AD37" i="8" s="1"/>
  <c r="U61" i="7"/>
  <c r="P10" i="42"/>
  <c r="P25" i="42" s="1"/>
  <c r="H19" i="43" s="1"/>
  <c r="V51" i="7"/>
  <c r="AJ5" i="23" s="1"/>
  <c r="AJ21" i="23" s="1"/>
  <c r="P29" i="7"/>
  <c r="Q29" i="7" s="1"/>
  <c r="X29" i="7" s="1"/>
  <c r="AD47" i="7"/>
  <c r="U29" i="10"/>
  <c r="U46" i="10" s="1"/>
  <c r="E47" i="10" s="1"/>
  <c r="L7" i="23" s="1"/>
  <c r="X29" i="10"/>
  <c r="P28" i="26"/>
  <c r="V28" i="7"/>
  <c r="V46" i="7" s="1"/>
  <c r="E48" i="7" s="1"/>
  <c r="M5" i="23" s="1"/>
  <c r="S26" i="7"/>
  <c r="P26" i="26"/>
  <c r="S25" i="7"/>
  <c r="P25" i="26"/>
  <c r="H21" i="23"/>
  <c r="P33" i="35"/>
  <c r="R46" i="20"/>
  <c r="E51" i="20" s="1"/>
  <c r="R46" i="17"/>
  <c r="E51" i="17" s="1"/>
  <c r="S29" i="17"/>
  <c r="Q29" i="16"/>
  <c r="S29" i="16" s="1"/>
  <c r="Q31" i="16"/>
  <c r="P31" i="35" s="1"/>
  <c r="P25" i="35"/>
  <c r="V46" i="13"/>
  <c r="E48" i="13" s="1"/>
  <c r="M10" i="23" s="1"/>
  <c r="R46" i="14"/>
  <c r="E51" i="14" s="1"/>
  <c r="P42" i="31"/>
  <c r="P42" i="30"/>
  <c r="X33" i="10"/>
  <c r="T33" i="10"/>
  <c r="P33" i="29"/>
  <c r="R46" i="8"/>
  <c r="E51" i="8" s="1"/>
  <c r="X27" i="8"/>
  <c r="T27" i="8"/>
  <c r="P27" i="28"/>
  <c r="S29" i="7"/>
  <c r="X28" i="7"/>
  <c r="T28" i="7"/>
  <c r="AN6" i="23"/>
  <c r="AN18" i="23"/>
  <c r="AN10" i="23"/>
  <c r="AN17" i="23"/>
  <c r="R46" i="13"/>
  <c r="E51" i="13" s="1"/>
  <c r="R46" i="15"/>
  <c r="E51" i="15" s="1"/>
  <c r="R46" i="10"/>
  <c r="E51" i="10" s="1"/>
  <c r="P7" i="23" s="1"/>
  <c r="R46" i="22"/>
  <c r="E51" i="22" s="1"/>
  <c r="R46" i="19"/>
  <c r="E51" i="19" s="1"/>
  <c r="R46" i="21"/>
  <c r="E51" i="21" s="1"/>
  <c r="AP21" i="23"/>
  <c r="AM21" i="23"/>
  <c r="AN15" i="23"/>
  <c r="AN13" i="23"/>
  <c r="AN11" i="23"/>
  <c r="AN16" i="23"/>
  <c r="AQ21" i="23"/>
  <c r="O49" i="26"/>
  <c r="AN14" i="23"/>
  <c r="AN12" i="23"/>
  <c r="AN9" i="23"/>
  <c r="AN7" i="23"/>
  <c r="AN19" i="23"/>
  <c r="AN5" i="23"/>
  <c r="AN8" i="23"/>
  <c r="S46" i="21"/>
  <c r="E46" i="21" s="1"/>
  <c r="T29" i="15"/>
  <c r="P29" i="34"/>
  <c r="P31" i="39"/>
  <c r="X31" i="20"/>
  <c r="X46" i="20" s="1"/>
  <c r="F53" i="20" s="1"/>
  <c r="T31" i="20"/>
  <c r="P29" i="41"/>
  <c r="T29" i="22"/>
  <c r="T29" i="16"/>
  <c r="P29" i="28"/>
  <c r="T29" i="8"/>
  <c r="P31" i="36"/>
  <c r="T31" i="17"/>
  <c r="X31" i="17"/>
  <c r="X46" i="17" s="1"/>
  <c r="F53" i="17" s="1"/>
  <c r="P31" i="40"/>
  <c r="X31" i="21"/>
  <c r="X46" i="21" s="1"/>
  <c r="F53" i="21" s="1"/>
  <c r="T31" i="21"/>
  <c r="T29" i="11"/>
  <c r="P29" i="37"/>
  <c r="T29" i="18"/>
  <c r="T29" i="19"/>
  <c r="P29" i="38"/>
  <c r="P29" i="29"/>
  <c r="T29" i="10"/>
  <c r="T29" i="21"/>
  <c r="P29" i="40"/>
  <c r="P31" i="34"/>
  <c r="X31" i="15"/>
  <c r="X46" i="15" s="1"/>
  <c r="F53" i="15" s="1"/>
  <c r="T31" i="15"/>
  <c r="P31" i="41"/>
  <c r="X31" i="22"/>
  <c r="X46" i="22" s="1"/>
  <c r="F53" i="22" s="1"/>
  <c r="T31" i="22"/>
  <c r="P31" i="29"/>
  <c r="X31" i="10"/>
  <c r="T31" i="10"/>
  <c r="P29" i="36"/>
  <c r="T29" i="17"/>
  <c r="P29" i="32"/>
  <c r="T29" i="13"/>
  <c r="P31" i="32"/>
  <c r="X31" i="13"/>
  <c r="X46" i="13" s="1"/>
  <c r="F53" i="13" s="1"/>
  <c r="T31" i="13"/>
  <c r="P31" i="38"/>
  <c r="X31" i="19"/>
  <c r="X46" i="19" s="1"/>
  <c r="F53" i="19" s="1"/>
  <c r="T31" i="19"/>
  <c r="P31" i="33"/>
  <c r="X31" i="14"/>
  <c r="X46" i="14" s="1"/>
  <c r="F53" i="14" s="1"/>
  <c r="T31" i="14"/>
  <c r="T31" i="16"/>
  <c r="X31" i="16"/>
  <c r="X46" i="16" s="1"/>
  <c r="F53" i="16" s="1"/>
  <c r="P31" i="28"/>
  <c r="T31" i="8"/>
  <c r="X31" i="8"/>
  <c r="T31" i="12"/>
  <c r="X31" i="12"/>
  <c r="T29" i="12"/>
  <c r="T29" i="20"/>
  <c r="P29" i="39"/>
  <c r="T31" i="11"/>
  <c r="X31" i="11"/>
  <c r="T29" i="14"/>
  <c r="P29" i="33"/>
  <c r="P31" i="37"/>
  <c r="T31" i="18"/>
  <c r="X31" i="18"/>
  <c r="X46" i="18" s="1"/>
  <c r="F53" i="18" s="1"/>
  <c r="H20" i="42" s="1"/>
  <c r="P15" i="23"/>
  <c r="O45" i="37"/>
  <c r="I20" i="42" s="1"/>
  <c r="X31" i="7"/>
  <c r="P31" i="26"/>
  <c r="O21" i="23"/>
  <c r="S46" i="19"/>
  <c r="E46" i="19" s="1"/>
  <c r="S46" i="20"/>
  <c r="E46" i="20" s="1"/>
  <c r="S46" i="13"/>
  <c r="E46" i="13" s="1"/>
  <c r="S46" i="17"/>
  <c r="E46" i="17" s="1"/>
  <c r="S46" i="10"/>
  <c r="E46" i="10" s="1"/>
  <c r="S46" i="14"/>
  <c r="E46" i="14" s="1"/>
  <c r="S46" i="8"/>
  <c r="E46" i="8" s="1"/>
  <c r="S46" i="22"/>
  <c r="E46" i="22" s="1"/>
  <c r="S46" i="15"/>
  <c r="E46" i="15" s="1"/>
  <c r="S46" i="18"/>
  <c r="E46" i="18" s="1"/>
  <c r="T31" i="7"/>
  <c r="AS40" i="11" l="1"/>
  <c r="AT39" i="11"/>
  <c r="AE39" i="11" s="1"/>
  <c r="AS39" i="10"/>
  <c r="AT38" i="10"/>
  <c r="AE38" i="10" s="1"/>
  <c r="AD38" i="10" s="1"/>
  <c r="AS39" i="8"/>
  <c r="AT38" i="8"/>
  <c r="AE38" i="8" s="1"/>
  <c r="AD38" i="8" s="1"/>
  <c r="Z33" i="23"/>
  <c r="R46" i="7"/>
  <c r="E51" i="7" s="1"/>
  <c r="P5" i="23" s="1"/>
  <c r="T29" i="7"/>
  <c r="T46" i="7" s="1"/>
  <c r="E49" i="7" s="1"/>
  <c r="N5" i="23" s="1"/>
  <c r="P29" i="26"/>
  <c r="K10" i="23"/>
  <c r="P11" i="23"/>
  <c r="H16" i="42"/>
  <c r="K11" i="23"/>
  <c r="K17" i="23"/>
  <c r="K18" i="23"/>
  <c r="P18" i="23"/>
  <c r="H23" i="42"/>
  <c r="O45" i="34"/>
  <c r="I17" i="42" s="1"/>
  <c r="H17" i="42"/>
  <c r="K15" i="23"/>
  <c r="K12" i="23"/>
  <c r="K16" i="23"/>
  <c r="P16" i="23"/>
  <c r="H21" i="42"/>
  <c r="P10" i="23"/>
  <c r="H15" i="42"/>
  <c r="O45" i="28"/>
  <c r="I11" i="42" s="1"/>
  <c r="O45" i="36"/>
  <c r="I19" i="42" s="1"/>
  <c r="H19" i="42"/>
  <c r="K19" i="23"/>
  <c r="K14" i="23"/>
  <c r="P19" i="23"/>
  <c r="H24" i="42"/>
  <c r="P17" i="23"/>
  <c r="H22" i="42"/>
  <c r="S46" i="7"/>
  <c r="E46" i="7" s="1"/>
  <c r="P14" i="23"/>
  <c r="T46" i="20"/>
  <c r="E49" i="20" s="1"/>
  <c r="N17" i="23" s="1"/>
  <c r="O45" i="39"/>
  <c r="I22" i="42" s="1"/>
  <c r="O45" i="38"/>
  <c r="I21" i="42" s="1"/>
  <c r="R46" i="16"/>
  <c r="E51" i="16" s="1"/>
  <c r="O45" i="35" s="1"/>
  <c r="I18" i="42" s="1"/>
  <c r="P6" i="23"/>
  <c r="P29" i="35"/>
  <c r="S31" i="16"/>
  <c r="S46" i="16" s="1"/>
  <c r="E46" i="16" s="1"/>
  <c r="O45" i="33"/>
  <c r="I16" i="42" s="1"/>
  <c r="O45" i="32"/>
  <c r="I15" i="42" s="1"/>
  <c r="X46" i="10"/>
  <c r="F53" i="10" s="1"/>
  <c r="H41" i="31"/>
  <c r="H41" i="30"/>
  <c r="X46" i="8"/>
  <c r="F53" i="8" s="1"/>
  <c r="H11" i="42" s="1"/>
  <c r="X46" i="7"/>
  <c r="F53" i="7" s="1"/>
  <c r="H12" i="42" s="1"/>
  <c r="AN21" i="23"/>
  <c r="P12" i="23"/>
  <c r="O45" i="29"/>
  <c r="I12" i="42" s="1"/>
  <c r="O45" i="41"/>
  <c r="I24" i="42" s="1"/>
  <c r="O45" i="40"/>
  <c r="I23" i="42" s="1"/>
  <c r="T46" i="8"/>
  <c r="E49" i="8" s="1"/>
  <c r="N6" i="23" s="1"/>
  <c r="T46" i="17"/>
  <c r="E49" i="17" s="1"/>
  <c r="N14" i="23" s="1"/>
  <c r="T46" i="15"/>
  <c r="E49" i="15" s="1"/>
  <c r="N12" i="23" s="1"/>
  <c r="T46" i="14"/>
  <c r="E49" i="14" s="1"/>
  <c r="N11" i="23" s="1"/>
  <c r="T46" i="22"/>
  <c r="E49" i="22" s="1"/>
  <c r="N19" i="23" s="1"/>
  <c r="T46" i="19"/>
  <c r="E49" i="19" s="1"/>
  <c r="N16" i="23" s="1"/>
  <c r="T46" i="18"/>
  <c r="E49" i="18" s="1"/>
  <c r="N15" i="23" s="1"/>
  <c r="T46" i="16"/>
  <c r="E49" i="16" s="1"/>
  <c r="N13" i="23" s="1"/>
  <c r="T46" i="10"/>
  <c r="E49" i="10" s="1"/>
  <c r="N7" i="23" s="1"/>
  <c r="T46" i="13"/>
  <c r="E49" i="13" s="1"/>
  <c r="N10" i="23" s="1"/>
  <c r="T46" i="21"/>
  <c r="E49" i="21" s="1"/>
  <c r="N18" i="23" s="1"/>
  <c r="K7" i="23"/>
  <c r="K6" i="23"/>
  <c r="AS41" i="11" l="1"/>
  <c r="AT40" i="11"/>
  <c r="AE40" i="11" s="1"/>
  <c r="AS40" i="10"/>
  <c r="AT39" i="10"/>
  <c r="AE39" i="10" s="1"/>
  <c r="AD39" i="10" s="1"/>
  <c r="AS40" i="8"/>
  <c r="AT39" i="8"/>
  <c r="AE39" i="8" s="1"/>
  <c r="AD39" i="8" s="1"/>
  <c r="O45" i="26"/>
  <c r="I10" i="42" s="1"/>
  <c r="K13" i="23"/>
  <c r="G18" i="42"/>
  <c r="K5" i="23"/>
  <c r="G10" i="42"/>
  <c r="G19" i="42"/>
  <c r="G21" i="42"/>
  <c r="G20" i="42"/>
  <c r="G22" i="42"/>
  <c r="G11" i="42"/>
  <c r="H10" i="42"/>
  <c r="P13" i="23"/>
  <c r="H18" i="42"/>
  <c r="G24" i="42"/>
  <c r="G17" i="42"/>
  <c r="G23" i="42"/>
  <c r="G16" i="42"/>
  <c r="G15" i="42"/>
  <c r="I41" i="31"/>
  <c r="Y41" i="12"/>
  <c r="AX41" i="12"/>
  <c r="AD41" i="12" s="1"/>
  <c r="P41" i="12"/>
  <c r="Q41" i="12" s="1"/>
  <c r="Y41" i="11"/>
  <c r="I41" i="30"/>
  <c r="AX41" i="11"/>
  <c r="P41" i="11"/>
  <c r="Q41" i="11" s="1"/>
  <c r="G12" i="42"/>
  <c r="AS42" i="11" l="1"/>
  <c r="AT41" i="11"/>
  <c r="AE41" i="11" s="1"/>
  <c r="AD41" i="11" s="1"/>
  <c r="AS41" i="10"/>
  <c r="AT40" i="10"/>
  <c r="AE40" i="10" s="1"/>
  <c r="AD40" i="10" s="1"/>
  <c r="AS41" i="8"/>
  <c r="AT40" i="8"/>
  <c r="AE40" i="8" s="1"/>
  <c r="AD40" i="8" s="1"/>
  <c r="P41" i="31"/>
  <c r="P41" i="30"/>
  <c r="AS43" i="11" l="1"/>
  <c r="AT43" i="11" s="1"/>
  <c r="AE43" i="11" s="1"/>
  <c r="AD43" i="11" s="1"/>
  <c r="AT42" i="11"/>
  <c r="AE42" i="11" s="1"/>
  <c r="AD42" i="11" s="1"/>
  <c r="AS42" i="10"/>
  <c r="AT41" i="10"/>
  <c r="AE41" i="10" s="1"/>
  <c r="AD41" i="10" s="1"/>
  <c r="AS42" i="8"/>
  <c r="AT41" i="8"/>
  <c r="AE41" i="8" s="1"/>
  <c r="AD41" i="8" s="1"/>
  <c r="H40" i="31"/>
  <c r="H40" i="30"/>
  <c r="AS43" i="10" l="1"/>
  <c r="AT43" i="10" s="1"/>
  <c r="AE43" i="10" s="1"/>
  <c r="AD43" i="10" s="1"/>
  <c r="AT42" i="10"/>
  <c r="AE42" i="10" s="1"/>
  <c r="AD42" i="10" s="1"/>
  <c r="AS43" i="8"/>
  <c r="AT43" i="8" s="1"/>
  <c r="AE43" i="8" s="1"/>
  <c r="AD43" i="8" s="1"/>
  <c r="AT42" i="8"/>
  <c r="AE42" i="8" s="1"/>
  <c r="AD42" i="8" s="1"/>
  <c r="I40" i="31"/>
  <c r="Y40" i="12"/>
  <c r="AX40" i="12"/>
  <c r="AD40" i="12" s="1"/>
  <c r="P40" i="12"/>
  <c r="Q40" i="12" s="1"/>
  <c r="I40" i="30"/>
  <c r="Y40" i="11"/>
  <c r="AX40" i="11"/>
  <c r="AD40" i="11" s="1"/>
  <c r="P40" i="11"/>
  <c r="Q40" i="11" s="1"/>
  <c r="P40" i="31" l="1"/>
  <c r="P40" i="30"/>
  <c r="I39" i="31" l="1"/>
  <c r="AX39" i="12"/>
  <c r="AD39" i="12" s="1"/>
  <c r="Y39" i="12"/>
  <c r="P39" i="12"/>
  <c r="Q39" i="12" s="1"/>
  <c r="H39" i="31"/>
  <c r="I39" i="30"/>
  <c r="Y39" i="11"/>
  <c r="AX39" i="11"/>
  <c r="AD39" i="11" s="1"/>
  <c r="P39" i="11"/>
  <c r="Q39" i="11" s="1"/>
  <c r="H39" i="30"/>
  <c r="P39" i="31" l="1"/>
  <c r="P39" i="30"/>
  <c r="H38" i="31" l="1"/>
  <c r="I38" i="31" l="1"/>
  <c r="Y38" i="12"/>
  <c r="AX38" i="12"/>
  <c r="AD38" i="12" s="1"/>
  <c r="P38" i="12"/>
  <c r="Q38" i="12" s="1"/>
  <c r="I38" i="30"/>
  <c r="Y38" i="11"/>
  <c r="AX38" i="11"/>
  <c r="AD38" i="11" s="1"/>
  <c r="P38" i="11"/>
  <c r="Q38" i="11" s="1"/>
  <c r="H38" i="30"/>
  <c r="P38" i="31" l="1"/>
  <c r="P38" i="30"/>
  <c r="H37" i="31" l="1"/>
  <c r="H37" i="30"/>
  <c r="Y37" i="12" l="1"/>
  <c r="I37" i="31"/>
  <c r="AX37" i="12"/>
  <c r="AD37" i="12" s="1"/>
  <c r="P37" i="12"/>
  <c r="Q37" i="12" s="1"/>
  <c r="I37" i="30"/>
  <c r="Y37" i="11"/>
  <c r="AX37" i="11"/>
  <c r="AD37" i="11" s="1"/>
  <c r="P37" i="11"/>
  <c r="Q37" i="11" s="1"/>
  <c r="P37" i="31" l="1"/>
  <c r="P37" i="30"/>
  <c r="H36" i="31" l="1"/>
  <c r="AX36" i="12" l="1"/>
  <c r="AD36" i="12" s="1"/>
  <c r="I36" i="31"/>
  <c r="Y36" i="12"/>
  <c r="P36" i="12"/>
  <c r="Q36" i="12" s="1"/>
  <c r="AX36" i="11"/>
  <c r="AD36" i="11" s="1"/>
  <c r="I36" i="30"/>
  <c r="Y36" i="11"/>
  <c r="P36" i="11"/>
  <c r="Q36" i="11" s="1"/>
  <c r="H36" i="30"/>
  <c r="P36" i="31" l="1"/>
  <c r="P36" i="30"/>
  <c r="H35" i="30" l="1"/>
  <c r="Y35" i="12" l="1"/>
  <c r="AX35" i="12"/>
  <c r="AD35" i="12" s="1"/>
  <c r="I35" i="31"/>
  <c r="P35" i="12"/>
  <c r="Q35" i="12" s="1"/>
  <c r="V35" i="12" s="1"/>
  <c r="V46" i="12" s="1"/>
  <c r="E48" i="12" s="1"/>
  <c r="M9" i="23" s="1"/>
  <c r="H35" i="31"/>
  <c r="Y35" i="11"/>
  <c r="AX35" i="11"/>
  <c r="AD35" i="11" s="1"/>
  <c r="I35" i="30"/>
  <c r="P35" i="11"/>
  <c r="Q35" i="11" s="1"/>
  <c r="P35" i="31" l="1"/>
  <c r="P35" i="30"/>
  <c r="H34" i="31" l="1"/>
  <c r="H34" i="30"/>
  <c r="Y34" i="12" l="1"/>
  <c r="AX34" i="12"/>
  <c r="AD34" i="12" s="1"/>
  <c r="I34" i="31"/>
  <c r="P34" i="12"/>
  <c r="Q34" i="12" s="1"/>
  <c r="Y34" i="11"/>
  <c r="I34" i="30"/>
  <c r="AX34" i="11"/>
  <c r="AD34" i="11" s="1"/>
  <c r="P34" i="11"/>
  <c r="Q34" i="11" s="1"/>
  <c r="X34" i="12" l="1"/>
  <c r="U34" i="12"/>
  <c r="P34" i="31"/>
  <c r="P34" i="30"/>
  <c r="H33" i="31" l="1"/>
  <c r="AT33" i="12"/>
  <c r="AE33" i="12" s="1"/>
  <c r="H33" i="30"/>
  <c r="I33" i="31" l="1"/>
  <c r="Y33" i="12"/>
  <c r="AX33" i="12"/>
  <c r="AD33" i="12" s="1"/>
  <c r="P33" i="12"/>
  <c r="Q33" i="12" s="1"/>
  <c r="U33" i="12" s="1"/>
  <c r="Y33" i="11"/>
  <c r="AX33" i="11"/>
  <c r="AD33" i="11" s="1"/>
  <c r="I33" i="30"/>
  <c r="P33" i="11"/>
  <c r="Q33" i="11" s="1"/>
  <c r="P33" i="31" l="1"/>
  <c r="P33" i="30"/>
  <c r="H32" i="31" l="1"/>
  <c r="H32" i="30"/>
  <c r="AX32" i="12" l="1"/>
  <c r="AD32" i="12" s="1"/>
  <c r="P32" i="12" s="1"/>
  <c r="Q32" i="12" s="1"/>
  <c r="U32" i="12" s="1"/>
  <c r="I32" i="31"/>
  <c r="Y32" i="12"/>
  <c r="Y32" i="11"/>
  <c r="I32" i="30"/>
  <c r="AX32" i="11"/>
  <c r="AD32" i="11" s="1"/>
  <c r="P32" i="11"/>
  <c r="Q32" i="11" s="1"/>
  <c r="X32" i="12" l="1"/>
  <c r="X46" i="12" s="1"/>
  <c r="F53" i="12" s="1"/>
  <c r="T32" i="12"/>
  <c r="T46" i="12" s="1"/>
  <c r="E49" i="12" s="1"/>
  <c r="N9" i="23" s="1"/>
  <c r="P32" i="31"/>
  <c r="P32" i="30"/>
  <c r="AT31" i="12" l="1"/>
  <c r="AE31" i="12" s="1"/>
  <c r="M31" i="12" s="1"/>
  <c r="O31" i="31" s="1"/>
  <c r="H31" i="31"/>
  <c r="H31" i="30"/>
  <c r="I31" i="31" l="1"/>
  <c r="AX31" i="12"/>
  <c r="AD31" i="12" s="1"/>
  <c r="P31" i="12" s="1"/>
  <c r="Q31" i="12" s="1"/>
  <c r="Y31" i="12"/>
  <c r="AX31" i="11"/>
  <c r="AD31" i="11" s="1"/>
  <c r="P31" i="11" s="1"/>
  <c r="Q31" i="11" s="1"/>
  <c r="I31" i="30"/>
  <c r="Y31" i="11"/>
  <c r="S31" i="12" l="1"/>
  <c r="U31" i="12"/>
  <c r="P31" i="31"/>
  <c r="P31" i="30"/>
  <c r="H30" i="30" l="1"/>
  <c r="AX30" i="12" l="1"/>
  <c r="AD30" i="12" s="1"/>
  <c r="I30" i="31"/>
  <c r="Y30" i="12"/>
  <c r="P30" i="12"/>
  <c r="Q30" i="12" s="1"/>
  <c r="H30" i="31"/>
  <c r="I30" i="30"/>
  <c r="AX30" i="11"/>
  <c r="AD30" i="11" s="1"/>
  <c r="Y30" i="11"/>
  <c r="P30" i="11"/>
  <c r="Q30" i="11" s="1"/>
  <c r="S30" i="12" l="1"/>
  <c r="U30" i="12"/>
  <c r="U46" i="12" s="1"/>
  <c r="E47" i="12" s="1"/>
  <c r="L9" i="23" s="1"/>
  <c r="L21" i="23" s="1"/>
  <c r="P30" i="31"/>
  <c r="P30" i="30"/>
  <c r="AT29" i="12" l="1"/>
  <c r="AE29" i="12" s="1"/>
  <c r="M29" i="12" s="1"/>
  <c r="O29" i="31" s="1"/>
  <c r="H29" i="31"/>
  <c r="Y29" i="12" l="1"/>
  <c r="AX29" i="12"/>
  <c r="AD29" i="12" s="1"/>
  <c r="P29" i="12" s="1"/>
  <c r="Q29" i="12" s="1"/>
  <c r="S29" i="12" s="1"/>
  <c r="I29" i="31"/>
  <c r="Y29" i="11"/>
  <c r="AX29" i="11"/>
  <c r="AD29" i="11" s="1"/>
  <c r="P29" i="11" s="1"/>
  <c r="Q29" i="11" s="1"/>
  <c r="V29" i="11" s="1"/>
  <c r="V46" i="11" s="1"/>
  <c r="E48" i="11" s="1"/>
  <c r="M8" i="23" s="1"/>
  <c r="M21" i="23" s="1"/>
  <c r="H13" i="43" s="1"/>
  <c r="I29" i="30"/>
  <c r="H29" i="30"/>
  <c r="P29" i="31" l="1"/>
  <c r="P29" i="30"/>
  <c r="H28" i="31" l="1"/>
  <c r="H28" i="30"/>
  <c r="Y28" i="12" l="1"/>
  <c r="I28" i="31"/>
  <c r="AX28" i="12"/>
  <c r="AD28" i="12" s="1"/>
  <c r="P28" i="12"/>
  <c r="Q28" i="12" s="1"/>
  <c r="S28" i="12" s="1"/>
  <c r="Y28" i="11"/>
  <c r="I28" i="30"/>
  <c r="AX28" i="11"/>
  <c r="AD28" i="11" s="1"/>
  <c r="P28" i="11" s="1"/>
  <c r="Q28" i="11" s="1"/>
  <c r="S28" i="11" s="1"/>
  <c r="X28" i="11" l="1"/>
  <c r="X46" i="11" s="1"/>
  <c r="F53" i="11" s="1"/>
  <c r="T28" i="11"/>
  <c r="T46" i="11" s="1"/>
  <c r="E49" i="11" s="1"/>
  <c r="N8" i="23" s="1"/>
  <c r="N21" i="23" s="1"/>
  <c r="H15" i="43" s="1"/>
  <c r="P28" i="31"/>
  <c r="P28" i="30"/>
  <c r="AT27" i="12" l="1"/>
  <c r="AE27" i="12" s="1"/>
  <c r="H27" i="31"/>
  <c r="Y27" i="12" l="1"/>
  <c r="AX27" i="12"/>
  <c r="AD27" i="12" s="1"/>
  <c r="I27" i="31"/>
  <c r="P27" i="12"/>
  <c r="Q27" i="12" s="1"/>
  <c r="S27" i="12" s="1"/>
  <c r="I27" i="30"/>
  <c r="Y27" i="11"/>
  <c r="AX27" i="11"/>
  <c r="AD27" i="11" s="1"/>
  <c r="P27" i="11"/>
  <c r="Q27" i="11" s="1"/>
  <c r="S27" i="11" s="1"/>
  <c r="H27" i="30"/>
  <c r="P27" i="31" l="1"/>
  <c r="P27" i="30"/>
  <c r="AT26" i="12" l="1"/>
  <c r="AE26" i="12" s="1"/>
  <c r="AT26" i="11"/>
  <c r="AE26" i="11" s="1"/>
  <c r="Y26" i="12" l="1"/>
  <c r="Y46" i="12" s="1"/>
  <c r="T52" i="12" s="1"/>
  <c r="I26" i="31"/>
  <c r="AX26" i="12"/>
  <c r="AD26" i="12" s="1"/>
  <c r="P26" i="12"/>
  <c r="Q26" i="12" s="1"/>
  <c r="S26" i="12" s="1"/>
  <c r="H26" i="31"/>
  <c r="I26" i="30"/>
  <c r="Y26" i="11"/>
  <c r="Y46" i="11" s="1"/>
  <c r="T52" i="11" s="1"/>
  <c r="AX26" i="11"/>
  <c r="AD26" i="11" s="1"/>
  <c r="P26" i="11"/>
  <c r="Q26" i="11" s="1"/>
  <c r="S26" i="11" s="1"/>
  <c r="H26" i="30"/>
  <c r="P26" i="31" l="1"/>
  <c r="F14" i="31"/>
  <c r="X9" i="23"/>
  <c r="P26" i="30"/>
  <c r="F14" i="30"/>
  <c r="X8" i="23"/>
  <c r="G26" i="25" l="1"/>
  <c r="H25" i="31"/>
  <c r="G25" i="25"/>
  <c r="X21" i="23"/>
  <c r="Z34" i="23" l="1"/>
  <c r="E40" i="1"/>
  <c r="AX25" i="12"/>
  <c r="AD25" i="12" s="1"/>
  <c r="I25" i="31"/>
  <c r="P25" i="12"/>
  <c r="Q25" i="12" s="1"/>
  <c r="S25" i="12" s="1"/>
  <c r="S46" i="12" s="1"/>
  <c r="E46" i="12" s="1"/>
  <c r="I25" i="30"/>
  <c r="AX25" i="11"/>
  <c r="AD25" i="11" s="1"/>
  <c r="P25" i="11"/>
  <c r="Q25" i="11" s="1"/>
  <c r="S25" i="11" s="1"/>
  <c r="S46" i="11" s="1"/>
  <c r="E46" i="11" s="1"/>
  <c r="H25" i="30"/>
  <c r="Z32" i="23" l="1"/>
  <c r="F19" i="24"/>
  <c r="K8" i="23"/>
  <c r="G13" i="42"/>
  <c r="K9" i="23"/>
  <c r="G14" i="42"/>
  <c r="T53" i="11"/>
  <c r="V55" i="11" s="1"/>
  <c r="T53" i="12"/>
  <c r="V55" i="12" s="1"/>
  <c r="T53" i="8"/>
  <c r="V55" i="8" s="1"/>
  <c r="T53" i="10"/>
  <c r="V55" i="10" s="1"/>
  <c r="P25" i="31"/>
  <c r="R46" i="12"/>
  <c r="E51" i="12" s="1"/>
  <c r="H14" i="42" s="1"/>
  <c r="P25" i="30"/>
  <c r="R46" i="11"/>
  <c r="E51" i="11" s="1"/>
  <c r="H13" i="42" s="1"/>
  <c r="T53" i="21"/>
  <c r="V55" i="21" s="1"/>
  <c r="T53" i="13"/>
  <c r="V55" i="13" s="1"/>
  <c r="T53" i="7"/>
  <c r="V55" i="7" s="1"/>
  <c r="T53" i="14"/>
  <c r="V55" i="14" s="1"/>
  <c r="T53" i="16"/>
  <c r="V55" i="16" s="1"/>
  <c r="T53" i="22"/>
  <c r="V55" i="22" s="1"/>
  <c r="I8" i="24"/>
  <c r="F9" i="25" s="1"/>
  <c r="I8" i="43" s="1"/>
  <c r="T53" i="19"/>
  <c r="V55" i="19" s="1"/>
  <c r="T53" i="20"/>
  <c r="V55" i="20" s="1"/>
  <c r="T53" i="18"/>
  <c r="V55" i="18" s="1"/>
  <c r="AI34" i="23"/>
  <c r="AI47" i="23" s="1"/>
  <c r="T53" i="17"/>
  <c r="V55" i="17" s="1"/>
  <c r="T53" i="15"/>
  <c r="V55" i="15" s="1"/>
  <c r="K21" i="23" l="1"/>
  <c r="H12" i="43" s="1"/>
  <c r="I16" i="43" s="1"/>
  <c r="G25" i="42"/>
  <c r="P9" i="23"/>
  <c r="O45" i="31"/>
  <c r="I14" i="42" s="1"/>
  <c r="I19" i="24"/>
  <c r="Z47" i="23"/>
  <c r="Z39" i="23" s="1"/>
  <c r="Z35" i="23" s="1"/>
  <c r="AI30" i="23"/>
  <c r="AI35" i="23"/>
  <c r="AI32" i="23"/>
  <c r="AI33" i="23"/>
  <c r="P8" i="25"/>
  <c r="AI29" i="23"/>
  <c r="O45" i="30"/>
  <c r="I13" i="42" s="1"/>
  <c r="P8" i="23"/>
  <c r="AD39" i="23" l="1"/>
  <c r="T57" i="11"/>
  <c r="T57" i="12"/>
  <c r="T57" i="8"/>
  <c r="T57" i="10"/>
  <c r="P21" i="23"/>
  <c r="I25" i="42"/>
  <c r="T57" i="7"/>
  <c r="T57" i="21"/>
  <c r="T57" i="22"/>
  <c r="T57" i="18"/>
  <c r="T57" i="20"/>
  <c r="T57" i="19"/>
  <c r="T57" i="15"/>
  <c r="T57" i="17"/>
  <c r="T57" i="13"/>
  <c r="T57" i="16"/>
  <c r="T57" i="14"/>
  <c r="D57" i="7" l="1"/>
  <c r="E61" i="7" s="1"/>
  <c r="T58" i="12"/>
  <c r="T58" i="8"/>
  <c r="T58" i="10"/>
  <c r="T58" i="11"/>
  <c r="Z25" i="23"/>
  <c r="T58" i="17"/>
  <c r="T58" i="20"/>
  <c r="T58" i="15"/>
  <c r="T58" i="19"/>
  <c r="T58" i="18"/>
  <c r="T58" i="21"/>
  <c r="Z50" i="23"/>
  <c r="T58" i="16"/>
  <c r="T58" i="14"/>
  <c r="T58" i="22"/>
  <c r="T58" i="7"/>
  <c r="T58" i="13"/>
  <c r="T54" i="12" l="1"/>
  <c r="T54" i="8"/>
  <c r="T54" i="10"/>
  <c r="T54" i="11"/>
  <c r="D58" i="7"/>
  <c r="F57" i="7"/>
  <c r="T54" i="19"/>
  <c r="T54" i="18"/>
  <c r="T54" i="15"/>
  <c r="T54" i="13"/>
  <c r="T54" i="16"/>
  <c r="T54" i="14"/>
  <c r="T54" i="7"/>
  <c r="T54" i="20"/>
  <c r="T54" i="22"/>
  <c r="T54" i="21"/>
  <c r="T54" i="17"/>
  <c r="W51" i="12"/>
  <c r="T51" i="12" s="1"/>
  <c r="T50" i="12" s="1"/>
  <c r="T48" i="12" s="1"/>
  <c r="T49" i="12" s="1"/>
  <c r="W51" i="8"/>
  <c r="T51" i="8" s="1"/>
  <c r="T50" i="8" s="1"/>
  <c r="T48" i="8" s="1"/>
  <c r="T49" i="8" s="1"/>
  <c r="W51" i="19"/>
  <c r="T51" i="19" s="1"/>
  <c r="W51" i="13"/>
  <c r="T51" i="13" s="1"/>
  <c r="X51" i="7"/>
  <c r="T51" i="7" s="1"/>
  <c r="X55" i="7" s="1"/>
  <c r="W51" i="17"/>
  <c r="T51" i="17" s="1"/>
  <c r="T50" i="17" s="1"/>
  <c r="W51" i="10"/>
  <c r="T51" i="10" s="1"/>
  <c r="T50" i="10" s="1"/>
  <c r="T48" i="10" s="1"/>
  <c r="T49" i="10" s="1"/>
  <c r="W51" i="11"/>
  <c r="T51" i="11" s="1"/>
  <c r="T50" i="11" s="1"/>
  <c r="T48" i="11" s="1"/>
  <c r="T49" i="11" s="1"/>
  <c r="W51" i="21"/>
  <c r="T51" i="21" s="1"/>
  <c r="T50" i="21" s="1"/>
  <c r="W51" i="15"/>
  <c r="T51" i="15" s="1"/>
  <c r="W51" i="20"/>
  <c r="T51" i="20" s="1"/>
  <c r="T50" i="20" s="1"/>
  <c r="AG25" i="23"/>
  <c r="W51" i="16"/>
  <c r="T51" i="16" s="1"/>
  <c r="W51" i="22"/>
  <c r="T51" i="22" s="1"/>
  <c r="W51" i="18"/>
  <c r="T51" i="18" s="1"/>
  <c r="T50" i="18" s="1"/>
  <c r="W51" i="14"/>
  <c r="T51" i="14" s="1"/>
  <c r="T50" i="7" l="1"/>
  <c r="V58" i="7" s="1"/>
  <c r="J10" i="42" s="1"/>
  <c r="T68" i="7"/>
  <c r="V68" i="7" s="1"/>
  <c r="O10" i="42" s="1"/>
  <c r="X56" i="7"/>
  <c r="E57" i="7"/>
  <c r="D61" i="7"/>
  <c r="I57" i="7"/>
  <c r="G57" i="7"/>
  <c r="H61" i="7" s="1"/>
  <c r="T48" i="21"/>
  <c r="T49" i="21" s="1"/>
  <c r="V48" i="21"/>
  <c r="O46" i="21" s="1"/>
  <c r="V58" i="21"/>
  <c r="J23" i="42" s="1"/>
  <c r="V53" i="21"/>
  <c r="O19" i="40" s="1"/>
  <c r="T48" i="20"/>
  <c r="T49" i="20" s="1"/>
  <c r="V48" i="20"/>
  <c r="O46" i="20" s="1"/>
  <c r="V58" i="20"/>
  <c r="J22" i="42" s="1"/>
  <c r="V53" i="20"/>
  <c r="O19" i="39" s="1"/>
  <c r="V58" i="18"/>
  <c r="J20" i="42" s="1"/>
  <c r="T48" i="18"/>
  <c r="T49" i="18" s="1"/>
  <c r="V53" i="18"/>
  <c r="O19" i="37" s="1"/>
  <c r="V48" i="18"/>
  <c r="O46" i="18" s="1"/>
  <c r="T48" i="17"/>
  <c r="T49" i="17" s="1"/>
  <c r="V58" i="17"/>
  <c r="J19" i="42" s="1"/>
  <c r="V48" i="17"/>
  <c r="O46" i="17" s="1"/>
  <c r="V53" i="17"/>
  <c r="O19" i="36" s="1"/>
  <c r="V59" i="7"/>
  <c r="K10" i="42" s="1"/>
  <c r="AI5" i="23"/>
  <c r="V59" i="12"/>
  <c r="K14" i="42" s="1"/>
  <c r="T68" i="12"/>
  <c r="V68" i="12" s="1"/>
  <c r="O14" i="42" s="1"/>
  <c r="AI9" i="23"/>
  <c r="AR9" i="23" s="1"/>
  <c r="T50" i="16"/>
  <c r="T68" i="16"/>
  <c r="V68" i="16" s="1"/>
  <c r="O18" i="42" s="1"/>
  <c r="V59" i="16"/>
  <c r="K18" i="42" s="1"/>
  <c r="AI13" i="23"/>
  <c r="AR13" i="23" s="1"/>
  <c r="V59" i="14"/>
  <c r="K16" i="42" s="1"/>
  <c r="AI11" i="23"/>
  <c r="AR11" i="23" s="1"/>
  <c r="T68" i="14"/>
  <c r="V68" i="14" s="1"/>
  <c r="O16" i="42" s="1"/>
  <c r="T68" i="11"/>
  <c r="V68" i="11" s="1"/>
  <c r="O13" i="42" s="1"/>
  <c r="V59" i="11"/>
  <c r="K13" i="42" s="1"/>
  <c r="AI8" i="23"/>
  <c r="AR8" i="23" s="1"/>
  <c r="AI10" i="23"/>
  <c r="AR10" i="23" s="1"/>
  <c r="V59" i="13"/>
  <c r="K15" i="42" s="1"/>
  <c r="T68" i="13"/>
  <c r="V68" i="13" s="1"/>
  <c r="O15" i="42" s="1"/>
  <c r="T50" i="13"/>
  <c r="T68" i="21"/>
  <c r="V68" i="21" s="1"/>
  <c r="O23" i="42" s="1"/>
  <c r="AI18" i="23"/>
  <c r="AR18" i="23" s="1"/>
  <c r="V59" i="21"/>
  <c r="K23" i="42" s="1"/>
  <c r="V59" i="20"/>
  <c r="K22" i="42" s="1"/>
  <c r="T68" i="20"/>
  <c r="V68" i="20" s="1"/>
  <c r="O22" i="42" s="1"/>
  <c r="AI17" i="23"/>
  <c r="AR17" i="23" s="1"/>
  <c r="V59" i="10"/>
  <c r="K12" i="42" s="1"/>
  <c r="AI7" i="23"/>
  <c r="AR7" i="23" s="1"/>
  <c r="T68" i="10"/>
  <c r="V68" i="10" s="1"/>
  <c r="O12" i="42" s="1"/>
  <c r="V59" i="19"/>
  <c r="K21" i="42" s="1"/>
  <c r="T68" i="19"/>
  <c r="V68" i="19" s="1"/>
  <c r="O21" i="42" s="1"/>
  <c r="AI16" i="23"/>
  <c r="AR16" i="23" s="1"/>
  <c r="T68" i="18"/>
  <c r="V68" i="18" s="1"/>
  <c r="O20" i="42" s="1"/>
  <c r="AI15" i="23"/>
  <c r="AR15" i="23" s="1"/>
  <c r="V59" i="18"/>
  <c r="K20" i="42" s="1"/>
  <c r="T50" i="22"/>
  <c r="V59" i="22"/>
  <c r="K24" i="42" s="1"/>
  <c r="AI19" i="23"/>
  <c r="AR19" i="23" s="1"/>
  <c r="T68" i="22"/>
  <c r="V68" i="22" s="1"/>
  <c r="O24" i="42" s="1"/>
  <c r="AI12" i="23"/>
  <c r="AR12" i="23" s="1"/>
  <c r="V59" i="15"/>
  <c r="K17" i="42" s="1"/>
  <c r="T68" i="15"/>
  <c r="V68" i="15" s="1"/>
  <c r="O17" i="42" s="1"/>
  <c r="T50" i="15"/>
  <c r="T68" i="17"/>
  <c r="V68" i="17" s="1"/>
  <c r="O19" i="42" s="1"/>
  <c r="AI14" i="23"/>
  <c r="AR14" i="23" s="1"/>
  <c r="V59" i="17"/>
  <c r="K19" i="42" s="1"/>
  <c r="T68" i="8"/>
  <c r="V68" i="8" s="1"/>
  <c r="O11" i="42" s="1"/>
  <c r="AI6" i="23"/>
  <c r="AR6" i="23" s="1"/>
  <c r="V59" i="8"/>
  <c r="K11" i="42" s="1"/>
  <c r="T50" i="19"/>
  <c r="T50" i="14"/>
  <c r="V48" i="7" l="1"/>
  <c r="O46" i="7" s="1"/>
  <c r="N10" i="42" s="1"/>
  <c r="J57" i="7"/>
  <c r="F62" i="7"/>
  <c r="F61" i="7"/>
  <c r="V53" i="22"/>
  <c r="O19" i="41" s="1"/>
  <c r="T48" i="22"/>
  <c r="T49" i="22" s="1"/>
  <c r="V48" i="22"/>
  <c r="O46" i="22" s="1"/>
  <c r="V58" i="22"/>
  <c r="J24" i="42" s="1"/>
  <c r="V53" i="11"/>
  <c r="O19" i="30" s="1"/>
  <c r="V48" i="11"/>
  <c r="O46" i="11" s="1"/>
  <c r="V58" i="11"/>
  <c r="J13" i="42" s="1"/>
  <c r="V53" i="10"/>
  <c r="O19" i="29" s="1"/>
  <c r="V48" i="10"/>
  <c r="O46" i="10" s="1"/>
  <c r="V58" i="10"/>
  <c r="J12" i="42" s="1"/>
  <c r="V48" i="12"/>
  <c r="O46" i="12" s="1"/>
  <c r="V58" i="12"/>
  <c r="J14" i="42" s="1"/>
  <c r="V53" i="12"/>
  <c r="O19" i="31" s="1"/>
  <c r="AR5" i="23"/>
  <c r="AR21" i="23" s="1"/>
  <c r="AG27" i="23" s="1"/>
  <c r="AI21" i="23"/>
  <c r="AK15" i="23"/>
  <c r="O48" i="37"/>
  <c r="N20" i="42"/>
  <c r="P49" i="18"/>
  <c r="T48" i="19"/>
  <c r="T49" i="19" s="1"/>
  <c r="V48" i="19"/>
  <c r="O46" i="19" s="1"/>
  <c r="V58" i="19"/>
  <c r="J21" i="42" s="1"/>
  <c r="V53" i="19"/>
  <c r="O19" i="38" s="1"/>
  <c r="V58" i="8"/>
  <c r="J11" i="42" s="1"/>
  <c r="V48" i="8"/>
  <c r="O46" i="8" s="1"/>
  <c r="V53" i="8"/>
  <c r="O19" i="28" s="1"/>
  <c r="V58" i="15"/>
  <c r="J17" i="42" s="1"/>
  <c r="V53" i="15"/>
  <c r="O19" i="34" s="1"/>
  <c r="T48" i="15"/>
  <c r="T49" i="15" s="1"/>
  <c r="V48" i="15"/>
  <c r="O46" i="15" s="1"/>
  <c r="O48" i="36"/>
  <c r="P49" i="17"/>
  <c r="N19" i="42"/>
  <c r="AK14" i="23"/>
  <c r="T48" i="13"/>
  <c r="T49" i="13" s="1"/>
  <c r="V58" i="13"/>
  <c r="J15" i="42" s="1"/>
  <c r="V48" i="13"/>
  <c r="O46" i="13" s="1"/>
  <c r="V53" i="13"/>
  <c r="O19" i="32" s="1"/>
  <c r="O25" i="42"/>
  <c r="H18" i="43" s="1"/>
  <c r="I21" i="43" s="1"/>
  <c r="I24" i="43" s="1"/>
  <c r="I26" i="43" s="1"/>
  <c r="O48" i="39"/>
  <c r="P49" i="20"/>
  <c r="N22" i="42"/>
  <c r="AK17" i="23"/>
  <c r="N23" i="42"/>
  <c r="P49" i="21"/>
  <c r="AK18" i="23"/>
  <c r="O48" i="40"/>
  <c r="V48" i="14"/>
  <c r="O46" i="14" s="1"/>
  <c r="V53" i="14"/>
  <c r="O19" i="33" s="1"/>
  <c r="V58" i="14"/>
  <c r="J16" i="42" s="1"/>
  <c r="T48" i="14"/>
  <c r="T49" i="14" s="1"/>
  <c r="T48" i="16"/>
  <c r="T49" i="16" s="1"/>
  <c r="V53" i="16"/>
  <c r="O19" i="35" s="1"/>
  <c r="V58" i="16"/>
  <c r="J18" i="42" s="1"/>
  <c r="V48" i="16"/>
  <c r="O46" i="16" s="1"/>
  <c r="T48" i="7"/>
  <c r="T49" i="7" s="1"/>
  <c r="V53" i="7"/>
  <c r="O19" i="26" s="1"/>
  <c r="G61" i="7" l="1"/>
  <c r="I61" i="7" s="1"/>
  <c r="J61" i="7" s="1"/>
  <c r="AK5" i="23"/>
  <c r="O48" i="26"/>
  <c r="P49" i="7"/>
  <c r="R10" i="42" s="1"/>
  <c r="O48" i="33"/>
  <c r="P49" i="14"/>
  <c r="AK11" i="23"/>
  <c r="N16" i="42"/>
  <c r="R19" i="42"/>
  <c r="O51" i="36"/>
  <c r="O51" i="17"/>
  <c r="O48" i="38"/>
  <c r="AK16" i="23"/>
  <c r="N21" i="42"/>
  <c r="P49" i="19"/>
  <c r="O48" i="35"/>
  <c r="P49" i="16"/>
  <c r="N18" i="42"/>
  <c r="AK13" i="23"/>
  <c r="I29" i="43"/>
  <c r="I28" i="43"/>
  <c r="AK7" i="23"/>
  <c r="N12" i="42"/>
  <c r="O48" i="29"/>
  <c r="P49" i="10"/>
  <c r="N24" i="42"/>
  <c r="P49" i="22"/>
  <c r="AK19" i="23"/>
  <c r="O48" i="41"/>
  <c r="N17" i="42"/>
  <c r="P49" i="15"/>
  <c r="O48" i="34"/>
  <c r="AK12" i="23"/>
  <c r="R20" i="42"/>
  <c r="O51" i="37"/>
  <c r="O51" i="18"/>
  <c r="AK9" i="23"/>
  <c r="P49" i="12"/>
  <c r="O48" i="31"/>
  <c r="N14" i="42"/>
  <c r="AK8" i="23"/>
  <c r="N13" i="42"/>
  <c r="O48" i="30"/>
  <c r="P49" i="11"/>
  <c r="O51" i="21"/>
  <c r="O51" i="40"/>
  <c r="R23" i="42"/>
  <c r="R22" i="42"/>
  <c r="O51" i="39"/>
  <c r="O51" i="20"/>
  <c r="O48" i="32"/>
  <c r="AK10" i="23"/>
  <c r="N15" i="42"/>
  <c r="P49" i="13"/>
  <c r="AK6" i="23"/>
  <c r="N11" i="42"/>
  <c r="O48" i="28"/>
  <c r="P49" i="8"/>
  <c r="O51" i="11" l="1"/>
  <c r="R13" i="42"/>
  <c r="O51" i="30"/>
  <c r="O53" i="37"/>
  <c r="O56" i="37" s="1"/>
  <c r="S20" i="42"/>
  <c r="O51" i="7"/>
  <c r="S10" i="42" s="1"/>
  <c r="O51" i="26"/>
  <c r="O51" i="15"/>
  <c r="R17" i="42"/>
  <c r="O51" i="34"/>
  <c r="O51" i="22"/>
  <c r="R24" i="42"/>
  <c r="O51" i="41"/>
  <c r="O51" i="38"/>
  <c r="O51" i="19"/>
  <c r="R21" i="42"/>
  <c r="S19" i="42"/>
  <c r="O53" i="36"/>
  <c r="O56" i="36" s="1"/>
  <c r="O51" i="32"/>
  <c r="O51" i="13"/>
  <c r="R15" i="42"/>
  <c r="O51" i="33"/>
  <c r="O51" i="14"/>
  <c r="R16" i="42"/>
  <c r="AK21" i="23"/>
  <c r="O51" i="8"/>
  <c r="R11" i="42"/>
  <c r="O51" i="28"/>
  <c r="S22" i="42"/>
  <c r="O53" i="39"/>
  <c r="O56" i="39" s="1"/>
  <c r="O51" i="12"/>
  <c r="R14" i="42"/>
  <c r="O51" i="31"/>
  <c r="O53" i="40"/>
  <c r="O56" i="40" s="1"/>
  <c r="S23" i="42"/>
  <c r="O51" i="29"/>
  <c r="O51" i="10"/>
  <c r="R12" i="42"/>
  <c r="R18" i="42"/>
  <c r="O51" i="35"/>
  <c r="O51" i="16"/>
  <c r="O53" i="33" l="1"/>
  <c r="O56" i="33" s="1"/>
  <c r="S16" i="42"/>
  <c r="S21" i="42"/>
  <c r="O53" i="38"/>
  <c r="O56" i="38" s="1"/>
  <c r="O53" i="41"/>
  <c r="O56" i="41" s="1"/>
  <c r="S24" i="42"/>
  <c r="J56" i="37"/>
  <c r="G56" i="37"/>
  <c r="J56" i="39"/>
  <c r="G56" i="39"/>
  <c r="S11" i="42"/>
  <c r="O53" i="28"/>
  <c r="O56" i="28" s="1"/>
  <c r="G56" i="36"/>
  <c r="J56" i="36"/>
  <c r="O53" i="26"/>
  <c r="O56" i="26" s="1"/>
  <c r="S14" i="42"/>
  <c r="O53" i="31"/>
  <c r="O56" i="31" s="1"/>
  <c r="G56" i="40"/>
  <c r="J56" i="40"/>
  <c r="S18" i="42"/>
  <c r="O53" i="35"/>
  <c r="O56" i="35" s="1"/>
  <c r="S12" i="42"/>
  <c r="O53" i="29"/>
  <c r="O56" i="29" s="1"/>
  <c r="S15" i="42"/>
  <c r="O53" i="32"/>
  <c r="O56" i="32" s="1"/>
  <c r="O53" i="34"/>
  <c r="O56" i="34" s="1"/>
  <c r="S17" i="42"/>
  <c r="O53" i="30"/>
  <c r="O56" i="30" s="1"/>
  <c r="S13" i="42"/>
  <c r="G56" i="29" l="1"/>
  <c r="J56" i="29"/>
  <c r="J56" i="28"/>
  <c r="G56" i="28"/>
  <c r="G56" i="38"/>
  <c r="J56" i="38"/>
  <c r="G56" i="26"/>
  <c r="J56" i="26"/>
  <c r="J56" i="31"/>
  <c r="G56" i="31"/>
  <c r="J56" i="34"/>
  <c r="G56" i="34"/>
  <c r="G56" i="32"/>
  <c r="J56" i="32"/>
  <c r="J56" i="35"/>
  <c r="G56" i="35"/>
  <c r="G56" i="30"/>
  <c r="J56" i="30"/>
  <c r="G56" i="41"/>
  <c r="J56" i="41"/>
  <c r="J56" i="33"/>
  <c r="G56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C26" authorId="0" shapeId="0" xr:uid="{D7B83166-97F4-4FE2-A250-110EE92190C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umgefähre Abmessungen der
Erdreich berührenden Flächen</t>
        </r>
      </text>
    </comment>
    <comment ref="D34" authorId="0" shapeId="0" xr:uid="{CFA8F4D9-1498-4EB1-BFFC-7D2FA645D03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Wenn Höhe über 200m von Standort abweicht
</t>
        </r>
      </text>
    </comment>
    <comment ref="A37" authorId="0" shapeId="0" xr:uid="{9FB739D8-C43E-4AB2-AFC4-771415649B4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Starke/Gute Abschirmung: Gebäude mittlerer Höhe in Stadtzentren, Gebäude in bewaldeten Regionen
Normale/Moderate Abschirmung: Gebäude im Freien, umgeben von Bäumen bzw. anderen Gebäuden, Vorstädte
Keine Abschirmung: Gebäude in windreichen Gegenden, Hochhäuser in Stadtzentren
</t>
        </r>
      </text>
    </comment>
    <comment ref="C37" authorId="0" shapeId="0" xr:uid="{58DB734F-0F79-4165-B57E-870F91630E4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Wenn vorhanden, dem ENEV/GEG-Nachweis zu entnehmen. 
Ansonsten: üblicherweise
- im Bestand 0,10
- im Neubau 0,05
</t>
        </r>
      </text>
    </comment>
    <comment ref="A38" authorId="0" shapeId="0" xr:uid="{63A82EAE-A7E7-4ECA-913F-D0D18EE4AE1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Wird für die Koerrektur der Normaußentemperatur und den eventl. Aufheizzuschlag verwendet.
Leichte Bauweise: Fertigbau, Holz
mittl./schwer: Massivbau</t>
        </r>
      </text>
    </comment>
    <comment ref="A39" authorId="0" shapeId="0" xr:uid="{43874741-6B47-4FAF-AB0E-19FBFE822B7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Kat. A: Luftdichtheitsprüfung wird nach Fertigstellung durchgef., gebäudespezifische Anforderung an Luftdichtheit: hoch: 2
Kat. B: Luftdichtheitsprüfung wird nach Fertigstellung durchgef., gebäudespezifische Anforderung an Luftdichtheit: mittel: 3
Kat. C: Luftdichtheitsprüfung wurde und wird nicht durchgef., gebäudespezifische Anforderung an Luftdichtheit: mittel: 6
Kat. D: Luftdichtheitsprüfung wurde und wird nicht durchgef., gebäudespezifische Anforderung an Luftdichtheit: gering: 12
</t>
        </r>
      </text>
    </comment>
    <comment ref="A40" authorId="0" shapeId="0" xr:uid="{5BF4B25F-7193-4B94-945F-E84616AD011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Kat. A: Luftdichtheitsprüfung wird nach Fertigstellung durchgef., gebäudespezifische Anforderung an Luftdichtheit: hoch: 2
Kat. B: Luftdichtheitsprüfung wird nach Fertigstellung durchgef., gebäudespezifische Anforderung an Luftdichtheit: mittel: 3
Kat. C: Luftdichtheitsprüfung wurde und wird nicht durchgef., gebäudespezifische Anforderung an Luftdichtheit: mittel: 6
Kat. D: Luftdichtheitsprüfung wurde und wird nicht durchgef., gebäudespezifische Anforderung an Luftdichtheit: gering: 12
</t>
        </r>
      </text>
    </comment>
    <comment ref="C42" authorId="0" shapeId="0" xr:uid="{AA15BDED-01F9-415A-90A5-94AF6AA3765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gem. Lüftungskonzept nach DIN 1946-6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41740E11-8203-4CD4-B2CE-DBE9C65D297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E7E012B8-44E2-41C3-AA71-17480D547CC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72319FD3-96C9-4878-8E4A-D8052680777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7D70A20A-635A-4A6F-86A3-0C3E954EB2DD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A5F40709-2437-46BC-BA62-1A10C0AB11F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EDA07315-AF12-496F-B72B-6F06B1E0127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DBB8F060-2F21-470F-91F4-297F5316DE0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1064290B-A0E8-4445-A827-85E1CD5F606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149EECE3-9694-447E-9326-1452E7F811C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B6680DE8-E511-4CF0-89D6-77FF3F00ABF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4AF8E8F3-461B-45C7-890B-83ED5A4F3AB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66F7DEB3-FCBD-4155-B8E6-94385FDE58B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801F7064-6E41-4E1C-AC5D-F4835922252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F43BD621-38B6-4F59-BA99-2F249B41EF7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A99AD381-B5B3-4C00-A745-CC234EFBDF1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8E351B64-491A-4B8B-A451-42A0EF4B716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11BEDD5E-D810-4888-B441-FF9A1EB2DB9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3A87C95D-7E39-4328-A550-DC9CC58A3B3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379D7839-A272-443F-8CCA-691648B862F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ED90B1AA-4256-4778-9E46-74532BD7A973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2A0FBA43-3484-4CDB-8C33-DF54FBBADB0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ED2F5624-D95F-471A-B9FA-081DAD651B3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CB2D6F50-3465-45D7-95FF-A6E80549453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47432847-9098-4569-BAF3-7550FAD6299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7E4316B1-4858-4DEE-AF76-C0682231F22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6E107225-4011-4D59-B062-2F808C1FEB8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D5162131-E4DE-4E9D-A2B1-C4E1F58D70E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40EF3D4F-0F5F-4930-ABDB-8BC0786D2E3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663325BD-03B4-4AEE-9CC1-4D6F3FDF653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7216E436-195D-41DB-B008-FDB45D35773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BF0AC834-1D61-4168-9A2E-A26B4F309BA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44C51E20-526B-42EF-A97E-41D550E3205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BE0F763A-7568-4708-AE09-328605F132C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496591EC-C6AB-40BD-A184-DAFA73A9C93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C3D2418A-BE2F-4D7C-A8A0-FF3FB684467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87B89BE5-6887-4CB6-A549-0BF45C93F2FD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2F74DB62-419C-4486-95E9-19EE3809F91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E8AE5917-0CC4-4353-9675-6E9D170BACB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D51E2449-C8A6-48A0-8E75-DDC33B7659C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22C511B4-FDAE-4FDD-B4E8-5FE160075DD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16AC5BB7-7C3C-45BC-8115-2973DE85776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08577FA7-B6D9-4699-AC2A-A6111E910CA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09724570-EF7B-446C-94A1-B3EF37A65AA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AEFB8F39-D709-4667-B164-2E25E546434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ED51D2A1-F0F1-4B5F-96BF-8C81C0DF186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70A4C102-5AEA-43CD-92ED-ABC2B586752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EDB8FCAD-52A5-4B93-B0A8-50A87294DEC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154BCDAC-2CA8-406E-9931-0EC12B83541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2A5B4801-B9A9-4168-95B2-719EA970821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1462426B-06F1-4FED-83C8-10EB169A17B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2870A41A-9638-4E5D-989F-DC057EEE81B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B5CFD4E5-1FAA-4145-A057-DCF893B09952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517BA370-7427-44A9-91AD-F83445826DA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B49CB325-D0B3-4D17-8E85-1EC5074FB3F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4347298E-A782-436B-A624-3661268EB18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C547C7F9-42FA-4C70-8385-1A20B14CD58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5C34EF89-3D52-42DA-9433-1075AC5D12F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DFBBA4A2-05B6-4672-B7B1-63A5F1F388D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D034B974-6A1D-4E68-AD8D-E41FDBCEDE2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17103B78-DAF6-41F7-B920-1568A08026C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F22A0367-6131-4A77-A7E6-5E8EF68A993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FBD7E38A-41E2-443E-84BB-6FE7B6BE4A5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A7544012-1EF2-4B4B-9559-DD79A1AD111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9D9DE59B-C3BE-40DF-B3C0-5F69836F984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16670F96-293A-4910-90F3-FF94C5F3DC7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4D8404BE-BD5D-4547-B9BA-D62760FB94A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A7FAEB54-EF34-4A74-A6B9-7E1D545CF60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4E525A99-4878-4A48-84DD-B8EE03F53FB6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2B049B22-9A4C-4348-9C00-E365E15E572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AB326294-C62B-459E-858F-317D647CB27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75406FD8-413D-4D67-9EFC-4D8E8357C8B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AE6308A9-68CF-4009-8588-84A12BC7276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3AF23A2A-1EA3-440E-9AE2-9208F98EDD0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3ECF43E2-98C3-445A-89A2-A6A07C13025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FB3B548C-FAB2-4430-B4BB-6011DF63EBA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ECF95C13-6F21-4DB5-80CD-D993C702478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DA362811-4C52-42F1-8480-48CFE53408F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90A50C2A-4766-467D-A6B6-FEA5D9544DC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8D0557CD-B7F1-4D91-B23E-4B649914C2A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4D22F258-66CC-4A3C-8A3A-4A1A92E28E8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76EAF248-296B-4835-B8A0-40C8216D619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89A9802E-2C37-4CE9-90B9-2E6D59F1430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573BB231-E961-4BDD-AD1B-983E7F689A0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1A9E92DF-FC78-4786-98F0-2649AFC4CB85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20440979-54D4-4352-ACE6-887C79E6313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257C1977-CA04-4811-A4F3-20E009781F7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E9744942-CECE-4BBE-81F1-D66CBEDDC57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417199CA-707C-412C-BE46-419757CEE48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92F2874A-9661-4A92-AEA7-EBA7A200866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9B146C4F-3121-40F5-835A-E0000080C38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D71DB977-EFCA-4D8F-ADD4-83A20A010A3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49A7C2B3-2319-4377-AA02-92DD5D6D47B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F1FB475C-CF83-4EFC-848F-C11E26C003F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36609F01-962B-40DC-AA7C-66DBC8608AA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8F2FFCF1-0F75-4819-BFAA-4DAF7D49878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14D4E075-9488-44B2-BF04-BEC7DCE8A61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F22E4135-B105-4CA8-A60C-899554980F9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F44316E7-ECDA-4455-8196-56A12CDA277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96AE09D2-0C13-4017-9368-97E9DF7B002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5C3FC5BE-C441-4C47-A4D6-0BBA008CDB04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07A8046F-FD41-47A4-800E-D0B2BD6507F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69CE4F01-546B-4FB5-AEA8-D3A930D5A7C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F38EF2DC-E91A-4D38-8B41-6F69F7E7C31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5F76BA76-8FC3-4C8D-9727-7EAEAC3FE22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F418B504-407E-450B-AE44-C5144B6243B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F44DD152-2F72-4B51-BAA2-3E86BCEECD5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8EEAFD66-A463-4CB5-8AEC-FD2FF86A4E7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58C25188-2DE3-400F-B492-45020BA3128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826698EB-81ED-4D3D-BC24-CEB3DED5A1D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EC1C8939-0C40-43B8-B35B-ED6374526A8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19DDFD20-6B88-4EF5-A9AB-CD4AA44C6F3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191BB573-5F25-40C3-ADEF-7953178A1AA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63DD0DC4-ECDD-4BE5-91E2-72B1AC83B07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EFEF9EFA-7AA7-470E-B791-6A372EC1682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8E28B4F6-789C-419B-A232-D917C24B2BD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D6D30B2A-C365-42D5-95CC-112E4C4917D3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61878C98-1208-4259-8115-EF683BAE164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7DAAD0CE-C693-4B7B-B7A5-33A798886D6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CEF4222E-81F0-4178-A99C-29F1FC5ACF6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4A08D609-D5E0-433B-8AB7-FCF83F6F381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E1D062E4-1BA2-4740-805D-DBD98783B02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DB72CED3-5A0D-4B6F-9F84-5BA891473DD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022AFE76-C1E2-4488-9C27-A2075A2BFA3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C5D9FBE4-F373-4FB0-8FE0-93CCDD87BEF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0F913643-3F3F-4D20-9D1C-0789FF2662A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4AAF3A9D-616A-4DEA-9798-C25A4360403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53213209-48AD-4196-B8F8-7BD1129D245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970D9CDB-09C1-431B-BB95-2FCDE2AA7B2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5" authorId="0" shapeId="0" xr:uid="{82CA81DA-509C-49D1-B543-EF50A5C3447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Von OKFFB bis OKFFB
</t>
        </r>
      </text>
    </comment>
    <comment ref="A12" authorId="0" shapeId="0" xr:uid="{5DD26FBB-C211-4650-9933-8E0CF7A7CF4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Von OKFFB bis OKFFB
</t>
        </r>
      </text>
    </comment>
    <comment ref="A19" authorId="0" shapeId="0" xr:uid="{0B68198D-672A-47DE-A8F9-6689AC4FC57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Von OKFFB bis OKFFB
</t>
        </r>
      </text>
    </comment>
    <comment ref="A26" authorId="0" shapeId="0" xr:uid="{CEE52EEC-221B-4D86-82C2-1EBCEB265E5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Von OKFFB bis OKFFB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59AA8D0F-E3FE-4763-952A-7BDFF63593B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6E6A5BCF-01A7-4A21-8446-A74BFA4620E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C50CC098-B725-4048-88CA-E94062994DE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C830811B-8D85-47D4-B19E-ED93FB8EFCB6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BE9173E8-6A94-443D-86B5-4D6BD225996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72E6069A-ED41-43CD-B7AA-05979F5E82F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B45613BD-BA20-45B4-BF03-D3D9B7DCB1B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BB2375FF-78E8-4B43-B28C-24EB8DE120D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4B3B05D4-7D79-4A36-9D2F-B2C945326DD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C0BFED04-0A0D-4B6C-BCEC-0DB8C153975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0DCFFB92-4E27-4D6F-A32C-359916014B4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8CC8D832-9604-442A-986C-1C33BD33062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776495FF-9125-4572-A736-8756D022350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20FBD51F-C628-4018-8569-5948A187CE2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5AF07E42-BDDB-407A-A151-13E72A23226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59DDE8E2-E52B-470D-9C2F-A10C78BC4B6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17999746-7582-4A09-9111-166584B803B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8F3335DF-A3AC-4F05-92E4-E87C04F06C2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E828FE96-A1C1-4CE5-8660-CCE95094B6B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3D11FC33-BB71-4CDD-BACD-6CDA21DC8B77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BD6B3D19-5EF4-44D2-B83E-A33F1C78EFE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264AC6AA-D0F3-4905-AD1E-A5AF722D354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F3D2946A-F4B3-4A06-94FA-F2DCD726977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4467BB65-FE1E-4D06-9D54-6C70A883F3C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1D2DAFFD-88BC-471D-8C85-3B9D6AB5BBE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A736F68F-B366-49D6-8732-D030567E44A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28A4CE6F-1555-49BD-9F0B-82EC08707E3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3E43C582-FA40-461A-AA4D-92C88076BAB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53C9BFB0-2755-4C79-BB59-21CAD7337BE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24E2AF8F-9F06-4A09-8B66-3BBB3B07D10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D7D405E6-E416-42DB-90FA-86F02EEEA2E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B90A2C30-A57C-443A-B8B4-4DE793D2189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37E9CC15-1219-42F4-A642-EEB0FE7604D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7151CA3A-0A18-4424-AF86-1E8DBFA69AB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C8BE4D7B-4FBD-4218-BCDD-F4D8A35BDA9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5C86FFC9-FBCE-4711-BC4F-5D49E7A8A11D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C5BD95BF-BAAE-4447-9F89-6B91F808847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389A0435-5050-436F-9FF4-D0AFD6E2955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92B2B020-0252-4CB4-A089-B1D380E4D42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7520E440-D69E-4359-A293-C08A6FB9A30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F17DC2D3-8499-4F08-9144-C212B6D68D7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A30B9637-FD3A-4F91-80C9-7D9AAEA9BDD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41C03874-BD36-4F2B-864A-064B7A373EE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23923D43-6123-46F5-9DD9-AC28A7BB2B3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24DC7FE9-F767-49CE-A812-B3BD9BE8E3F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894122B1-FDB9-4BF9-B145-AFC325738C5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E1A4570B-5865-4A5F-A04F-6347A188663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7A6CDE3E-EF7C-46CA-B9C5-7731BAF613C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0647949C-7687-4FED-B1EC-5BFABD5CBF3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83EE753F-7F78-4970-AD8A-825B2D31222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923202D7-56D6-41BD-BEA8-7CB016B604B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37AA50D7-94BF-41C5-962B-86655FE07E62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25090F24-6000-411A-95EC-EFB59892CB0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9C415190-C4E2-4641-BB33-D14DF36FC731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6F389610-4A1D-443B-ADD5-8A2D5B289DA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1330F8E9-951F-456E-AEBF-1638A74681C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6290A289-7E19-43DB-9C3E-77CE60150FC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D8E1B164-7A62-4BF3-A191-2081971E3DB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1909BA41-A5F7-44BC-8430-A855084AA57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42BB2492-31F4-4832-B451-7E4FAEE6F4C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7DD807EC-D281-4274-B355-7991CC034E6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7E580255-8908-40BD-B0F7-82C1928B371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60A9A805-BD78-4ABF-857F-36433AF33F6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3B1C617B-86E3-4E91-9C35-851E00452A8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E74BADB1-070C-4B50-B769-41BB079F3F9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E0DC865B-A789-465A-BB13-6996606DE41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6EE35B21-B41F-410C-BD7B-2A3308E83CE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21C59415-C496-4CD0-BBF5-5F7447C51FB7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CA4BECC6-6138-4567-A8E5-92935EB96E9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A9008BD8-33E2-4062-9E46-B8605997B8A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102CEE3F-D86A-4B62-B7F1-84D596AC63A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B94CC8C8-167F-4C83-BBCD-7873607005A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Horizontal
-  (Abzugsfläche)
</t>
        </r>
      </text>
    </comment>
    <comment ref="E24" authorId="0" shapeId="0" xr:uid="{66AF9FA2-897A-4147-A2EE-68E8E0C8298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71325A21-BF9C-4374-A9CD-855E2BBCBE8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0C5BB1DA-9F7C-4417-9673-7BAA22E179D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351B01A7-F2CF-4D0B-863B-3137B919BE2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1D7661D7-8C5D-43BC-91E5-651A0C8976E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29AD7770-92C7-450A-92CB-4ECECBC31BE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34B5DB73-7B01-4831-9D8E-6F5B06930FA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8FDFF074-A17A-47B3-A425-27FF88ED248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E25D2242-1D67-4EA9-86DF-F42485BA69B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B71EDF1C-0783-4A0E-A80E-BAD5CF91CB6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67358665-9BD6-4855-97BB-1542652B0E4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2BD7DDE4-AD85-4CF1-B845-F1B40BD6AC08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02B6BB2B-79E0-48D0-8E95-C8C02F726A7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85FE1B86-2901-4267-8E9B-BCBA65416DE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B7CEAD62-48C8-44E8-A782-FC331BD1386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63A46072-B92A-400E-B207-6AB511A4BA6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57D3E98E-DDC1-4C51-A40E-A384961A1C2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55916A3A-F655-4983-A258-DC6E5E372853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88E45021-EFC9-408B-B787-2EDAAE05D1DD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FBED771F-87D6-402E-A32C-198F831FDF9E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14805C93-C1F7-4B5F-BA6F-8A911111541F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945FE8CC-B4A3-4CA0-9061-12078D21F06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3F2C1660-BAE3-4609-997C-5036DB7F6ABA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621156DB-F26A-4EE6-820D-C5E8CE352D69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A3" authorId="0" shapeId="0" xr:uid="{D3CA9109-225B-410C-817F-C4D8BBE71870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Im Wohnungsbau:
Wohn- und Schlafräune, Küche, WC, HWR: 20°C
Bad, Dusche: 24°C
Windfang 15-20°C</t>
        </r>
      </text>
    </comment>
    <comment ref="J4" authorId="0" shapeId="0" xr:uid="{4BAE2A49-BDAB-41F2-83A3-EB6A8264650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
</t>
        </r>
      </text>
    </comment>
    <comment ref="J5" authorId="0" shapeId="0" xr:uid="{4C809F16-168A-42CC-BBA3-B6E9AF0D32AB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Bei Dachschrägen = Wohnfläche</t>
        </r>
      </text>
    </comment>
    <comment ref="H8" authorId="0" shapeId="0" xr:uid="{57945C31-ABEE-4A07-BB58-F41BFDDA9408}">
      <text>
        <r>
          <rPr>
            <b/>
            <sz val="9"/>
            <color indexed="81"/>
            <rFont val="Segoe UI"/>
            <family val="2"/>
          </rPr>
          <t xml:space="preserve">üblicherweise:
0,5 
0  in Nebenräumen ohne dauernden  Personenaufenthalt
    z.B. Abstellräume, Treppenhäuser, Flure
0 wenn mech. Lüftung
</t>
        </r>
      </text>
    </comment>
    <comment ref="J8" authorId="0" shapeId="0" xr:uid="{28D900D8-372E-4BD1-941B-BB1261B2FD6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nur wenn keine mech. Lüftung vorhanden</t>
        </r>
      </text>
    </comment>
    <comment ref="M17" authorId="0" shapeId="0" xr:uid="{83CA0D62-6739-40C0-B44B-F9B5BC4622E2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24" authorId="0" shapeId="0" xr:uid="{51E1BA5E-94BA-4FDD-BCAB-606ABD114FDC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Kurzzeichen
AW Außenwand
AF Außenfenster
AT Außentür
DA Dach
DF Dachfenster
DE Decke
FB Fußboden
IW Innenwand
IF Innenfenster
IT Innentür
Z zusätzliche Heizlast</t>
        </r>
      </text>
    </comment>
    <comment ref="B24" authorId="0" shapeId="0" xr:uid="{3A77A47A-8754-44D9-9AE6-450DAFD2430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Himmelsrichtung:
N
NO
O
SO
S
SW
W
NW
H
-  (Abzugsfläche)
</t>
        </r>
      </text>
    </comment>
    <comment ref="E24" authorId="0" shapeId="0" xr:uid="{07DC902D-9F52-4764-BA3A-D2EFB5D93DE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Breite (m)</t>
        </r>
      </text>
    </comment>
    <comment ref="F24" authorId="0" shapeId="0" xr:uid="{564CDEAB-A97D-4EA4-AF7A-16B4A7D16A8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Höhe / Länge (m)
bei raumhohen Wänden Geschosshöhe</t>
        </r>
      </text>
    </comment>
    <comment ref="G24" authorId="0" shapeId="0" xr:uid="{007DE76A-E1E1-4D06-A62F-430BDC8C75E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Fläche (m²)
aus Anz, b, h/l errechnen
oder separat eingeben</t>
        </r>
      </text>
    </comment>
    <comment ref="H24" authorId="0" shapeId="0" xr:uid="{6D720EB5-EE88-44A5-8526-5D5ED55A9105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Netto-Fläche=Fläche -Abzugsflächen</t>
        </r>
      </text>
    </comment>
    <comment ref="K24" authorId="0" shapeId="0" xr:uid="{5ED4EC04-7DBB-4530-8663-B485C60708F6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Tiefe unter Erdbodenniveau</t>
        </r>
      </text>
    </comment>
    <comment ref="L24" authorId="0" shapeId="0" xr:uid="{AB5AB251-99E1-43B1-A311-F858D3B18108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Wärmebrückenzuschlag</t>
        </r>
      </text>
    </comment>
    <comment ref="M24" authorId="0" shapeId="0" xr:uid="{3E965BDB-0BDB-40F4-8DD6-706D52E26D54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korr. U-Wert</t>
        </r>
      </text>
    </comment>
    <comment ref="N24" authorId="0" shapeId="0" xr:uid="{60E01664-5D8C-4D7B-99D1-0D57057DA9B7}">
      <text>
        <r>
          <rPr>
            <b/>
            <sz val="9"/>
            <color indexed="81"/>
            <rFont val="Segoe UI"/>
            <family val="2"/>
          </rPr>
          <t>IB:</t>
        </r>
        <r>
          <rPr>
            <sz val="9"/>
            <color indexed="81"/>
            <rFont val="Segoe UI"/>
            <family val="2"/>
          </rPr>
          <t xml:space="preserve">
Temeperatur angrenzemder Raum</t>
        </r>
      </text>
    </comment>
  </commentList>
</comments>
</file>

<file path=xl/sharedStrings.xml><?xml version="1.0" encoding="utf-8"?>
<sst xmlns="http://schemas.openxmlformats.org/spreadsheetml/2006/main" count="14498" uniqueCount="7109">
  <si>
    <t>ja</t>
  </si>
  <si>
    <t>Projekt:</t>
  </si>
  <si>
    <t>Nutzungseinheit:</t>
  </si>
  <si>
    <t>nein</t>
  </si>
  <si>
    <t>m²</t>
  </si>
  <si>
    <t>m³/h</t>
  </si>
  <si>
    <t>Raumhöhe</t>
  </si>
  <si>
    <t>m</t>
  </si>
  <si>
    <t>n50-Wert</t>
  </si>
  <si>
    <t>Lage</t>
  </si>
  <si>
    <t>Bezeichnung</t>
  </si>
  <si>
    <t>Summe</t>
  </si>
  <si>
    <t>1/h</t>
  </si>
  <si>
    <t>°C</t>
  </si>
  <si>
    <t>%</t>
  </si>
  <si>
    <t>m³</t>
  </si>
  <si>
    <t xml:space="preserve">                   </t>
  </si>
  <si>
    <t>Projekt-Nr.:</t>
  </si>
  <si>
    <t>Heizlastberechnung in Anlehnung an DIN 12831-1 / 2017</t>
  </si>
  <si>
    <t>Gebäudetyp:</t>
  </si>
  <si>
    <t>Einfamilienhaus</t>
  </si>
  <si>
    <t>Lüftungszone:</t>
  </si>
  <si>
    <t>Projekt</t>
  </si>
  <si>
    <t>Gebäudeeinheit:</t>
  </si>
  <si>
    <t>Geometrie:</t>
  </si>
  <si>
    <t>Gebäudelänge:</t>
  </si>
  <si>
    <t>Gebäudebreite:</t>
  </si>
  <si>
    <t>Umfang:</t>
  </si>
  <si>
    <t>Fläche:</t>
  </si>
  <si>
    <t>Tiefe d. Bodenplatte:</t>
  </si>
  <si>
    <t>Grundwassertiefe:</t>
  </si>
  <si>
    <t>Postleitzahl</t>
  </si>
  <si>
    <t>Referenzort</t>
  </si>
  <si>
    <r>
      <t>Auslegungsaußentemperatur</t>
    </r>
    <r>
      <rPr>
        <vertAlign val="superscript"/>
        <sz val="10"/>
        <color theme="1"/>
        <rFont val="Arial Narrow"/>
        <family val="2"/>
      </rPr>
      <t>2</t>
    </r>
  </si>
  <si>
    <t>Jahresmittlere Außentemperatur</t>
  </si>
  <si>
    <t>Höhe</t>
  </si>
  <si>
    <t>alte TRY-Region</t>
  </si>
  <si>
    <t>Anmerkungen</t>
  </si>
  <si>
    <r>
      <t>PLZ</t>
    </r>
    <r>
      <rPr>
        <vertAlign val="superscript"/>
        <sz val="10"/>
        <color theme="1"/>
        <rFont val="Arial Narrow"/>
        <family val="2"/>
      </rPr>
      <t>1</t>
    </r>
  </si>
  <si>
    <t>Ort</t>
  </si>
  <si>
    <r>
      <t>θ</t>
    </r>
    <r>
      <rPr>
        <vertAlign val="subscript"/>
        <sz val="10"/>
        <color theme="1"/>
        <rFont val="Arial Narrow"/>
        <family val="2"/>
      </rPr>
      <t>e,Ref</t>
    </r>
  </si>
  <si>
    <r>
      <t>θ</t>
    </r>
    <r>
      <rPr>
        <vertAlign val="subscript"/>
        <sz val="10"/>
        <color theme="1"/>
        <rFont val="Arial Narrow"/>
        <family val="2"/>
      </rPr>
      <t>e,m,Ref</t>
    </r>
  </si>
  <si>
    <r>
      <t>h</t>
    </r>
    <r>
      <rPr>
        <vertAlign val="subscript"/>
        <sz val="10"/>
        <color theme="1"/>
        <rFont val="Arial Narrow"/>
        <family val="2"/>
      </rPr>
      <t>Ref</t>
    </r>
  </si>
  <si>
    <t>[°C]</t>
  </si>
  <si>
    <t>[m]</t>
  </si>
  <si>
    <t>Dresden</t>
  </si>
  <si>
    <t>Radebeul</t>
  </si>
  <si>
    <t>Radeberg, Wachau</t>
  </si>
  <si>
    <t>Ottendorf-Okrilla</t>
  </si>
  <si>
    <t>Moritzburg</t>
  </si>
  <si>
    <t>Radeburg</t>
  </si>
  <si>
    <t>Arnsdorf b. Dresden</t>
  </si>
  <si>
    <t>Großenhain</t>
  </si>
  <si>
    <t>Großenhain, Ebersbach u.a.</t>
  </si>
  <si>
    <t>Riesa</t>
  </si>
  <si>
    <t>Riesa, Stauchitz, Hirschstein</t>
  </si>
  <si>
    <t>Gröditz, Wülknitz, Röderaue</t>
  </si>
  <si>
    <t>Nünchritz, Glaubitz</t>
  </si>
  <si>
    <t>Strehla</t>
  </si>
  <si>
    <t>Zeithain</t>
  </si>
  <si>
    <t>Lommatzsch</t>
  </si>
  <si>
    <t>Coswig</t>
  </si>
  <si>
    <t>Meißen</t>
  </si>
  <si>
    <t>Käbschütztal, Klipphausen, Diera-Zehren</t>
  </si>
  <si>
    <t>Nossen</t>
  </si>
  <si>
    <t>Weinböhla</t>
  </si>
  <si>
    <t>Freital</t>
  </si>
  <si>
    <t>Wilsdruff</t>
  </si>
  <si>
    <t>Bannewitz</t>
  </si>
  <si>
    <t>Kreischa</t>
  </si>
  <si>
    <t>Rabenau</t>
  </si>
  <si>
    <t>Tharandt u.a.</t>
  </si>
  <si>
    <t>Dorfhain</t>
  </si>
  <si>
    <t>Dippoldiswalde</t>
  </si>
  <si>
    <t>Hartmannsdorf-Reichenau</t>
  </si>
  <si>
    <t>Glashütte</t>
  </si>
  <si>
    <t>Altenberg</t>
  </si>
  <si>
    <t>Klingenberg</t>
  </si>
  <si>
    <t>Hermsdorf</t>
  </si>
  <si>
    <t>Pirna, Struppen, Dohma</t>
  </si>
  <si>
    <t>Heidenau</t>
  </si>
  <si>
    <t>Bad Schandau</t>
  </si>
  <si>
    <t>Bad Gottleuba-Berggießhübel</t>
  </si>
  <si>
    <t>Bahretal</t>
  </si>
  <si>
    <t>Königstein/Sächs.Schw.</t>
  </si>
  <si>
    <t>Liebstadt</t>
  </si>
  <si>
    <t>Wehlen</t>
  </si>
  <si>
    <t>Stolpen, Dürrröhrsdorf-Dittersbach</t>
  </si>
  <si>
    <t>Neustadt i. Sa.</t>
  </si>
  <si>
    <t>Lohmen</t>
  </si>
  <si>
    <t>Hohnstein</t>
  </si>
  <si>
    <t>Sebnitz</t>
  </si>
  <si>
    <t>Bischofswerda u.a.</t>
  </si>
  <si>
    <t>Pulsnitz</t>
  </si>
  <si>
    <t>Großröhrsdorf, Bretnig-Hauswalde</t>
  </si>
  <si>
    <t>Neukirch/Lausitz</t>
  </si>
  <si>
    <t>Burkau</t>
  </si>
  <si>
    <t>Großharthau, Frankenthal</t>
  </si>
  <si>
    <t>Kamenz</t>
  </si>
  <si>
    <t>Elstra, Oßling u.a.</t>
  </si>
  <si>
    <t>Königsbrück u.a.</t>
  </si>
  <si>
    <t>Ruhland</t>
  </si>
  <si>
    <t>Senftenberg</t>
  </si>
  <si>
    <t>Lauchhammer</t>
  </si>
  <si>
    <t>Großräschen</t>
  </si>
  <si>
    <t>Schwarzheide N.L.</t>
  </si>
  <si>
    <t>Ortrand</t>
  </si>
  <si>
    <t>Schipkau</t>
  </si>
  <si>
    <t>Bautzen</t>
  </si>
  <si>
    <t>Weißenberg, Hochkirch u.a.</t>
  </si>
  <si>
    <t>Göda</t>
  </si>
  <si>
    <t>Wilthen</t>
  </si>
  <si>
    <t>Sohland a. d. Spree</t>
  </si>
  <si>
    <t>Doberschau-Gaußig, Großpostwitz, Obergurig</t>
  </si>
  <si>
    <t>Großdubrau, Malschwitz</t>
  </si>
  <si>
    <t>Königswartha</t>
  </si>
  <si>
    <t>Löbau, Kottmar u.a.</t>
  </si>
  <si>
    <t>Ebersbach-Neugersdorf</t>
  </si>
  <si>
    <t>Cunewalde</t>
  </si>
  <si>
    <t>Beiersdorf, Oppach</t>
  </si>
  <si>
    <t>Kottmar</t>
  </si>
  <si>
    <t>Neusalza-Spremberg</t>
  </si>
  <si>
    <t>Herrnhut</t>
  </si>
  <si>
    <t>Bernstadt</t>
  </si>
  <si>
    <t>Zittau u.a.</t>
  </si>
  <si>
    <t>Großschönau</t>
  </si>
  <si>
    <t>Seifhennersdorf</t>
  </si>
  <si>
    <t>Olbersdorf</t>
  </si>
  <si>
    <t>Zittau</t>
  </si>
  <si>
    <t>Oderwitz</t>
  </si>
  <si>
    <t>Leutersdorf, Spitzkunnersdorf</t>
  </si>
  <si>
    <t>Jonsdorf</t>
  </si>
  <si>
    <t>Oybin</t>
  </si>
  <si>
    <t>Görlitz</t>
  </si>
  <si>
    <t>Markersdorf, Neißeaue u.a.</t>
  </si>
  <si>
    <t>Reichenbach, Vierkirchen</t>
  </si>
  <si>
    <t>Östritz, Schönau-Berzdorf</t>
  </si>
  <si>
    <t>Niesky, Hohendubrau u.a.</t>
  </si>
  <si>
    <t>Hähnichen, Horka, Kodersdorf</t>
  </si>
  <si>
    <t>Rothenburg/O.L.</t>
  </si>
  <si>
    <t>Weißwasser, Boxberg</t>
  </si>
  <si>
    <t>Bad Muskau, Groß Düben, Gablenz</t>
  </si>
  <si>
    <t>Rietschen</t>
  </si>
  <si>
    <t>Krauschwitz, Weißkeißel</t>
  </si>
  <si>
    <t>Schleife</t>
  </si>
  <si>
    <t>Hoyerswerda</t>
  </si>
  <si>
    <t>Spreetal, Elsterheide</t>
  </si>
  <si>
    <t>Lauta</t>
  </si>
  <si>
    <t>Bernsdorf</t>
  </si>
  <si>
    <t>Wittichenau</t>
  </si>
  <si>
    <t>Lohsa</t>
  </si>
  <si>
    <t>Cottbus</t>
  </si>
  <si>
    <t>Neuhausen/Spree</t>
  </si>
  <si>
    <t>Burg/Spreewald u.a.</t>
  </si>
  <si>
    <t>Kolkwitz</t>
  </si>
  <si>
    <t>Neu-Seeland, Neupetershain</t>
  </si>
  <si>
    <t>Drebkau</t>
  </si>
  <si>
    <t>Welzow</t>
  </si>
  <si>
    <t>Spremberg, Tschernitz u.a.</t>
  </si>
  <si>
    <t>Forst/ Lausitz</t>
  </si>
  <si>
    <t>Döbern</t>
  </si>
  <si>
    <t>Guben, Schenkendöbern</t>
  </si>
  <si>
    <t>Peitz</t>
  </si>
  <si>
    <t>Jänschwalde</t>
  </si>
  <si>
    <t>Calau, Bronkow</t>
  </si>
  <si>
    <t>Lübbenau/ Spreewald</t>
  </si>
  <si>
    <t>Vetschau</t>
  </si>
  <si>
    <t>Altdöbern, Luckaitztal</t>
  </si>
  <si>
    <t>Finsterwalde</t>
  </si>
  <si>
    <t>Crinitz</t>
  </si>
  <si>
    <t>Sonnewalde</t>
  </si>
  <si>
    <t>Doberlug-Kirchhain</t>
  </si>
  <si>
    <t>Leipzig</t>
  </si>
  <si>
    <t>Markkleeberg</t>
  </si>
  <si>
    <t>Markranstädt</t>
  </si>
  <si>
    <t>Taucha</t>
  </si>
  <si>
    <t>Schkeuditz</t>
  </si>
  <si>
    <t>Zwenkau</t>
  </si>
  <si>
    <t>Borsdorf</t>
  </si>
  <si>
    <t>Großpösna</t>
  </si>
  <si>
    <t>Delitzsch, Krostitz u.a.</t>
  </si>
  <si>
    <t>Rackwitz</t>
  </si>
  <si>
    <t>Pegau, Elstertrebnitz</t>
  </si>
  <si>
    <t>Groitzsch</t>
  </si>
  <si>
    <t>Borna</t>
  </si>
  <si>
    <t>Böhlen</t>
  </si>
  <si>
    <t>Regis-Breitingen</t>
  </si>
  <si>
    <t>Kitzscher</t>
  </si>
  <si>
    <t>Rötha</t>
  </si>
  <si>
    <t>Neukieritzsch, Deutzen</t>
  </si>
  <si>
    <t>Altenburg</t>
  </si>
  <si>
    <t>Nobitz, Göhren, Windischleuba</t>
  </si>
  <si>
    <t>Meuselwitz</t>
  </si>
  <si>
    <t>Lucka</t>
  </si>
  <si>
    <t>Rositz, Starkenberg, Treben</t>
  </si>
  <si>
    <t>Langenleuba-Niederhain</t>
  </si>
  <si>
    <t>Schmölln, Altkirchen, Nöbdenitz u.a.</t>
  </si>
  <si>
    <t>Gößnitz</t>
  </si>
  <si>
    <t>Geithain</t>
  </si>
  <si>
    <t>Bad Lausick</t>
  </si>
  <si>
    <t>Frohburg</t>
  </si>
  <si>
    <t>Kohren-Sahlis</t>
  </si>
  <si>
    <t>Narsdorf</t>
  </si>
  <si>
    <t>Grimma</t>
  </si>
  <si>
    <t>Colditz</t>
  </si>
  <si>
    <t>Naunhof</t>
  </si>
  <si>
    <t>Trebsen/Mulde</t>
  </si>
  <si>
    <t>Leisnig</t>
  </si>
  <si>
    <t>Döbeln, Großweitzschen u.a.</t>
  </si>
  <si>
    <t>Waldheim</t>
  </si>
  <si>
    <t>Roßwein</t>
  </si>
  <si>
    <t>Hartha</t>
  </si>
  <si>
    <t>Ostrau</t>
  </si>
  <si>
    <t>Oschatz</t>
  </si>
  <si>
    <t>Mügeln</t>
  </si>
  <si>
    <t>Dahlen</t>
  </si>
  <si>
    <t>Wermsdorf</t>
  </si>
  <si>
    <t>Wurzen</t>
  </si>
  <si>
    <t>Brandis</t>
  </si>
  <si>
    <t>Machern</t>
  </si>
  <si>
    <t>Bennewitz, Machern</t>
  </si>
  <si>
    <t>Eilenburg u.a.</t>
  </si>
  <si>
    <t>Bad Düben</t>
  </si>
  <si>
    <t>Torgau, Dreiheide</t>
  </si>
  <si>
    <t>Torgau</t>
  </si>
  <si>
    <t>Mockrehna</t>
  </si>
  <si>
    <t>Belgern-Schildau</t>
  </si>
  <si>
    <t>Dommitzsch</t>
  </si>
  <si>
    <t>Arzberg, Beilrode</t>
  </si>
  <si>
    <t>Falkenberg/ Elster</t>
  </si>
  <si>
    <t>Elsterwerda</t>
  </si>
  <si>
    <t>Herzberg/ Elster</t>
  </si>
  <si>
    <t>Bad Liebenwerda</t>
  </si>
  <si>
    <t>Plessa, Schraden</t>
  </si>
  <si>
    <t>Mühlberg, Bad Liebenwerda</t>
  </si>
  <si>
    <t>Röderland, Großthiemig u.a.</t>
  </si>
  <si>
    <t>Hohenleipisch</t>
  </si>
  <si>
    <t>Schlieben</t>
  </si>
  <si>
    <t>Uebigau-Wahrenbrück</t>
  </si>
  <si>
    <t>Halle/ Saale</t>
  </si>
  <si>
    <t>Teutschenthal</t>
  </si>
  <si>
    <t>Kabelsketal</t>
  </si>
  <si>
    <t>Landsberg</t>
  </si>
  <si>
    <t>Petersberg</t>
  </si>
  <si>
    <t>Salzatal</t>
  </si>
  <si>
    <t>Merseburg</t>
  </si>
  <si>
    <t>Bad Dürrenberg</t>
  </si>
  <si>
    <t>Leuna</t>
  </si>
  <si>
    <t>Braunsbedra</t>
  </si>
  <si>
    <t>Bad Lauchstädt</t>
  </si>
  <si>
    <t>Mücheln/ Geiseltal</t>
  </si>
  <si>
    <t>Mücheln</t>
  </si>
  <si>
    <t>Schkopau</t>
  </si>
  <si>
    <t>Frankleben</t>
  </si>
  <si>
    <t>Querfurt, Obhausen, Mücheln u.a.</t>
  </si>
  <si>
    <t>Schraplau, Farnstädt</t>
  </si>
  <si>
    <t>Eisleben</t>
  </si>
  <si>
    <t>Klostermansfeld, Benndorf</t>
  </si>
  <si>
    <t>Helbra</t>
  </si>
  <si>
    <t>Hergisdorf</t>
  </si>
  <si>
    <t>Seegebiet Mansfelder Land</t>
  </si>
  <si>
    <t>Hettstedt, Endorf</t>
  </si>
  <si>
    <t>Mansfeld</t>
  </si>
  <si>
    <t>Gerbstedt</t>
  </si>
  <si>
    <t>Köthen</t>
  </si>
  <si>
    <t>Südliches Anhalt u.a.</t>
  </si>
  <si>
    <t>Aken (Elbe)</t>
  </si>
  <si>
    <t>Aken, Osternienburger Land, Südliches Anhalt</t>
  </si>
  <si>
    <t>Südliches Anhalt, Köthen</t>
  </si>
  <si>
    <t>Bernburg (Saale)</t>
  </si>
  <si>
    <t>Ilberstedt</t>
  </si>
  <si>
    <t>Könnern</t>
  </si>
  <si>
    <t>Alsleben/Saale, Plötzkau</t>
  </si>
  <si>
    <t>Nienburg (Saale)</t>
  </si>
  <si>
    <t>Aschersleben</t>
  </si>
  <si>
    <t>Arnstein</t>
  </si>
  <si>
    <t>Hedersleben</t>
  </si>
  <si>
    <t>Falkenstein</t>
  </si>
  <si>
    <t>Seeland</t>
  </si>
  <si>
    <t>Quedlinburg</t>
  </si>
  <si>
    <t>Quedlinburg, Ballenstedt</t>
  </si>
  <si>
    <t>Ballenstedt, Harzgerode</t>
  </si>
  <si>
    <t>Thale, Blankenburg</t>
  </si>
  <si>
    <t>Sangerhausen</t>
  </si>
  <si>
    <t>Wallhausen, Blankenheim</t>
  </si>
  <si>
    <t>Südharz, Berga</t>
  </si>
  <si>
    <t>Kelbra (Kyffhäuser)</t>
  </si>
  <si>
    <t>Allstedt</t>
  </si>
  <si>
    <t>Falkenstein, Arnstein</t>
  </si>
  <si>
    <t>Artern/ Unstrut u.a.</t>
  </si>
  <si>
    <t>Bad Frankenhausen/ Kyffhäuser</t>
  </si>
  <si>
    <t>Roßleben, Wiehe, Donndorf, Nausitz, Gehofen</t>
  </si>
  <si>
    <t>Heldrungen</t>
  </si>
  <si>
    <t>Bilzingsleben Kannawurf Oldisleben</t>
  </si>
  <si>
    <t>Naumburg</t>
  </si>
  <si>
    <t>Lanitz-Hassel-Tal, Molauer Land</t>
  </si>
  <si>
    <t>Freyburg, Balgstädt</t>
  </si>
  <si>
    <t>Laucha an der Unstrut</t>
  </si>
  <si>
    <t>Karsdorf</t>
  </si>
  <si>
    <t>Nebra, Kaiserpfalz</t>
  </si>
  <si>
    <t>Bad Bibra, Finne u.a.</t>
  </si>
  <si>
    <t>Eckartsberga</t>
  </si>
  <si>
    <t>Weißenfels, Stößen</t>
  </si>
  <si>
    <t>Hohenmölsen</t>
  </si>
  <si>
    <t>Teuchern</t>
  </si>
  <si>
    <t>Lützen</t>
  </si>
  <si>
    <t>Weißenfels</t>
  </si>
  <si>
    <t>Zeitz</t>
  </si>
  <si>
    <t>Zeitz, Gutenborn u.a.</t>
  </si>
  <si>
    <t>Meineweh, Osterfeld</t>
  </si>
  <si>
    <t>Droyßig, Wetterzeube</t>
  </si>
  <si>
    <t>Elsteraue</t>
  </si>
  <si>
    <t>Bitterfeld-Wolfen</t>
  </si>
  <si>
    <t>Gräfenhainichen</t>
  </si>
  <si>
    <t>Muldestausee</t>
  </si>
  <si>
    <t>Raguhn-Jeßnitz</t>
  </si>
  <si>
    <t>Zörbig</t>
  </si>
  <si>
    <t>Oranienbaum-Wörlitz</t>
  </si>
  <si>
    <t>Sandersdorf-Brehna</t>
  </si>
  <si>
    <t>Roitzsch, Petersroda</t>
  </si>
  <si>
    <t>Dessau-Roßlau</t>
  </si>
  <si>
    <t>Coswig (Anhalt)</t>
  </si>
  <si>
    <t>Wittenberg</t>
  </si>
  <si>
    <t>Zahna-Elster</t>
  </si>
  <si>
    <t>Kemberg</t>
  </si>
  <si>
    <t>Bad Schmiedeberg</t>
  </si>
  <si>
    <t>Jessen (Elster)</t>
  </si>
  <si>
    <t>Annaburg</t>
  </si>
  <si>
    <t>Saalfeld/Saale, Wittgendorf</t>
  </si>
  <si>
    <t>Probstzella</t>
  </si>
  <si>
    <t>Unterwellenborn</t>
  </si>
  <si>
    <t>Kamsdorf</t>
  </si>
  <si>
    <t>Kaulsdorf</t>
  </si>
  <si>
    <t>Wurzbach</t>
  </si>
  <si>
    <t>Lehesten</t>
  </si>
  <si>
    <t>Lobenstein, Neundorf</t>
  </si>
  <si>
    <t>Blankenstein, Blankenberg u.a.</t>
  </si>
  <si>
    <t>Remptendorf</t>
  </si>
  <si>
    <t>Pößneck</t>
  </si>
  <si>
    <t>Krölpa</t>
  </si>
  <si>
    <t>Ranis</t>
  </si>
  <si>
    <t>Rudolstadt</t>
  </si>
  <si>
    <t>Bad Blankenburg, Saalfelder Höhe</t>
  </si>
  <si>
    <t>Königsee-Rottenbach u.a.</t>
  </si>
  <si>
    <t>Schwarzburg</t>
  </si>
  <si>
    <t>Döschnitz, Sitzendorf, Rohrbach</t>
  </si>
  <si>
    <t>Gera</t>
  </si>
  <si>
    <t>Brahmenau</t>
  </si>
  <si>
    <t>Gera, Zedlitz u.a.</t>
  </si>
  <si>
    <t>Weida, Harth-Pöllnitz, Wünschendorf</t>
  </si>
  <si>
    <t>Ronneburg, Braunichswalde, Großenstein u.a.</t>
  </si>
  <si>
    <t>Bad Köstritz</t>
  </si>
  <si>
    <t>Münchenbernsdorf, Schwarzbach, Bocka</t>
  </si>
  <si>
    <t>Eisenberg, Gösen, Hainspitz</t>
  </si>
  <si>
    <t>Crossen, Heideland u.a.</t>
  </si>
  <si>
    <t>Bürgel u.a.</t>
  </si>
  <si>
    <t>Schkölen</t>
  </si>
  <si>
    <t>Bad Klosterlausnitz</t>
  </si>
  <si>
    <t>Stadtroda u.a.</t>
  </si>
  <si>
    <t>Jena</t>
  </si>
  <si>
    <t>Jena, Bucha, Großpürschütz u.a.</t>
  </si>
  <si>
    <t>Kahla</t>
  </si>
  <si>
    <t>Dornburg-Camburg u.a.</t>
  </si>
  <si>
    <t>Neuengönna u.a.</t>
  </si>
  <si>
    <t>Neustadt/ Orla</t>
  </si>
  <si>
    <t>Triptis</t>
  </si>
  <si>
    <t>Schleiz</t>
  </si>
  <si>
    <t>Kirschkau, Pausa-Mühltroff</t>
  </si>
  <si>
    <t>Tanna</t>
  </si>
  <si>
    <t>Ziegenrück</t>
  </si>
  <si>
    <t>Gefell</t>
  </si>
  <si>
    <t>Hirschberg</t>
  </si>
  <si>
    <t>Saalburg-Ebersdorf</t>
  </si>
  <si>
    <t>Zeulenroda-Triebes, Langenwolschendorf</t>
  </si>
  <si>
    <t>Zeulenroda-Triebes, Weißendorf</t>
  </si>
  <si>
    <t>Pausa-Mühltroff</t>
  </si>
  <si>
    <t>Auma-Weidatal</t>
  </si>
  <si>
    <t>Langenwetzendorf</t>
  </si>
  <si>
    <t>Hohenleuben</t>
  </si>
  <si>
    <t>Greiz</t>
  </si>
  <si>
    <t>Berga/Elster</t>
  </si>
  <si>
    <t>Elsterberg</t>
  </si>
  <si>
    <t>Mohlsdorf-Teichwolframsdorf</t>
  </si>
  <si>
    <t>Zwickau</t>
  </si>
  <si>
    <t>Kirchberg</t>
  </si>
  <si>
    <t>Wilkau-Haßlau</t>
  </si>
  <si>
    <t>Lichtentanne</t>
  </si>
  <si>
    <t>Hartenstein</t>
  </si>
  <si>
    <t>Mülsen</t>
  </si>
  <si>
    <t>Langenweißbach, Wildenfels</t>
  </si>
  <si>
    <t>Reinsdorf</t>
  </si>
  <si>
    <t>Hirschfeld</t>
  </si>
  <si>
    <t>Crinitzberg</t>
  </si>
  <si>
    <t>Auerbach/Vogtl.</t>
  </si>
  <si>
    <t>Falkenstein/Vogtl.</t>
  </si>
  <si>
    <t>Rodewisch</t>
  </si>
  <si>
    <t>Treuen</t>
  </si>
  <si>
    <t>Ellefeld</t>
  </si>
  <si>
    <t>Steinberg</t>
  </si>
  <si>
    <t>Bergen</t>
  </si>
  <si>
    <t>Klingenthal/Sa.</t>
  </si>
  <si>
    <t>Markneukirchen</t>
  </si>
  <si>
    <t>Schöneck/Vogtl.</t>
  </si>
  <si>
    <t>Muldenhammer</t>
  </si>
  <si>
    <t>Klingenthal</t>
  </si>
  <si>
    <t>Aue</t>
  </si>
  <si>
    <t>Schneeberg</t>
  </si>
  <si>
    <t>Lößnitz</t>
  </si>
  <si>
    <t>Zwönitz</t>
  </si>
  <si>
    <t>Schlema</t>
  </si>
  <si>
    <t>Schönheide</t>
  </si>
  <si>
    <t>Eibenstock</t>
  </si>
  <si>
    <t>Lauter-Bernsbach</t>
  </si>
  <si>
    <t>Zschorlau</t>
  </si>
  <si>
    <t>Bockau</t>
  </si>
  <si>
    <t>Stützengrün</t>
  </si>
  <si>
    <t>Schwarzenberg/Erzgeb.</t>
  </si>
  <si>
    <t>Grünhain</t>
  </si>
  <si>
    <t>Johanngeorgenstadt</t>
  </si>
  <si>
    <t>Raschau</t>
  </si>
  <si>
    <t>Breitenbrunn/Erzgeb.</t>
  </si>
  <si>
    <t>Glauchau</t>
  </si>
  <si>
    <t>Remse</t>
  </si>
  <si>
    <t>Meerane</t>
  </si>
  <si>
    <t>Waldenburg</t>
  </si>
  <si>
    <t>Werdau</t>
  </si>
  <si>
    <t>Fraureuth</t>
  </si>
  <si>
    <t>Langenbernsdorf</t>
  </si>
  <si>
    <t>Crimmitschau</t>
  </si>
  <si>
    <t>Neukirchen/Pleiße</t>
  </si>
  <si>
    <t>Reichenbach/Vogtl.</t>
  </si>
  <si>
    <t>Lengenfeld</t>
  </si>
  <si>
    <t>Netzschkau, Limbach</t>
  </si>
  <si>
    <t>Neumark</t>
  </si>
  <si>
    <t>Mylau</t>
  </si>
  <si>
    <t>Plauen</t>
  </si>
  <si>
    <t>Plauen, Rößnitz</t>
  </si>
  <si>
    <t>Weischlitz u.a.</t>
  </si>
  <si>
    <t>Rosenbach</t>
  </si>
  <si>
    <t>Neuensalz</t>
  </si>
  <si>
    <t>Pöhl</t>
  </si>
  <si>
    <t>Jößnitz</t>
  </si>
  <si>
    <t>Oelsnitz</t>
  </si>
  <si>
    <t>Adorf</t>
  </si>
  <si>
    <t>Bad Elster</t>
  </si>
  <si>
    <t>Bad Brambach</t>
  </si>
  <si>
    <t>Chemnitz</t>
  </si>
  <si>
    <t>Limbach-Oberfrohna</t>
  </si>
  <si>
    <t>Burgstädt</t>
  </si>
  <si>
    <t>Neukirchen/Erzgeb.</t>
  </si>
  <si>
    <t>Hartmannsdorf</t>
  </si>
  <si>
    <t>Burkhardtsdorf</t>
  </si>
  <si>
    <t>Claußnitz</t>
  </si>
  <si>
    <t>Mühlau</t>
  </si>
  <si>
    <t>Niederfrohna</t>
  </si>
  <si>
    <t>Lichtenau</t>
  </si>
  <si>
    <t>Röhrsdorf</t>
  </si>
  <si>
    <t>Taura b. Burgstädt</t>
  </si>
  <si>
    <t>Rochlitz</t>
  </si>
  <si>
    <t>Penig</t>
  </si>
  <si>
    <t>Geringswalde</t>
  </si>
  <si>
    <t>Lunzenau</t>
  </si>
  <si>
    <t>Callenberg, Hohenstein-Ernstthal, Bernsdorf</t>
  </si>
  <si>
    <t>Lichtenstein</t>
  </si>
  <si>
    <t>Oberlungwitz</t>
  </si>
  <si>
    <t>Gersdorf</t>
  </si>
  <si>
    <t>St. Egidien</t>
  </si>
  <si>
    <t>Stollberg/Erzgeb.</t>
  </si>
  <si>
    <t>Oelsnitz/Erzgebirge</t>
  </si>
  <si>
    <t>Thalheim/Erzgebirge</t>
  </si>
  <si>
    <t>Lugau/Erzgeb.</t>
  </si>
  <si>
    <t>Jahnsdorf</t>
  </si>
  <si>
    <t>Gornsdorf</t>
  </si>
  <si>
    <t>Auerbach</t>
  </si>
  <si>
    <t>Hohndorf</t>
  </si>
  <si>
    <t>Niederwürschnitz</t>
  </si>
  <si>
    <t>Zschopau, Gornau</t>
  </si>
  <si>
    <t>Thum</t>
  </si>
  <si>
    <t>Gelenau/Erzgeb.</t>
  </si>
  <si>
    <t>Ehrenfriedersdorf</t>
  </si>
  <si>
    <t>Wolkenstein</t>
  </si>
  <si>
    <t>Drebach</t>
  </si>
  <si>
    <t>Großolbersdorf</t>
  </si>
  <si>
    <t>Großolbersdorf, Zschopau</t>
  </si>
  <si>
    <t>Börnichen, Gornau</t>
  </si>
  <si>
    <t>Amtsberg</t>
  </si>
  <si>
    <t>Annaberg-Buchholz, Mildenau</t>
  </si>
  <si>
    <t>Sehma</t>
  </si>
  <si>
    <t>Geyer</t>
  </si>
  <si>
    <t>Bärenstein</t>
  </si>
  <si>
    <t>Crottendorf</t>
  </si>
  <si>
    <t>Jöhstadt</t>
  </si>
  <si>
    <t>Scheibenberg</t>
  </si>
  <si>
    <t>Oberwiesenthal</t>
  </si>
  <si>
    <t>Schlettau</t>
  </si>
  <si>
    <t>Wiesa</t>
  </si>
  <si>
    <t>Marienberg</t>
  </si>
  <si>
    <t>Pockau-Lengefeld (Pockau)</t>
  </si>
  <si>
    <t>Pockau-Lengefeld (Lengefeld)</t>
  </si>
  <si>
    <t>Großrückerswalde</t>
  </si>
  <si>
    <t>Olbernhau, Pfaffroda, Heidersdorf</t>
  </si>
  <si>
    <t>Neuhausen/Erzgeb.</t>
  </si>
  <si>
    <t>Seiffen/Erzgeb.</t>
  </si>
  <si>
    <t>Flöha</t>
  </si>
  <si>
    <t>Oederan</t>
  </si>
  <si>
    <t>Leubsdorf, Gornau, Augustusburg</t>
  </si>
  <si>
    <t>Eppendorf</t>
  </si>
  <si>
    <t>Niederwiesa</t>
  </si>
  <si>
    <t>Grünhainichen</t>
  </si>
  <si>
    <t>Freiberg</t>
  </si>
  <si>
    <t>Weißenborn, Oberschöna</t>
  </si>
  <si>
    <t>Großschirma</t>
  </si>
  <si>
    <t>Brand-Erbisdorf, Großhartmannsdorf</t>
  </si>
  <si>
    <t>Dorfchemnitz, Mulda, Sayda</t>
  </si>
  <si>
    <t>Frauenstein</t>
  </si>
  <si>
    <t>Bobritzsch</t>
  </si>
  <si>
    <t>Reinsberg</t>
  </si>
  <si>
    <t>Halsbrücke</t>
  </si>
  <si>
    <t>Lichtenberg/Erzgeb.</t>
  </si>
  <si>
    <t>Mittweida, Kriebstein</t>
  </si>
  <si>
    <t>Hainichen, Rossau, Striegistal</t>
  </si>
  <si>
    <t>Frankenberg</t>
  </si>
  <si>
    <t>Berlin Mitte</t>
  </si>
  <si>
    <t>Berlin Friedrichshain</t>
  </si>
  <si>
    <t>Berlin Friedrichsfelde</t>
  </si>
  <si>
    <t>Berlin Rummelsburg</t>
  </si>
  <si>
    <t>Berlin Karlshorst</t>
  </si>
  <si>
    <t>Berlin</t>
  </si>
  <si>
    <t>Berlin Lichtenberg</t>
  </si>
  <si>
    <t>Berlin Prenzlauer Berg</t>
  </si>
  <si>
    <t>Berlin Moabit</t>
  </si>
  <si>
    <t>Berlin Charlottenburg</t>
  </si>
  <si>
    <t>Berlin Wilmersdorf</t>
  </si>
  <si>
    <t>Berlin Halensee</t>
  </si>
  <si>
    <t>Berlin Wilhelmsdorf</t>
  </si>
  <si>
    <t>Berlin Schöneberg</t>
  </si>
  <si>
    <t>Berlin Tiergarten</t>
  </si>
  <si>
    <t>Berlin-West</t>
  </si>
  <si>
    <t>Berlin Kreuzberg</t>
  </si>
  <si>
    <t>Berlin Neukölln</t>
  </si>
  <si>
    <t>Berlin Tempelhof</t>
  </si>
  <si>
    <t>Berlin Mariendorf</t>
  </si>
  <si>
    <t>Berlin Friedenau</t>
  </si>
  <si>
    <t>Berlin Steglitz</t>
  </si>
  <si>
    <t>Berlin Lichtenfelde</t>
  </si>
  <si>
    <t>Berlin Lankwitz</t>
  </si>
  <si>
    <t>Berlin Britz</t>
  </si>
  <si>
    <t>Berlin Buckow</t>
  </si>
  <si>
    <t>Berlin Gropiusstadt</t>
  </si>
  <si>
    <t>Berlin Rudow</t>
  </si>
  <si>
    <t>Berlin Alt Treptow</t>
  </si>
  <si>
    <t>Berlin Baumschulenweg</t>
  </si>
  <si>
    <t>Berlin Niederschöneweide</t>
  </si>
  <si>
    <t>Berlin Oberschöneweide</t>
  </si>
  <si>
    <t>Berlin Teltowkanal III</t>
  </si>
  <si>
    <t>Berlin Altglienicke</t>
  </si>
  <si>
    <t>Berlin Bohnsdorf</t>
  </si>
  <si>
    <t>Berlin Schmöckwitz</t>
  </si>
  <si>
    <t>Schönefeld</t>
  </si>
  <si>
    <t>Berlin Köpenik</t>
  </si>
  <si>
    <t>Berlin Köpenick</t>
  </si>
  <si>
    <t>Berlin Wiesengrund</t>
  </si>
  <si>
    <t>Berlin Rahnsdorf</t>
  </si>
  <si>
    <t>Berlin Kaulsdorf</t>
  </si>
  <si>
    <t>Berlin Mahlsdorf</t>
  </si>
  <si>
    <t>Berlin Hellersdorf</t>
  </si>
  <si>
    <t>Berlin Biesdorf</t>
  </si>
  <si>
    <t>Berlin Neu-Schönhausen</t>
  </si>
  <si>
    <t>Berlin Alt-Hohenschönhausen</t>
  </si>
  <si>
    <t>Berlin Falkenberg</t>
  </si>
  <si>
    <t>Berlin Wartenberg</t>
  </si>
  <si>
    <t>Berlin Weißensee</t>
  </si>
  <si>
    <t>Berlin Heinelsdorf</t>
  </si>
  <si>
    <t>Berlin Buch</t>
  </si>
  <si>
    <t>Berlin Französisch Buchholz</t>
  </si>
  <si>
    <t>Berlin Blankenburg</t>
  </si>
  <si>
    <t>Berlin Niederschönhausen</t>
  </si>
  <si>
    <t>Berlin Rosenthal</t>
  </si>
  <si>
    <t>Berlin Blankenfelde</t>
  </si>
  <si>
    <t>Berlin Pankow</t>
  </si>
  <si>
    <t>Berlin Wedding</t>
  </si>
  <si>
    <t>Berlin Gesundbrunnen</t>
  </si>
  <si>
    <t>Berlin Reinickendorf</t>
  </si>
  <si>
    <t>Berlin Märkisches Viertel</t>
  </si>
  <si>
    <t>Berlin Frohnau</t>
  </si>
  <si>
    <t>Berlin Hermsdorf</t>
  </si>
  <si>
    <t>Berlin Lübars</t>
  </si>
  <si>
    <t>Berlin Tegel</t>
  </si>
  <si>
    <t>Berlin Spandau</t>
  </si>
  <si>
    <t>Berlin Hakenfelde</t>
  </si>
  <si>
    <t>Berlin Falkenhagener Feld</t>
  </si>
  <si>
    <t>Berlin Staaken</t>
  </si>
  <si>
    <t>Berlin Wilhelmstadt</t>
  </si>
  <si>
    <t>Berlin Wlhelmstadt</t>
  </si>
  <si>
    <t>Berlin Haselhorst</t>
  </si>
  <si>
    <t>Berlin Charlottenburg-Nord</t>
  </si>
  <si>
    <t>Berlin Siemensstadt</t>
  </si>
  <si>
    <t>Berlin Westend</t>
  </si>
  <si>
    <t>Berlin Gatow</t>
  </si>
  <si>
    <t>Berlin Wannsee</t>
  </si>
  <si>
    <t>Berlin Nikolassee</t>
  </si>
  <si>
    <t>Berlin Zehlendorf</t>
  </si>
  <si>
    <t>Berlin Grunewald</t>
  </si>
  <si>
    <t>Berlin Dahlem</t>
  </si>
  <si>
    <t>Berlin Schmargendorf</t>
  </si>
  <si>
    <t>Potsdam</t>
  </si>
  <si>
    <t>Teltow</t>
  </si>
  <si>
    <t>Kleinmachnow</t>
  </si>
  <si>
    <t>Werder/ Havel</t>
  </si>
  <si>
    <t>Beelitz</t>
  </si>
  <si>
    <t>Schwielowswee</t>
  </si>
  <si>
    <t>Groß Kreutz</t>
  </si>
  <si>
    <t>Michendorf</t>
  </si>
  <si>
    <t>Seddinger See</t>
  </si>
  <si>
    <t>Nuthetal</t>
  </si>
  <si>
    <t>Falkensee</t>
  </si>
  <si>
    <t>Schönwalde</t>
  </si>
  <si>
    <t>Dallgow-Döberitz</t>
  </si>
  <si>
    <t>Nauen</t>
  </si>
  <si>
    <t>Brieselang</t>
  </si>
  <si>
    <t>Friesack</t>
  </si>
  <si>
    <t>Ketzin</t>
  </si>
  <si>
    <t>Rathenow</t>
  </si>
  <si>
    <t>Milower Land, Schollene, Nennhausen u.a.</t>
  </si>
  <si>
    <t>Premnitz</t>
  </si>
  <si>
    <t>Rhinow</t>
  </si>
  <si>
    <t>Brandenburg/ Havel</t>
  </si>
  <si>
    <t>Beetzsee, Wollin, Wenzlow, Golzow u.a</t>
  </si>
  <si>
    <t>Wusterwitz, Rosenau, Bensdorf</t>
  </si>
  <si>
    <t>Ziesar</t>
  </si>
  <si>
    <t>Lehnin</t>
  </si>
  <si>
    <t>Havelsee</t>
  </si>
  <si>
    <t>Belzig</t>
  </si>
  <si>
    <t>Brück, Borkheide u.a</t>
  </si>
  <si>
    <t>Niemegk</t>
  </si>
  <si>
    <t>Wiesenburg</t>
  </si>
  <si>
    <t>Görzke</t>
  </si>
  <si>
    <t>Jüterbog</t>
  </si>
  <si>
    <t>Treuenbrietzen</t>
  </si>
  <si>
    <t>Luckenwalde</t>
  </si>
  <si>
    <t>Nuthe-Urstromtal</t>
  </si>
  <si>
    <t>Trebbin</t>
  </si>
  <si>
    <t>Ludwigsfelde</t>
  </si>
  <si>
    <t>Großbeeren</t>
  </si>
  <si>
    <t>Frankfurt/ Oder</t>
  </si>
  <si>
    <t>Treplin, Jacobsdorf, Frankfurt (Oder)</t>
  </si>
  <si>
    <t>Brieskow-Finkenheerd</t>
  </si>
  <si>
    <t>Müllrose</t>
  </si>
  <si>
    <t>Seelow, Lietzen u.a.</t>
  </si>
  <si>
    <t>Neutrebbin, Neuhardenberg</t>
  </si>
  <si>
    <t>Letschin</t>
  </si>
  <si>
    <t>Zeschdorf, Podelzig, Lebus</t>
  </si>
  <si>
    <t>Golzow, Zechin u.a.</t>
  </si>
  <si>
    <t>Strausberg</t>
  </si>
  <si>
    <t>Lichtenow, Altlandsberg u.a.</t>
  </si>
  <si>
    <t>Neuenhagen, Hoppegarten</t>
  </si>
  <si>
    <t>Fredersdorf-Vogelsdorf, Petershagen</t>
  </si>
  <si>
    <t>Müncheberg</t>
  </si>
  <si>
    <t>Oberbarnim, Märkische Höhe u.a.</t>
  </si>
  <si>
    <t>Rüdersdorf</t>
  </si>
  <si>
    <t>Fürstenwalde/ Spree</t>
  </si>
  <si>
    <t>Briesen, Rauen u.a.</t>
  </si>
  <si>
    <t>Bad Saarow-Pieskow</t>
  </si>
  <si>
    <t>Spreenhagen</t>
  </si>
  <si>
    <t>Erkner</t>
  </si>
  <si>
    <t>Schöneiche bei Berlin</t>
  </si>
  <si>
    <t>Woltersdorf</t>
  </si>
  <si>
    <t>Königs Wusterhausen</t>
  </si>
  <si>
    <t>Schulzendorf b. Eichenwade</t>
  </si>
  <si>
    <t>Zeuthen</t>
  </si>
  <si>
    <t>Bestensee</t>
  </si>
  <si>
    <t>Wildau</t>
  </si>
  <si>
    <t>Groß Köris</t>
  </si>
  <si>
    <t>Märkisch Buchholz</t>
  </si>
  <si>
    <t>Mittenwalde</t>
  </si>
  <si>
    <t>Heidesee</t>
  </si>
  <si>
    <t>Teupitz</t>
  </si>
  <si>
    <t>Halbe</t>
  </si>
  <si>
    <t>Zossen</t>
  </si>
  <si>
    <t>Blankenfelde-Mahlow</t>
  </si>
  <si>
    <t>Blankenfelde-Mahlow u.a.</t>
  </si>
  <si>
    <t>Rangsdorf</t>
  </si>
  <si>
    <t>Baruth</t>
  </si>
  <si>
    <t>Am Mellensee</t>
  </si>
  <si>
    <t>Beeskow</t>
  </si>
  <si>
    <t>Storkow</t>
  </si>
  <si>
    <t>Wendisch Rietz</t>
  </si>
  <si>
    <t>Lieberose</t>
  </si>
  <si>
    <t>Eisenhüttenstadt</t>
  </si>
  <si>
    <t>Neuzelle</t>
  </si>
  <si>
    <t>Lübben/ Spreewald</t>
  </si>
  <si>
    <t>Straupitz</t>
  </si>
  <si>
    <t>Luckau, Waldrehna, Heideblick, Fürstlich Drehna</t>
  </si>
  <si>
    <t>Dahme u.a.</t>
  </si>
  <si>
    <t>Golßen</t>
  </si>
  <si>
    <t>Eberswalde</t>
  </si>
  <si>
    <t>Melchow, Chorin u.a.</t>
  </si>
  <si>
    <t>Schorfheide</t>
  </si>
  <si>
    <t>Joachimsthal u.a.</t>
  </si>
  <si>
    <t>Oderberg u.a.</t>
  </si>
  <si>
    <t>Bad Freienwalde u.a.</t>
  </si>
  <si>
    <t>Wriezen</t>
  </si>
  <si>
    <t>Angermünde</t>
  </si>
  <si>
    <t>Schwedt</t>
  </si>
  <si>
    <t>Biesendahlshof, Berkholz-Meyenburg</t>
  </si>
  <si>
    <t>Gartz (Oder)</t>
  </si>
  <si>
    <t>Bernau</t>
  </si>
  <si>
    <t>Panketal</t>
  </si>
  <si>
    <t>Wandlitz</t>
  </si>
  <si>
    <t>Werneuchen</t>
  </si>
  <si>
    <t>Biesenthal</t>
  </si>
  <si>
    <t>Oranienburg, Mühlenbecker Land</t>
  </si>
  <si>
    <t>Hohen Neuendorf</t>
  </si>
  <si>
    <t>Birkenwerder</t>
  </si>
  <si>
    <t>Glienicke/Nordbahn</t>
  </si>
  <si>
    <t>Mühlenbecker Land</t>
  </si>
  <si>
    <t>Borgsdorf</t>
  </si>
  <si>
    <t>Liebenwalde</t>
  </si>
  <si>
    <t>Hohen Neuendorf OT Bergfelde</t>
  </si>
  <si>
    <t>Velten, Oberkrämer</t>
  </si>
  <si>
    <t>Hennigsdorf</t>
  </si>
  <si>
    <t>Kremmen</t>
  </si>
  <si>
    <t>Leegebruch</t>
  </si>
  <si>
    <t>Gransee, Löwenberg</t>
  </si>
  <si>
    <t>Zehdenick</t>
  </si>
  <si>
    <t>Fürstenberg</t>
  </si>
  <si>
    <t>Neuruppin</t>
  </si>
  <si>
    <t>Fehrbellin, Temnitzquell, Märkisch Linden u.a.</t>
  </si>
  <si>
    <t>Rheinsberg</t>
  </si>
  <si>
    <t>Fehrbellin</t>
  </si>
  <si>
    <t>Lindow u.a.</t>
  </si>
  <si>
    <t>Neustadt (Dosse) u.a.</t>
  </si>
  <si>
    <t>Kyritz u.a.</t>
  </si>
  <si>
    <t>Wusterhausen</t>
  </si>
  <si>
    <t>Wittstock/Dosse, Heiligengrabe</t>
  </si>
  <si>
    <t>Pritzwalk, Groß Pankow</t>
  </si>
  <si>
    <t>Meyenburg, Kümmernitztal u.a.</t>
  </si>
  <si>
    <t>Triglitz, Putlitz</t>
  </si>
  <si>
    <t>Neubrandenburg</t>
  </si>
  <si>
    <t>Sponholz, Neunkirchen u.a.</t>
  </si>
  <si>
    <t>Altentreptow</t>
  </si>
  <si>
    <t>Burow</t>
  </si>
  <si>
    <t>Rosenow</t>
  </si>
  <si>
    <t>Cölpin</t>
  </si>
  <si>
    <t>Friedland</t>
  </si>
  <si>
    <t>Friedland, Galenbeck, Datzetal</t>
  </si>
  <si>
    <t>Demmin</t>
  </si>
  <si>
    <t>Demmin u.a.</t>
  </si>
  <si>
    <t>Loitz</t>
  </si>
  <si>
    <t>Jarmen</t>
  </si>
  <si>
    <t>Bentzin</t>
  </si>
  <si>
    <t>Malchin</t>
  </si>
  <si>
    <t>Stavenhagen</t>
  </si>
  <si>
    <t>Neukalen</t>
  </si>
  <si>
    <t>Dargun</t>
  </si>
  <si>
    <t>Dahmen, Groß Wokern, Teterow</t>
  </si>
  <si>
    <t>Jördenstorf, Prebberede u.a.</t>
  </si>
  <si>
    <t>Gnoien u.a.</t>
  </si>
  <si>
    <t>Waren/ Müritz</t>
  </si>
  <si>
    <t>Grabowhöfe, Moltzow u.a.</t>
  </si>
  <si>
    <t>Röbel/ Müritz</t>
  </si>
  <si>
    <t>Wredenhagen</t>
  </si>
  <si>
    <t>Malchow u.a.</t>
  </si>
  <si>
    <t>Nossentiner Hütte</t>
  </si>
  <si>
    <t>Penzlin</t>
  </si>
  <si>
    <t>Möllenhagen</t>
  </si>
  <si>
    <t>Neustrelitz</t>
  </si>
  <si>
    <t>Möllenbeck</t>
  </si>
  <si>
    <t>Rechlin</t>
  </si>
  <si>
    <t>Mirow</t>
  </si>
  <si>
    <t>Wesenberg</t>
  </si>
  <si>
    <t>Feldberger Seenlandschaft</t>
  </si>
  <si>
    <t>Templin, Boitzenburg u.a.</t>
  </si>
  <si>
    <t>Lychen</t>
  </si>
  <si>
    <t>Prenzlau u.a.</t>
  </si>
  <si>
    <t>Pasewalk u.a.</t>
  </si>
  <si>
    <t>Löcknitz, Rothenklempenow</t>
  </si>
  <si>
    <t>Blankensee, Grambow u.a.</t>
  </si>
  <si>
    <t>Brüssow</t>
  </si>
  <si>
    <t>Penkun u.a.</t>
  </si>
  <si>
    <t>Nadrensee u.a.</t>
  </si>
  <si>
    <t>Strasburg</t>
  </si>
  <si>
    <t>Uckerland, Groß Luckow, Schönhausen</t>
  </si>
  <si>
    <t>Woldegk</t>
  </si>
  <si>
    <t>Groß Miltzow</t>
  </si>
  <si>
    <t>Torgelow</t>
  </si>
  <si>
    <t>Eggesin</t>
  </si>
  <si>
    <t>Ueckermünde</t>
  </si>
  <si>
    <t>Vogelsang-Warsin, Meiersberg, Mönkebude u.a.</t>
  </si>
  <si>
    <t>Ferdinandshof u.a.</t>
  </si>
  <si>
    <t>Anklam</t>
  </si>
  <si>
    <t>Klein Bünzow</t>
  </si>
  <si>
    <t>Krien u.a.</t>
  </si>
  <si>
    <t>Spantekow</t>
  </si>
  <si>
    <t>Ducherow</t>
  </si>
  <si>
    <t>Usedom u.a.</t>
  </si>
  <si>
    <t>Seebad Ahlbeck</t>
  </si>
  <si>
    <t>Ostseebad Heringsdorf</t>
  </si>
  <si>
    <t>Benz, Heringsdorf u.a.</t>
  </si>
  <si>
    <t>Wolgast</t>
  </si>
  <si>
    <t>Kröslin, Krummin, Lassan u.a.</t>
  </si>
  <si>
    <t>Karlshagen</t>
  </si>
  <si>
    <t>Zinnowitz</t>
  </si>
  <si>
    <t>Koserow</t>
  </si>
  <si>
    <t>Greifswald</t>
  </si>
  <si>
    <t>Karlsburg</t>
  </si>
  <si>
    <t>Neuenkirchen</t>
  </si>
  <si>
    <t>Gützkow</t>
  </si>
  <si>
    <t>Lubmin</t>
  </si>
  <si>
    <t>Rostock</t>
  </si>
  <si>
    <t>Rostock, Papendorf u.a.</t>
  </si>
  <si>
    <t>Rostock, Lambrechtshagen</t>
  </si>
  <si>
    <t>Elmenhorst/Lichtenhagen, Rostock</t>
  </si>
  <si>
    <t>Rostock, Graal-Müritz</t>
  </si>
  <si>
    <t>Rostock, Gelbensande, Rövershagen u.a.</t>
  </si>
  <si>
    <t>Roggentin, Broderstorf u.a.</t>
  </si>
  <si>
    <t>Sanitz</t>
  </si>
  <si>
    <t>Tessin, Grammow u.a.</t>
  </si>
  <si>
    <t>Dummerstorf</t>
  </si>
  <si>
    <t>Stäbelow, Kritzmow</t>
  </si>
  <si>
    <t>Bad Doberan, Bartenshagen-Parkentin u.a.</t>
  </si>
  <si>
    <t>Retschow, Admannshagen-Bargeshagen u.a.</t>
  </si>
  <si>
    <t>Kühlungsborn</t>
  </si>
  <si>
    <t>Rerik, Bastorf, Biendorf</t>
  </si>
  <si>
    <t>Neubukow, Ravensberg, Westenbrügge u.a.</t>
  </si>
  <si>
    <t>Kröpelin, Carinerland</t>
  </si>
  <si>
    <t>Satow</t>
  </si>
  <si>
    <t>Bützow u.a.</t>
  </si>
  <si>
    <t>Bernitt, Qualitz, Warnow, Zernin u.a.</t>
  </si>
  <si>
    <t>Schwaan u.a.</t>
  </si>
  <si>
    <t>Güstrow</t>
  </si>
  <si>
    <t>Reimershagen, Lohmen, Zehna, Hägerfelde u.a.</t>
  </si>
  <si>
    <t>Lalendorf, Langhagen</t>
  </si>
  <si>
    <t>Krakow, Dobbin-Linstow u.a.</t>
  </si>
  <si>
    <t>Laage, Wardow u.a.</t>
  </si>
  <si>
    <t>Ribnitz-Damgarten</t>
  </si>
  <si>
    <t>Löbnitz</t>
  </si>
  <si>
    <t>Saal</t>
  </si>
  <si>
    <t>Ahrenshagen-Daskow, Trinwillershagen u.a.</t>
  </si>
  <si>
    <t>Bad Sülze</t>
  </si>
  <si>
    <t>Marlow</t>
  </si>
  <si>
    <t>Dierhagen</t>
  </si>
  <si>
    <t>Barth</t>
  </si>
  <si>
    <t>Zingst a. Darß</t>
  </si>
  <si>
    <t>Prerow a. Darß</t>
  </si>
  <si>
    <t>Stralsund</t>
  </si>
  <si>
    <t>Niepars</t>
  </si>
  <si>
    <t>Prohn</t>
  </si>
  <si>
    <t>Franzburg, Richtenberg, u.a.</t>
  </si>
  <si>
    <t>Tribsees</t>
  </si>
  <si>
    <t>Velgast</t>
  </si>
  <si>
    <t>Grimmen</t>
  </si>
  <si>
    <t>Wittenhagen</t>
  </si>
  <si>
    <t>Glewitz</t>
  </si>
  <si>
    <t>Rakow</t>
  </si>
  <si>
    <t>Miltzow u.a.</t>
  </si>
  <si>
    <t>Bergen/ Rügen</t>
  </si>
  <si>
    <t>Sassnitz</t>
  </si>
  <si>
    <t>Sagard</t>
  </si>
  <si>
    <t>Dranske</t>
  </si>
  <si>
    <t>Hiddensee</t>
  </si>
  <si>
    <t>Gingst</t>
  </si>
  <si>
    <t>Samtens</t>
  </si>
  <si>
    <t>Garz/ Rügen</t>
  </si>
  <si>
    <t>Putbus</t>
  </si>
  <si>
    <t>Sellin</t>
  </si>
  <si>
    <t>Binz</t>
  </si>
  <si>
    <t>Schwerin</t>
  </si>
  <si>
    <t>Pinnow</t>
  </si>
  <si>
    <t>Leezen</t>
  </si>
  <si>
    <t>Lübstorf</t>
  </si>
  <si>
    <t>Brüsewitz</t>
  </si>
  <si>
    <t>Wittenförden u.a.</t>
  </si>
  <si>
    <t>Pampow</t>
  </si>
  <si>
    <t>Rastow</t>
  </si>
  <si>
    <t>Banzkow, Sukow</t>
  </si>
  <si>
    <t>Plate</t>
  </si>
  <si>
    <t>Crivitz</t>
  </si>
  <si>
    <t>Gadebusch</t>
  </si>
  <si>
    <t>Lützow</t>
  </si>
  <si>
    <t>Rehna, Carlow u.a.</t>
  </si>
  <si>
    <t>Hagenow u.a.</t>
  </si>
  <si>
    <t>Wittenburg u.a.</t>
  </si>
  <si>
    <t>Zarrentin</t>
  </si>
  <si>
    <t>Lübtheen</t>
  </si>
  <si>
    <t>Boizenburg/ Elbe</t>
  </si>
  <si>
    <t>Vellahn</t>
  </si>
  <si>
    <t>Amt Neuhaus, Stapel</t>
  </si>
  <si>
    <t>Ludwigslust</t>
  </si>
  <si>
    <t>Neu Kaliß</t>
  </si>
  <si>
    <t>Grabow u.a.</t>
  </si>
  <si>
    <t>Dömitz</t>
  </si>
  <si>
    <t>Neustadt-Glewe</t>
  </si>
  <si>
    <t>Lenzen</t>
  </si>
  <si>
    <t>Wittenberge, Rühstädt</t>
  </si>
  <si>
    <t>Legde/Quitzöbel, Bad Wilsnack</t>
  </si>
  <si>
    <t>Plattenburg</t>
  </si>
  <si>
    <t>Perleberg, Berge u.a.</t>
  </si>
  <si>
    <t>Karstädt, Dambeck, Klüß</t>
  </si>
  <si>
    <t>Parchim</t>
  </si>
  <si>
    <t>Spornitz</t>
  </si>
  <si>
    <t>Mestlin, Severin u.a.</t>
  </si>
  <si>
    <t>Siggelkow</t>
  </si>
  <si>
    <t>Lübz, Passow</t>
  </si>
  <si>
    <t>Plau am See</t>
  </si>
  <si>
    <t>Goldberg</t>
  </si>
  <si>
    <t>Sternberg</t>
  </si>
  <si>
    <t>Brüel</t>
  </si>
  <si>
    <t>Warin</t>
  </si>
  <si>
    <t>Hamburg</t>
  </si>
  <si>
    <t>Seevetal</t>
  </si>
  <si>
    <t>Rosengarten</t>
  </si>
  <si>
    <t>Bendestorf</t>
  </si>
  <si>
    <t>Harmstorf</t>
  </si>
  <si>
    <t>Buchholz in der Nordheide</t>
  </si>
  <si>
    <t>Tostedt, Kakenstorf u.a.</t>
  </si>
  <si>
    <t>Handeloh</t>
  </si>
  <si>
    <t>Otter</t>
  </si>
  <si>
    <t>Welle</t>
  </si>
  <si>
    <t>Jesteburg</t>
  </si>
  <si>
    <t>Hanstedt, Asendorf</t>
  </si>
  <si>
    <t>Eggestorf</t>
  </si>
  <si>
    <t>Undeloh</t>
  </si>
  <si>
    <t>Hollenstedt, Drestedt u.a.</t>
  </si>
  <si>
    <t>Lüneburg</t>
  </si>
  <si>
    <t>Bleckede</t>
  </si>
  <si>
    <t>Bardowick, Wittorf, Barum</t>
  </si>
  <si>
    <t>Mechtersen</t>
  </si>
  <si>
    <t>Vögelsen</t>
  </si>
  <si>
    <t>Adendorf</t>
  </si>
  <si>
    <t>Dahlenburg</t>
  </si>
  <si>
    <t>Nahrendorf</t>
  </si>
  <si>
    <t>Tosterglope</t>
  </si>
  <si>
    <t>Salzhausen</t>
  </si>
  <si>
    <t>Scharnebeck, Echem, Lüdersburg, Rullstorf</t>
  </si>
  <si>
    <t>Artlenburg</t>
  </si>
  <si>
    <t>Brietlingen</t>
  </si>
  <si>
    <t>Oldendorf (Luhe), Amelinghausen, Rehlingen</t>
  </si>
  <si>
    <t>Betzendorf</t>
  </si>
  <si>
    <t>Soderstorf</t>
  </si>
  <si>
    <t>Reppenstedt, Lüneburg</t>
  </si>
  <si>
    <t>Kirchgellersen, Westergellersen, Südergellersen</t>
  </si>
  <si>
    <t>Tespe</t>
  </si>
  <si>
    <t>Barendorf, Vastorf</t>
  </si>
  <si>
    <t>Neetze</t>
  </si>
  <si>
    <t>Reinstorf</t>
  </si>
  <si>
    <t>Thomasburg</t>
  </si>
  <si>
    <t>Wendisch Evern</t>
  </si>
  <si>
    <t>Melbeck, Barnstedt</t>
  </si>
  <si>
    <t>Deutsch Evern</t>
  </si>
  <si>
    <t>Embsen</t>
  </si>
  <si>
    <t>Winsen</t>
  </si>
  <si>
    <t>Stelle</t>
  </si>
  <si>
    <t>Marschacht</t>
  </si>
  <si>
    <t>Brackel</t>
  </si>
  <si>
    <t>Marxen</t>
  </si>
  <si>
    <t>Garstedt</t>
  </si>
  <si>
    <t>Toppenstedt</t>
  </si>
  <si>
    <t>Vierhöfen</t>
  </si>
  <si>
    <t>Wulfsen</t>
  </si>
  <si>
    <t>Handorf</t>
  </si>
  <si>
    <t>Radbruch</t>
  </si>
  <si>
    <t>Reinbek</t>
  </si>
  <si>
    <t>Lauenburg/Elbe</t>
  </si>
  <si>
    <t>Gülzow</t>
  </si>
  <si>
    <t>Fuhlenhagen</t>
  </si>
  <si>
    <t>Geesthacht</t>
  </si>
  <si>
    <t>Glinde</t>
  </si>
  <si>
    <t>Bröthen</t>
  </si>
  <si>
    <t>Woltersdorf, Müssen u.a.</t>
  </si>
  <si>
    <t>Aumühle</t>
  </si>
  <si>
    <t>Hohnstorf (Elbe), Hittbergen</t>
  </si>
  <si>
    <t>Brunstorf</t>
  </si>
  <si>
    <t>Hohenhorn</t>
  </si>
  <si>
    <t>Kollow</t>
  </si>
  <si>
    <t>Kröppelshagen-Fahrendorf</t>
  </si>
  <si>
    <t>Buxtehude</t>
  </si>
  <si>
    <t>Neu Wulmstorf</t>
  </si>
  <si>
    <t>Jork</t>
  </si>
  <si>
    <t>Horneburg</t>
  </si>
  <si>
    <t>Apensen</t>
  </si>
  <si>
    <t>Beckdorf</t>
  </si>
  <si>
    <t>Sauensiek</t>
  </si>
  <si>
    <t>Halvesbostel</t>
  </si>
  <si>
    <t>Moisburg</t>
  </si>
  <si>
    <t>Regesbostel</t>
  </si>
  <si>
    <t>Stade</t>
  </si>
  <si>
    <t>Harsefeld</t>
  </si>
  <si>
    <t>Ahlerstedt</t>
  </si>
  <si>
    <t>Drochtersen</t>
  </si>
  <si>
    <t>Himmelpforten</t>
  </si>
  <si>
    <t>Engelschoff</t>
  </si>
  <si>
    <t>Großenwörden</t>
  </si>
  <si>
    <t>Hammah</t>
  </si>
  <si>
    <t>Fredenbeck</t>
  </si>
  <si>
    <t>Gründeich</t>
  </si>
  <si>
    <t>Hollern-Twielenfleth</t>
  </si>
  <si>
    <t>Oldendorf</t>
  </si>
  <si>
    <t>Estorf</t>
  </si>
  <si>
    <t>Freiburg (Elbe)</t>
  </si>
  <si>
    <t>Balje</t>
  </si>
  <si>
    <t>Krummendeich</t>
  </si>
  <si>
    <t>Oederquart</t>
  </si>
  <si>
    <t>Wischhafen</t>
  </si>
  <si>
    <t>Dollern</t>
  </si>
  <si>
    <t>Hemmoor</t>
  </si>
  <si>
    <t>Hechthausen</t>
  </si>
  <si>
    <t>Osten</t>
  </si>
  <si>
    <t>Otterndorf</t>
  </si>
  <si>
    <t>Nordleda</t>
  </si>
  <si>
    <t>Lamstedt</t>
  </si>
  <si>
    <t>Mittelstenahe</t>
  </si>
  <si>
    <t>Stinstedt</t>
  </si>
  <si>
    <t>Ihlienworth</t>
  </si>
  <si>
    <t>Wanna</t>
  </si>
  <si>
    <t>Cadenberge</t>
  </si>
  <si>
    <t>Bülkau</t>
  </si>
  <si>
    <t>Geversdorf</t>
  </si>
  <si>
    <t>Neuhaus (Oste)</t>
  </si>
  <si>
    <t>Oberndorf</t>
  </si>
  <si>
    <t>Wingst</t>
  </si>
  <si>
    <t>Hamburg, Oststeinbek</t>
  </si>
  <si>
    <t>Norderstedt</t>
  </si>
  <si>
    <t>Schenefeld</t>
  </si>
  <si>
    <t>Wedel</t>
  </si>
  <si>
    <t>Barsbüttel</t>
  </si>
  <si>
    <t>Tangstedt</t>
  </si>
  <si>
    <t>Ahrensburg</t>
  </si>
  <si>
    <t>Großhansdorf</t>
  </si>
  <si>
    <t>Hamfelde, Kasseburg, Köthel, Rausdorf, Schönberg</t>
  </si>
  <si>
    <t>Bargteheide, Delingsdorf u.a.</t>
  </si>
  <si>
    <t>Trittau</t>
  </si>
  <si>
    <t>Ammersbek</t>
  </si>
  <si>
    <t>Lütjensee</t>
  </si>
  <si>
    <t>Hoisdorf</t>
  </si>
  <si>
    <t>Grönwohld</t>
  </si>
  <si>
    <t>Kuddewörde</t>
  </si>
  <si>
    <t>Linau</t>
  </si>
  <si>
    <t>Siek</t>
  </si>
  <si>
    <t>Steinburg</t>
  </si>
  <si>
    <t>Todendorf</t>
  </si>
  <si>
    <t>Tremsbüttel</t>
  </si>
  <si>
    <t>Witzhave</t>
  </si>
  <si>
    <t>Lübeck</t>
  </si>
  <si>
    <t>Lübeck St. Lorenz Nord</t>
  </si>
  <si>
    <t>Lübeck Schlutup/St. Gertrud</t>
  </si>
  <si>
    <t>Bad Schwartau</t>
  </si>
  <si>
    <t>Stockelsdorf</t>
  </si>
  <si>
    <t>Zarpen</t>
  </si>
  <si>
    <t>Ahrensbök</t>
  </si>
  <si>
    <t>Ratekau</t>
  </si>
  <si>
    <t>Groß Grönau</t>
  </si>
  <si>
    <t>Krummesse, Klempau</t>
  </si>
  <si>
    <t>Sarkwitz</t>
  </si>
  <si>
    <t>Timmendorfer Strand</t>
  </si>
  <si>
    <t>Scharbeutz</t>
  </si>
  <si>
    <t>Scharbeutz, Süsel</t>
  </si>
  <si>
    <t>Pansdorf</t>
  </si>
  <si>
    <t>Eutin, Süsel</t>
  </si>
  <si>
    <t>Malente, Kirchnüchel</t>
  </si>
  <si>
    <t>Bosau</t>
  </si>
  <si>
    <t>Kasseedorf</t>
  </si>
  <si>
    <t>Glasau</t>
  </si>
  <si>
    <t>Neustadt</t>
  </si>
  <si>
    <t>Lensahn</t>
  </si>
  <si>
    <t>Grömitz</t>
  </si>
  <si>
    <t>Schönwalde am Bungsberg</t>
  </si>
  <si>
    <t>Kellenhusen</t>
  </si>
  <si>
    <t>Dahme</t>
  </si>
  <si>
    <t>Grube</t>
  </si>
  <si>
    <t>Oldenburg in Holstein</t>
  </si>
  <si>
    <t>Fehmarn</t>
  </si>
  <si>
    <t>Heiligenhafen</t>
  </si>
  <si>
    <t>Großenbrode</t>
  </si>
  <si>
    <t>Heringsdorf</t>
  </si>
  <si>
    <t>Neukirchen</t>
  </si>
  <si>
    <t>Bad Segeberg</t>
  </si>
  <si>
    <t>Wahlstedt</t>
  </si>
  <si>
    <t>Nehms</t>
  </si>
  <si>
    <t>Geschendorf</t>
  </si>
  <si>
    <t>Neuengörs</t>
  </si>
  <si>
    <t>Pronstorf</t>
  </si>
  <si>
    <t>Rohlstorf</t>
  </si>
  <si>
    <t>Seedorf</t>
  </si>
  <si>
    <t>Tensfeld</t>
  </si>
  <si>
    <t>Bark</t>
  </si>
  <si>
    <t>Wensin</t>
  </si>
  <si>
    <t>Wittenborn</t>
  </si>
  <si>
    <t>Bad Oldesloe</t>
  </si>
  <si>
    <t>Seth</t>
  </si>
  <si>
    <t>Lasbek</t>
  </si>
  <si>
    <t>Reinfeld (Holstein)</t>
  </si>
  <si>
    <t>Klein Wesenberg</t>
  </si>
  <si>
    <t>Bargfeld-Stegen</t>
  </si>
  <si>
    <t>Nahe</t>
  </si>
  <si>
    <t>Sülfeld</t>
  </si>
  <si>
    <t>Elmenhorst</t>
  </si>
  <si>
    <t>Mölln</t>
  </si>
  <si>
    <t>Breitenfelde, Lankau</t>
  </si>
  <si>
    <t>Sterley</t>
  </si>
  <si>
    <t>Nusse</t>
  </si>
  <si>
    <t>Sandesneben u.a.</t>
  </si>
  <si>
    <t>Gudow</t>
  </si>
  <si>
    <t>Ratzeburg</t>
  </si>
  <si>
    <t>Ziethen</t>
  </si>
  <si>
    <t>Berkenthin</t>
  </si>
  <si>
    <t>Schönberg</t>
  </si>
  <si>
    <t>Grevesmühlen, Stepenitztal, Upahl u.a.</t>
  </si>
  <si>
    <t>Dassow</t>
  </si>
  <si>
    <t>Boltenhagen</t>
  </si>
  <si>
    <t>Klütz</t>
  </si>
  <si>
    <t>Wismar, Groß Krankow u.a.</t>
  </si>
  <si>
    <t>Barnekow, Gägelow u.a.</t>
  </si>
  <si>
    <t>Wismar</t>
  </si>
  <si>
    <t>Dorf Mecklenburg, Lübow u.a.</t>
  </si>
  <si>
    <t>Neuburg-Steinhausen, Hornstorf</t>
  </si>
  <si>
    <t>Neukloster</t>
  </si>
  <si>
    <t>Bad Kleinen u.a.</t>
  </si>
  <si>
    <t>Insel Poel</t>
  </si>
  <si>
    <t>-</t>
  </si>
  <si>
    <t>Kiel</t>
  </si>
  <si>
    <t>Melsdorf</t>
  </si>
  <si>
    <t>Kiel Russee</t>
  </si>
  <si>
    <t>Kronshagen</t>
  </si>
  <si>
    <t>Altenholz</t>
  </si>
  <si>
    <t>Preetz</t>
  </si>
  <si>
    <t>Gettorf u.a.</t>
  </si>
  <si>
    <t>Schönberg (Holstein)</t>
  </si>
  <si>
    <t>Flintbek</t>
  </si>
  <si>
    <t>Schwentinental</t>
  </si>
  <si>
    <t>Schwentinetal</t>
  </si>
  <si>
    <t>Heikendorf</t>
  </si>
  <si>
    <t>Dänischenhagen</t>
  </si>
  <si>
    <t>Schönkirchen</t>
  </si>
  <si>
    <t>Laboe</t>
  </si>
  <si>
    <t>Selent</t>
  </si>
  <si>
    <t>Achterwehr</t>
  </si>
  <si>
    <t>Blumenthal</t>
  </si>
  <si>
    <t>Felde</t>
  </si>
  <si>
    <t>Felm</t>
  </si>
  <si>
    <t>Kirchbarkau</t>
  </si>
  <si>
    <t>Mielkendorf</t>
  </si>
  <si>
    <t>Mönkeberg</t>
  </si>
  <si>
    <t>Nettelsee</t>
  </si>
  <si>
    <t>Osdorf</t>
  </si>
  <si>
    <t>Probsteierhagen</t>
  </si>
  <si>
    <t>Rumohr</t>
  </si>
  <si>
    <t>Fargau-Pratjau</t>
  </si>
  <si>
    <t>Hohenfelde</t>
  </si>
  <si>
    <t>Westensee</t>
  </si>
  <si>
    <t>Plön</t>
  </si>
  <si>
    <t>Lütjenburg</t>
  </si>
  <si>
    <t>Ascheberg</t>
  </si>
  <si>
    <t>Blekendorf</t>
  </si>
  <si>
    <t>Grebin</t>
  </si>
  <si>
    <t>Eckernförde</t>
  </si>
  <si>
    <t>Damp</t>
  </si>
  <si>
    <t>Kosel, Rieseby u.a.</t>
  </si>
  <si>
    <t>Fleckeby u.a.</t>
  </si>
  <si>
    <t>Ascheffel</t>
  </si>
  <si>
    <t>Barkelsby</t>
  </si>
  <si>
    <t>Groß Wittensee</t>
  </si>
  <si>
    <t>Holtsee</t>
  </si>
  <si>
    <t>Holzdorf</t>
  </si>
  <si>
    <t>Loose</t>
  </si>
  <si>
    <t>Osterby</t>
  </si>
  <si>
    <t>Waabs</t>
  </si>
  <si>
    <t>Kappeln</t>
  </si>
  <si>
    <t>Süderbrarup</t>
  </si>
  <si>
    <t>Gelting</t>
  </si>
  <si>
    <t>Dörphof</t>
  </si>
  <si>
    <t>Arnis, Marienhof</t>
  </si>
  <si>
    <t>Böel</t>
  </si>
  <si>
    <t>Esgrus, Schrepperie</t>
  </si>
  <si>
    <t>Maasholm, Schleimünde</t>
  </si>
  <si>
    <t>Mohrkirch, Rügge</t>
  </si>
  <si>
    <t>Rabenkirchen-Faulück</t>
  </si>
  <si>
    <t>Stoltebüll</t>
  </si>
  <si>
    <t>Neumünster</t>
  </si>
  <si>
    <t>Henstedt-Ulzburg</t>
  </si>
  <si>
    <t>Kaltenkirchen</t>
  </si>
  <si>
    <t>Bad Bramstedt</t>
  </si>
  <si>
    <t>Bordesholm</t>
  </si>
  <si>
    <t>Nortorf</t>
  </si>
  <si>
    <t>Hohenwestedt</t>
  </si>
  <si>
    <t>Boostedt</t>
  </si>
  <si>
    <t>Wankendorf</t>
  </si>
  <si>
    <t>Trappenkamp</t>
  </si>
  <si>
    <t>Aukrug, Wiedenborstel</t>
  </si>
  <si>
    <t>Brokstedt</t>
  </si>
  <si>
    <t>Börnhöved</t>
  </si>
  <si>
    <t>Bönebüttel</t>
  </si>
  <si>
    <t>Gnutz</t>
  </si>
  <si>
    <t>Großenaspe</t>
  </si>
  <si>
    <t>Großharrie</t>
  </si>
  <si>
    <t>Groß Kummerfeld</t>
  </si>
  <si>
    <t>Hartenholm</t>
  </si>
  <si>
    <t>Kisdorf</t>
  </si>
  <si>
    <t>Langwedel</t>
  </si>
  <si>
    <t>Lentföhrden</t>
  </si>
  <si>
    <t>Padenstedt</t>
  </si>
  <si>
    <t>Rickling</t>
  </si>
  <si>
    <t>Schillsdorf</t>
  </si>
  <si>
    <t>Schmalensee</t>
  </si>
  <si>
    <t>Schmalfeld</t>
  </si>
  <si>
    <t>Sievershütten</t>
  </si>
  <si>
    <t>Struvenhütten</t>
  </si>
  <si>
    <t>Timmaspe</t>
  </si>
  <si>
    <t>Warder</t>
  </si>
  <si>
    <t>Wasbek</t>
  </si>
  <si>
    <t>Wiemersdorf</t>
  </si>
  <si>
    <t>Rendsburg</t>
  </si>
  <si>
    <t>Büdelsdorf, Rickert</t>
  </si>
  <si>
    <t>Osterrönfeld</t>
  </si>
  <si>
    <t>Westerrönfeld</t>
  </si>
  <si>
    <t>Fockbek</t>
  </si>
  <si>
    <t>Schacht-Audorf</t>
  </si>
  <si>
    <t>Alt Duvenstedt</t>
  </si>
  <si>
    <t>Bargstedt, Brammer, Oldenbüttel</t>
  </si>
  <si>
    <t>Borgstedt</t>
  </si>
  <si>
    <t>Bredenbek</t>
  </si>
  <si>
    <t>Breiholz, Tackesdorf</t>
  </si>
  <si>
    <t>Meggerdorf, Friedrichsholm, Friedrichsgraben u.a.</t>
  </si>
  <si>
    <t>Elsdorf-Westermühlen</t>
  </si>
  <si>
    <t>Emkendorf</t>
  </si>
  <si>
    <t>Erfde</t>
  </si>
  <si>
    <t>Hamdorf</t>
  </si>
  <si>
    <t>Hohn</t>
  </si>
  <si>
    <t>Jevenstedt</t>
  </si>
  <si>
    <t>Nübbel</t>
  </si>
  <si>
    <t>Owschlag u.a.</t>
  </si>
  <si>
    <t>Schülp bei Rendsburg</t>
  </si>
  <si>
    <t>Sehestedt</t>
  </si>
  <si>
    <t>Hamweddel</t>
  </si>
  <si>
    <t>Tetenhusen</t>
  </si>
  <si>
    <t>Todenbüttel</t>
  </si>
  <si>
    <t>Schleswig</t>
  </si>
  <si>
    <t>Kropp u.a.</t>
  </si>
  <si>
    <t>Schuby</t>
  </si>
  <si>
    <t>Eggebek, Langstedt, Sollerup, Süderhackstedt</t>
  </si>
  <si>
    <t>Bollingstedt, Jübek</t>
  </si>
  <si>
    <t>Fahrdorf</t>
  </si>
  <si>
    <t>Böklund u.a.</t>
  </si>
  <si>
    <t>Bergenhusen</t>
  </si>
  <si>
    <t>Börm</t>
  </si>
  <si>
    <t>Brodersby, Goltoft</t>
  </si>
  <si>
    <t>Busdorf</t>
  </si>
  <si>
    <t>Dannewerk</t>
  </si>
  <si>
    <t>Dörpstedt</t>
  </si>
  <si>
    <t>Ellingstedt</t>
  </si>
  <si>
    <t>Groß Rheide</t>
  </si>
  <si>
    <t>Havetoft</t>
  </si>
  <si>
    <t>Hollingstedt</t>
  </si>
  <si>
    <t>Jagel, Lottorf</t>
  </si>
  <si>
    <t>Idstedt</t>
  </si>
  <si>
    <t>Nübel</t>
  </si>
  <si>
    <t>Schaalby, Geelbek</t>
  </si>
  <si>
    <t>Selk, Geltdorf, Hahnekrug</t>
  </si>
  <si>
    <t>Sieverstedt</t>
  </si>
  <si>
    <t>Silberstedt, Schwittschau</t>
  </si>
  <si>
    <t>Steinfeld</t>
  </si>
  <si>
    <t>Stolk</t>
  </si>
  <si>
    <t>Struxdorf, Schnarup-Thumby</t>
  </si>
  <si>
    <t>Taarstedt</t>
  </si>
  <si>
    <t>Tolk, Twedt</t>
  </si>
  <si>
    <t>Treia, Ahrenviölfeld</t>
  </si>
  <si>
    <t>Ulsnis</t>
  </si>
  <si>
    <t>Wohlde</t>
  </si>
  <si>
    <t>Flensburg</t>
  </si>
  <si>
    <t>Flensburg, Tastrup</t>
  </si>
  <si>
    <t>Harrislee</t>
  </si>
  <si>
    <t>Glücksburg, Munkbrarup</t>
  </si>
  <si>
    <t>Tarp</t>
  </si>
  <si>
    <t>Sörup</t>
  </si>
  <si>
    <t>Großenwiehe, Lindewitt</t>
  </si>
  <si>
    <t>Steinberg, Steinbergkirche</t>
  </si>
  <si>
    <t>Husby</t>
  </si>
  <si>
    <t>Handewitt</t>
  </si>
  <si>
    <t>Langballig</t>
  </si>
  <si>
    <t>Schafflund, Meyn u.a</t>
  </si>
  <si>
    <t>Mittelangeln</t>
  </si>
  <si>
    <t>Oeversee</t>
  </si>
  <si>
    <t>Dollerup</t>
  </si>
  <si>
    <t>Großsolt</t>
  </si>
  <si>
    <t>Jörl</t>
  </si>
  <si>
    <t>Medelby</t>
  </si>
  <si>
    <t>Sterup</t>
  </si>
  <si>
    <t>Wanderup</t>
  </si>
  <si>
    <t>Wees</t>
  </si>
  <si>
    <t>Elmshorn</t>
  </si>
  <si>
    <t>Glückstadt</t>
  </si>
  <si>
    <t>Barmstedt</t>
  </si>
  <si>
    <t>Horst</t>
  </si>
  <si>
    <t>Krempe, Grevenkop, Süderau, Muchelndorf</t>
  </si>
  <si>
    <t>Brande-Hörnerkirchen</t>
  </si>
  <si>
    <t>Klein Offenseth-Sparrieshoop</t>
  </si>
  <si>
    <t>Kiebitzreihe</t>
  </si>
  <si>
    <t>Seester</t>
  </si>
  <si>
    <t>Seestermühe</t>
  </si>
  <si>
    <t>Ellerhoop</t>
  </si>
  <si>
    <t>Borsfleth</t>
  </si>
  <si>
    <t>Kollmar, Pagensand</t>
  </si>
  <si>
    <t>Herzhorn, Kamerlanderdeich</t>
  </si>
  <si>
    <t>Pinneberg</t>
  </si>
  <si>
    <t>Uetersen</t>
  </si>
  <si>
    <t>Quickborn</t>
  </si>
  <si>
    <t>Rellingen</t>
  </si>
  <si>
    <t>Halstenbek</t>
  </si>
  <si>
    <t>Ellerbek</t>
  </si>
  <si>
    <t>Ellerau</t>
  </si>
  <si>
    <t>Appen</t>
  </si>
  <si>
    <t>Hemdingen</t>
  </si>
  <si>
    <t>Alveslohe</t>
  </si>
  <si>
    <t>Holm</t>
  </si>
  <si>
    <t>Haseldorf</t>
  </si>
  <si>
    <t>Hetlingen</t>
  </si>
  <si>
    <t>Heist</t>
  </si>
  <si>
    <t>Borstel-Hohenraden</t>
  </si>
  <si>
    <t>Kummerfeld</t>
  </si>
  <si>
    <t>Prisdorf</t>
  </si>
  <si>
    <t>Itzehoe</t>
  </si>
  <si>
    <t>Brunsbüttel</t>
  </si>
  <si>
    <t>Kellinghusen</t>
  </si>
  <si>
    <t>Hohenlockstedt</t>
  </si>
  <si>
    <t>Wilster</t>
  </si>
  <si>
    <t>Hanerau-Hademarschen, Seefeld u.a.</t>
  </si>
  <si>
    <t>Wrist</t>
  </si>
  <si>
    <t>Lägerdorf</t>
  </si>
  <si>
    <t>Kremperheide</t>
  </si>
  <si>
    <t>Sankt Margarethen</t>
  </si>
  <si>
    <t>Beidenfleth, Klein Kampen</t>
  </si>
  <si>
    <t>Beringstedt</t>
  </si>
  <si>
    <t>Brokdorf</t>
  </si>
  <si>
    <t>Dägeling, Neuenbrook</t>
  </si>
  <si>
    <t>Fitzbek</t>
  </si>
  <si>
    <t>Hennstedt</t>
  </si>
  <si>
    <t>Hohenaspe</t>
  </si>
  <si>
    <t>Holstenniendorf</t>
  </si>
  <si>
    <t>Lütjenwestedt, Tackesdorf</t>
  </si>
  <si>
    <t>Münsterdorf</t>
  </si>
  <si>
    <t>Osterstedt</t>
  </si>
  <si>
    <t>Ottenbüttel</t>
  </si>
  <si>
    <t>Reher</t>
  </si>
  <si>
    <t>Vaale</t>
  </si>
  <si>
    <t>Wacken</t>
  </si>
  <si>
    <t>Westermoor</t>
  </si>
  <si>
    <t>Wewelsfleth</t>
  </si>
  <si>
    <t>Sankt Michaelisdonn,Gudendorf,Volsemenhusen,Trennewurth</t>
  </si>
  <si>
    <t>Meldorf</t>
  </si>
  <si>
    <t>Kronprinzenkoog, Marne u.a.</t>
  </si>
  <si>
    <t>Burg (Dithmarschen)</t>
  </si>
  <si>
    <t>Eddelak, Averlak, Dingen, Ramhusen</t>
  </si>
  <si>
    <t>Friedrichskoog</t>
  </si>
  <si>
    <t>Barlt, Busenwurth</t>
  </si>
  <si>
    <t>Eggstedt</t>
  </si>
  <si>
    <t>Neufeld, Schmedeswurth</t>
  </si>
  <si>
    <t>Schafstedt, Weidenhof, Bornholt</t>
  </si>
  <si>
    <t>Süderhastedt</t>
  </si>
  <si>
    <t>Windbergen</t>
  </si>
  <si>
    <t>Heide u.a.</t>
  </si>
  <si>
    <t>Büsum</t>
  </si>
  <si>
    <t>Wesselburen</t>
  </si>
  <si>
    <t>Albersdorf</t>
  </si>
  <si>
    <t>Hemmingstedt</t>
  </si>
  <si>
    <t>Lunden</t>
  </si>
  <si>
    <t>Sankt Annen, Rehm-Flehde-Bargen</t>
  </si>
  <si>
    <t>Tellingstedt</t>
  </si>
  <si>
    <t>Nordhastedt</t>
  </si>
  <si>
    <t>Dellstedt</t>
  </si>
  <si>
    <t>Delve</t>
  </si>
  <si>
    <t>Linden, Barkenholm</t>
  </si>
  <si>
    <t>Pahlen</t>
  </si>
  <si>
    <t>Weddingstedt</t>
  </si>
  <si>
    <t>Wöhrden</t>
  </si>
  <si>
    <t>Wrohm</t>
  </si>
  <si>
    <t>Husum, Schwesing u.a.</t>
  </si>
  <si>
    <t>Bredstedt, Breklum u.a.</t>
  </si>
  <si>
    <t>Sankt Peter-Ording</t>
  </si>
  <si>
    <t>Tönning</t>
  </si>
  <si>
    <t>Garding, Osterhever, Poppenbüll u.a.</t>
  </si>
  <si>
    <t>Friedrichstadt, Koldenbüttel u.a.</t>
  </si>
  <si>
    <t>Langenhorn, Ockholm u.a.</t>
  </si>
  <si>
    <t>Nordstrand, Elisabeth-Sophien-Koog, Südfall</t>
  </si>
  <si>
    <t>Süderoog, Pellworm</t>
  </si>
  <si>
    <t>Behrendorf, Bondelum</t>
  </si>
  <si>
    <t>Bordelum</t>
  </si>
  <si>
    <t>Ahrenshöft</t>
  </si>
  <si>
    <t>Haselund</t>
  </si>
  <si>
    <t>Hattstedt u.a.</t>
  </si>
  <si>
    <t>Högel</t>
  </si>
  <si>
    <t>Hallig Hooge</t>
  </si>
  <si>
    <t>Horstedt</t>
  </si>
  <si>
    <t>Joldelund</t>
  </si>
  <si>
    <t>Langeneß</t>
  </si>
  <si>
    <t>Löwenstedt</t>
  </si>
  <si>
    <t>Mildstedt</t>
  </si>
  <si>
    <t>Oland</t>
  </si>
  <si>
    <t>Norderstapel</t>
  </si>
  <si>
    <t>Habel, Gröde</t>
  </si>
  <si>
    <t>Oldenswort</t>
  </si>
  <si>
    <t>Ostenfeld</t>
  </si>
  <si>
    <t>Rantrum</t>
  </si>
  <si>
    <t>Schwabstedt</t>
  </si>
  <si>
    <t>Drage, Seeth</t>
  </si>
  <si>
    <t>Süderstapel</t>
  </si>
  <si>
    <t>Tating, Westerhever, Tümlauer Koog</t>
  </si>
  <si>
    <t>Tetenbüll</t>
  </si>
  <si>
    <t>Viöl</t>
  </si>
  <si>
    <t>Wester-Ohrstedt</t>
  </si>
  <si>
    <t>Winnert</t>
  </si>
  <si>
    <t>Uelvesbüll, Witzwort</t>
  </si>
  <si>
    <t>Niebüll</t>
  </si>
  <si>
    <t>Leck</t>
  </si>
  <si>
    <t>Risum-Lindholm, Stedesand</t>
  </si>
  <si>
    <t>Süderlügum, Braderup u.a.</t>
  </si>
  <si>
    <t>Rodenäs</t>
  </si>
  <si>
    <t>Ladelund</t>
  </si>
  <si>
    <t>Neukirchen, Aventoft</t>
  </si>
  <si>
    <t>Föhr</t>
  </si>
  <si>
    <t>Amrum</t>
  </si>
  <si>
    <t>Sylt</t>
  </si>
  <si>
    <t>List</t>
  </si>
  <si>
    <t>Wenningstedt-Braderup (Sylt)</t>
  </si>
  <si>
    <t>Hörnum (Sylt)</t>
  </si>
  <si>
    <t>Kampen (Sylt)</t>
  </si>
  <si>
    <t>Oldenburg (Oldenburg)</t>
  </si>
  <si>
    <t>Oldenburg</t>
  </si>
  <si>
    <t>Bad Zwischenahn</t>
  </si>
  <si>
    <t>Friesoythe</t>
  </si>
  <si>
    <t>Rastede</t>
  </si>
  <si>
    <t>Edewecht</t>
  </si>
  <si>
    <t>Großenkneten</t>
  </si>
  <si>
    <t>Wardenburg</t>
  </si>
  <si>
    <t>Hatten</t>
  </si>
  <si>
    <t>Wiefelstede</t>
  </si>
  <si>
    <t>Bösel</t>
  </si>
  <si>
    <t>Varel</t>
  </si>
  <si>
    <t>Zetel</t>
  </si>
  <si>
    <t>Bockhorn</t>
  </si>
  <si>
    <t>Jade</t>
  </si>
  <si>
    <t>Wilhelmshaven</t>
  </si>
  <si>
    <t>Wittmund</t>
  </si>
  <si>
    <t>Schortens</t>
  </si>
  <si>
    <t>Esens, Neuharlingersiel u.a.</t>
  </si>
  <si>
    <t>Wangerland</t>
  </si>
  <si>
    <t>Jever</t>
  </si>
  <si>
    <t>Friedeburg</t>
  </si>
  <si>
    <t>Sande</t>
  </si>
  <si>
    <t>Langeoog</t>
  </si>
  <si>
    <t>Spiekeroog</t>
  </si>
  <si>
    <t>Wangerooge</t>
  </si>
  <si>
    <t>Blomberg, Neuschoo</t>
  </si>
  <si>
    <t>Ochtersum</t>
  </si>
  <si>
    <t>Norden</t>
  </si>
  <si>
    <t>Hage, Halbemond u.a.</t>
  </si>
  <si>
    <t>Upgant-Schott, Osteel u.a.</t>
  </si>
  <si>
    <t>Großheide</t>
  </si>
  <si>
    <t>Norderney</t>
  </si>
  <si>
    <t>Dornum</t>
  </si>
  <si>
    <t>Westerholt, Schweindorf u.a.</t>
  </si>
  <si>
    <t>Juist, Memmert</t>
  </si>
  <si>
    <t>Baltrum</t>
  </si>
  <si>
    <t>Aurich</t>
  </si>
  <si>
    <t>Südbrookmerland</t>
  </si>
  <si>
    <t>Großefehn</t>
  </si>
  <si>
    <t>Ihlow</t>
  </si>
  <si>
    <t>Wiesmoor</t>
  </si>
  <si>
    <t>Westerstede</t>
  </si>
  <si>
    <t>Uplengen</t>
  </si>
  <si>
    <t>Barßel</t>
  </si>
  <si>
    <t>Saterland</t>
  </si>
  <si>
    <t>Apen</t>
  </si>
  <si>
    <t>Emden</t>
  </si>
  <si>
    <t>Krummhörn</t>
  </si>
  <si>
    <t>Borkum</t>
  </si>
  <si>
    <t>Hinte</t>
  </si>
  <si>
    <t>Leer</t>
  </si>
  <si>
    <t>Moormerland</t>
  </si>
  <si>
    <t>Westoverledingen</t>
  </si>
  <si>
    <t>Rhauderfehn</t>
  </si>
  <si>
    <t>Weener</t>
  </si>
  <si>
    <t>Bunde</t>
  </si>
  <si>
    <t>Hesel, Neukamperfehn u.a.</t>
  </si>
  <si>
    <t>Ostrhauderfehn</t>
  </si>
  <si>
    <t>Jemgum</t>
  </si>
  <si>
    <t>Nortmoor</t>
  </si>
  <si>
    <t>Detern</t>
  </si>
  <si>
    <t>Filsum</t>
  </si>
  <si>
    <t>Papenburg</t>
  </si>
  <si>
    <t>Dörpen, Lehe, u.a.</t>
  </si>
  <si>
    <t>Esterwegen u.a.</t>
  </si>
  <si>
    <t>Rhede (Ems)</t>
  </si>
  <si>
    <t>Lorup, Rastdorf</t>
  </si>
  <si>
    <t>Surwold</t>
  </si>
  <si>
    <t>Börger</t>
  </si>
  <si>
    <t>Dersum</t>
  </si>
  <si>
    <t>Walchum</t>
  </si>
  <si>
    <t>Neubörger, Neulehe</t>
  </si>
  <si>
    <t>Brake</t>
  </si>
  <si>
    <t>Elsfleth</t>
  </si>
  <si>
    <t>Stadland</t>
  </si>
  <si>
    <t>Ovelgönne</t>
  </si>
  <si>
    <t>Nordenham</t>
  </si>
  <si>
    <t>Butjadingen</t>
  </si>
  <si>
    <t>Bassum</t>
  </si>
  <si>
    <t>Sulingen</t>
  </si>
  <si>
    <t>Twistringen</t>
  </si>
  <si>
    <t>Harpstedt, Groß Ippener, Colnrade u.a.</t>
  </si>
  <si>
    <t>Bahrenborstel, Barenburg, Kirchdorf</t>
  </si>
  <si>
    <t>Borstel</t>
  </si>
  <si>
    <t>Ehrenburg</t>
  </si>
  <si>
    <t>Maasen, Mellinghausen</t>
  </si>
  <si>
    <t>Neuenkirchen, Scholen</t>
  </si>
  <si>
    <t>Schwaförden</t>
  </si>
  <si>
    <t>Siedenburg, Staffhorst</t>
  </si>
  <si>
    <t>Affinghausen und Sudwalde</t>
  </si>
  <si>
    <t>Freistatt, Varrel, Wehrbleck</t>
  </si>
  <si>
    <t>Verden</t>
  </si>
  <si>
    <t>Bruchhausen-Vilsen, Süstedt</t>
  </si>
  <si>
    <t>Kirchlinteln</t>
  </si>
  <si>
    <t>Dörverden</t>
  </si>
  <si>
    <t>Hoya, Hoyerhagen, Hilgermissen</t>
  </si>
  <si>
    <t>Thedinghausen, Emtinghausen</t>
  </si>
  <si>
    <t>Eystrup, Hassel u.a.</t>
  </si>
  <si>
    <t>Martfeld, Schwarme</t>
  </si>
  <si>
    <t>Asendorf</t>
  </si>
  <si>
    <t>Schweringen, Warpe, Bücken</t>
  </si>
  <si>
    <t>Rethem (Aller), Häuslingen, Frankenfeld</t>
  </si>
  <si>
    <t>Blender</t>
  </si>
  <si>
    <t>Riede</t>
  </si>
  <si>
    <t>Rotenburg</t>
  </si>
  <si>
    <t>Sottrum, Reeßum, Bötersen u.a.</t>
  </si>
  <si>
    <t>Visselhövede</t>
  </si>
  <si>
    <t>Scheeßel</t>
  </si>
  <si>
    <t>Bothel, Kirchwalsede u.a.</t>
  </si>
  <si>
    <t>Fintel, Lauenbrück u.a.</t>
  </si>
  <si>
    <t>Zeven, Elsdorf</t>
  </si>
  <si>
    <t>Tarmstedt, Breddorf u.a.</t>
  </si>
  <si>
    <t>Sittensen u.a.</t>
  </si>
  <si>
    <t>Bremervörde</t>
  </si>
  <si>
    <t>Gnarrenburg</t>
  </si>
  <si>
    <t>Selsingen</t>
  </si>
  <si>
    <t>Kutenholz</t>
  </si>
  <si>
    <t>Cuxhaven</t>
  </si>
  <si>
    <t>Helgoland</t>
  </si>
  <si>
    <t>3, 4</t>
  </si>
  <si>
    <t>Neuwerk</t>
  </si>
  <si>
    <t>Bremerhaven</t>
  </si>
  <si>
    <t>Geestland</t>
  </si>
  <si>
    <t>Loxstedt</t>
  </si>
  <si>
    <t>Beverstedt</t>
  </si>
  <si>
    <t>Schiffdorf</t>
  </si>
  <si>
    <t>Hagen</t>
  </si>
  <si>
    <t>Wurster Nordseeküste</t>
  </si>
  <si>
    <t>Osterholz-Scharmbeck</t>
  </si>
  <si>
    <t>Ritterhude</t>
  </si>
  <si>
    <t>Worpswede</t>
  </si>
  <si>
    <t>Hambergen, Holste u.a.</t>
  </si>
  <si>
    <t>Delmenhorst</t>
  </si>
  <si>
    <t>Ganderkesee</t>
  </si>
  <si>
    <t>Wildeshausen</t>
  </si>
  <si>
    <t>Hude (Oldenburg)</t>
  </si>
  <si>
    <t>Dötlingen</t>
  </si>
  <si>
    <t>Berne</t>
  </si>
  <si>
    <t>Lemwerder</t>
  </si>
  <si>
    <t>Bremen</t>
  </si>
  <si>
    <t>Schwanewede</t>
  </si>
  <si>
    <t>Stuhr</t>
  </si>
  <si>
    <t>Achim</t>
  </si>
  <si>
    <t>Weyhe</t>
  </si>
  <si>
    <t>Syke</t>
  </si>
  <si>
    <t>Lilienthal</t>
  </si>
  <si>
    <t>Ottersberg</t>
  </si>
  <si>
    <t>Oyten</t>
  </si>
  <si>
    <t>Grasberg</t>
  </si>
  <si>
    <t>Celle</t>
  </si>
  <si>
    <t>Celle, Wittbeck</t>
  </si>
  <si>
    <t>Bergen, Lohheide u.a.</t>
  </si>
  <si>
    <t>Winsen (Aller)</t>
  </si>
  <si>
    <t>Hambühren</t>
  </si>
  <si>
    <t>Hermannsburg</t>
  </si>
  <si>
    <t>Wietze</t>
  </si>
  <si>
    <t>Faßberg</t>
  </si>
  <si>
    <t>Lachendorf</t>
  </si>
  <si>
    <t>Nienhagen</t>
  </si>
  <si>
    <t>Wathlingen</t>
  </si>
  <si>
    <t>Wienhausen</t>
  </si>
  <si>
    <t>Unterlüß</t>
  </si>
  <si>
    <t>Eschede</t>
  </si>
  <si>
    <t>Eldingen</t>
  </si>
  <si>
    <t>Adelheidsdorf</t>
  </si>
  <si>
    <t>Ahnsbeck</t>
  </si>
  <si>
    <t>Beedenbostel</t>
  </si>
  <si>
    <t>Bröckel</t>
  </si>
  <si>
    <t>Eicklingen</t>
  </si>
  <si>
    <t>Habighorst</t>
  </si>
  <si>
    <t>Höfer</t>
  </si>
  <si>
    <t>Hohne</t>
  </si>
  <si>
    <t>Langlingen</t>
  </si>
  <si>
    <t>Sprakensehl</t>
  </si>
  <si>
    <t>Steinhorst</t>
  </si>
  <si>
    <t>Ummern</t>
  </si>
  <si>
    <t>Wittingen</t>
  </si>
  <si>
    <t>Hankensbüttel, Obernholz, Dedelstorf</t>
  </si>
  <si>
    <t>Bad Bodenteich</t>
  </si>
  <si>
    <t>Wesendorf</t>
  </si>
  <si>
    <t>Groß Oesingen</t>
  </si>
  <si>
    <t>Lüder</t>
  </si>
  <si>
    <t>Schönewörde</t>
  </si>
  <si>
    <t>Wahrenholz</t>
  </si>
  <si>
    <t>Salzwedel</t>
  </si>
  <si>
    <t>Dähre, Diesdorf, Wallstawe</t>
  </si>
  <si>
    <t>Kuhfelde</t>
  </si>
  <si>
    <t>Lüchow</t>
  </si>
  <si>
    <t>Dannenberg</t>
  </si>
  <si>
    <t>Hitzacker (Elbe)</t>
  </si>
  <si>
    <t>Clenze</t>
  </si>
  <si>
    <t>Wustrow</t>
  </si>
  <si>
    <t>Schnega</t>
  </si>
  <si>
    <t>Gartow</t>
  </si>
  <si>
    <t>Damnatz</t>
  </si>
  <si>
    <t>Göhrde</t>
  </si>
  <si>
    <t>Gorleben</t>
  </si>
  <si>
    <t>Gusborn</t>
  </si>
  <si>
    <t>Höhbeck</t>
  </si>
  <si>
    <t>Jameln</t>
  </si>
  <si>
    <t>Karwitz</t>
  </si>
  <si>
    <t>Küsten</t>
  </si>
  <si>
    <t>Langendorf</t>
  </si>
  <si>
    <t>Lemgow</t>
  </si>
  <si>
    <t>Luckau (Wendland)</t>
  </si>
  <si>
    <t>Lübbow</t>
  </si>
  <si>
    <t>Neu Darchau</t>
  </si>
  <si>
    <t>Prezelle</t>
  </si>
  <si>
    <t>Schnackenburg</t>
  </si>
  <si>
    <t>Trebel</t>
  </si>
  <si>
    <t>Waddeweitz</t>
  </si>
  <si>
    <t>Zernien</t>
  </si>
  <si>
    <t>Uelzen</t>
  </si>
  <si>
    <t>Bad Bevensen</t>
  </si>
  <si>
    <t>Bienenbüttel</t>
  </si>
  <si>
    <t>Suderburg</t>
  </si>
  <si>
    <t>Wrestedt</t>
  </si>
  <si>
    <t>Suhlendorf</t>
  </si>
  <si>
    <t>Wriedel</t>
  </si>
  <si>
    <t>Rosche</t>
  </si>
  <si>
    <t>Ebstorf</t>
  </si>
  <si>
    <t>Altenmedingen</t>
  </si>
  <si>
    <t>Barum</t>
  </si>
  <si>
    <t>Eimke</t>
  </si>
  <si>
    <t>Emmendorf</t>
  </si>
  <si>
    <t>Gerdau</t>
  </si>
  <si>
    <t>Hanstedt</t>
  </si>
  <si>
    <t>Himbergen</t>
  </si>
  <si>
    <t>Jelmstorf</t>
  </si>
  <si>
    <t>Natendorf</t>
  </si>
  <si>
    <t>Oetzen</t>
  </si>
  <si>
    <t>Rätzlingen</t>
  </si>
  <si>
    <t>Römstedt</t>
  </si>
  <si>
    <t>Schwienau</t>
  </si>
  <si>
    <t>Soltendiek</t>
  </si>
  <si>
    <t>Stoetze</t>
  </si>
  <si>
    <t>Weste</t>
  </si>
  <si>
    <t>Soltau</t>
  </si>
  <si>
    <t>Munster</t>
  </si>
  <si>
    <t>Schneverdingen, Heimbuch</t>
  </si>
  <si>
    <t>Bispingen</t>
  </si>
  <si>
    <t>Wietzendorf</t>
  </si>
  <si>
    <t>Walsrode, Ostenholz</t>
  </si>
  <si>
    <t>Bad Fallingbostel, Osterheide</t>
  </si>
  <si>
    <t>Schwarmstedt u.a.</t>
  </si>
  <si>
    <t>Hodenhagen u.a.</t>
  </si>
  <si>
    <t>Bomlitz</t>
  </si>
  <si>
    <t>Hannover</t>
  </si>
  <si>
    <t>Langenhagen (Flughafen)</t>
  </si>
  <si>
    <t>Garbsen</t>
  </si>
  <si>
    <t>Langenhagen</t>
  </si>
  <si>
    <t>Laatzen</t>
  </si>
  <si>
    <t>Barsinghausen</t>
  </si>
  <si>
    <t>Wedemark</t>
  </si>
  <si>
    <t>Isernhagen</t>
  </si>
  <si>
    <t>Seelze</t>
  </si>
  <si>
    <t>Burgwedel</t>
  </si>
  <si>
    <t>Ronnenberg</t>
  </si>
  <si>
    <t>Hemmingen</t>
  </si>
  <si>
    <t>Wennigsen (Deister)</t>
  </si>
  <si>
    <t>Pattensen</t>
  </si>
  <si>
    <t>Gehrden</t>
  </si>
  <si>
    <t>Elze</t>
  </si>
  <si>
    <t>Salzhemmendorf</t>
  </si>
  <si>
    <t>Gronau (Leine)</t>
  </si>
  <si>
    <t>Banteln</t>
  </si>
  <si>
    <t>Betheln</t>
  </si>
  <si>
    <t>Brüggen</t>
  </si>
  <si>
    <t>Despetal</t>
  </si>
  <si>
    <t>Eime</t>
  </si>
  <si>
    <t>Rheden</t>
  </si>
  <si>
    <t>Alfeld (Leine)</t>
  </si>
  <si>
    <t>Grünenplan, Delligsen</t>
  </si>
  <si>
    <t>Eberholzen, Sibbesse, Westfeld, Almstedt, Adenstedt</t>
  </si>
  <si>
    <t>Freden (Leine)</t>
  </si>
  <si>
    <t>Everode</t>
  </si>
  <si>
    <t>Landwehr</t>
  </si>
  <si>
    <t>Winzenburg</t>
  </si>
  <si>
    <t>Duingen</t>
  </si>
  <si>
    <t>Coppengrave</t>
  </si>
  <si>
    <t>Hoyershausen</t>
  </si>
  <si>
    <t>Marienhagen</t>
  </si>
  <si>
    <t>Weenzen</t>
  </si>
  <si>
    <t>Harbarnsen</t>
  </si>
  <si>
    <t>Woltershausen</t>
  </si>
  <si>
    <t>Hildesheim</t>
  </si>
  <si>
    <t>Sarstedt</t>
  </si>
  <si>
    <t>Bad Salzdetfurth</t>
  </si>
  <si>
    <t>Bockenem</t>
  </si>
  <si>
    <t>Nordstemmen</t>
  </si>
  <si>
    <t>Schellerten</t>
  </si>
  <si>
    <t>Harsum</t>
  </si>
  <si>
    <t>Giesen</t>
  </si>
  <si>
    <t>Söhlde</t>
  </si>
  <si>
    <t>Holle</t>
  </si>
  <si>
    <t>Algermissen</t>
  </si>
  <si>
    <t>Lamspringe, Neuhof</t>
  </si>
  <si>
    <t>Sehlem</t>
  </si>
  <si>
    <t>Diekholzen</t>
  </si>
  <si>
    <t>Peine</t>
  </si>
  <si>
    <t>Edemissen</t>
  </si>
  <si>
    <t>Ilsede</t>
  </si>
  <si>
    <t>Lahstedt</t>
  </si>
  <si>
    <t>Hohenhameln</t>
  </si>
  <si>
    <t>Lehrte</t>
  </si>
  <si>
    <t>Burgdorf</t>
  </si>
  <si>
    <t>Uetze</t>
  </si>
  <si>
    <t>Sehnde</t>
  </si>
  <si>
    <t>Wunstorf</t>
  </si>
  <si>
    <t>Neustadt am Rübenberge</t>
  </si>
  <si>
    <t>Bad Nenndorf</t>
  </si>
  <si>
    <t>Rehburg-Loccum</t>
  </si>
  <si>
    <t>Apelern, Rodenberg</t>
  </si>
  <si>
    <t>Auhagen, Sachsenhagen</t>
  </si>
  <si>
    <t>Suthfeld</t>
  </si>
  <si>
    <t>Wölpinghausen</t>
  </si>
  <si>
    <t>Hagenburg</t>
  </si>
  <si>
    <t>Haste, Hohnhorst</t>
  </si>
  <si>
    <t>Nienburg/Weser</t>
  </si>
  <si>
    <t>Stolzenau</t>
  </si>
  <si>
    <t>Steyerberg</t>
  </si>
  <si>
    <t>Uchte</t>
  </si>
  <si>
    <t>Diepenau</t>
  </si>
  <si>
    <t>Raddestorf</t>
  </si>
  <si>
    <t>Warmsen</t>
  </si>
  <si>
    <t>Marklohe</t>
  </si>
  <si>
    <t>Balge</t>
  </si>
  <si>
    <t>Wietzen</t>
  </si>
  <si>
    <t>Liebenau</t>
  </si>
  <si>
    <t>Binnen</t>
  </si>
  <si>
    <t>Pennigsehl</t>
  </si>
  <si>
    <t>Heemsen</t>
  </si>
  <si>
    <t>Drakenburg</t>
  </si>
  <si>
    <t>Haßbergen</t>
  </si>
  <si>
    <t>Rohrsen</t>
  </si>
  <si>
    <t>Landesbergen</t>
  </si>
  <si>
    <t>Husum</t>
  </si>
  <si>
    <t>Leese</t>
  </si>
  <si>
    <t>Steimbke</t>
  </si>
  <si>
    <t>Linsburg</t>
  </si>
  <si>
    <t>Rodewald</t>
  </si>
  <si>
    <t>Stöckse</t>
  </si>
  <si>
    <t>Stadthagen</t>
  </si>
  <si>
    <t>Bückeburg</t>
  </si>
  <si>
    <t>Obernkirchen</t>
  </si>
  <si>
    <t>Nienstädt</t>
  </si>
  <si>
    <t>Helpsen, Seggebruch</t>
  </si>
  <si>
    <t>Hespe</t>
  </si>
  <si>
    <t>Lindhorst</t>
  </si>
  <si>
    <t>Beckedorf</t>
  </si>
  <si>
    <t>Heuerßen</t>
  </si>
  <si>
    <t>Lüdersfeld</t>
  </si>
  <si>
    <t>Heeßen, Bad Eilsen</t>
  </si>
  <si>
    <t>Ahnsen</t>
  </si>
  <si>
    <t>Buchholz</t>
  </si>
  <si>
    <t>Luhden</t>
  </si>
  <si>
    <t>Niederwöhren</t>
  </si>
  <si>
    <t>Lauenhagen</t>
  </si>
  <si>
    <t>Meerbeck</t>
  </si>
  <si>
    <t>Nordsehl</t>
  </si>
  <si>
    <t>Pollhagen</t>
  </si>
  <si>
    <t>Wiedensahl</t>
  </si>
  <si>
    <t>Rinteln</t>
  </si>
  <si>
    <t>Auetal</t>
  </si>
  <si>
    <t>Hameln</t>
  </si>
  <si>
    <t>Bad Pyrmont</t>
  </si>
  <si>
    <t>Springe</t>
  </si>
  <si>
    <t>Hessisch Oldendorf</t>
  </si>
  <si>
    <t>Bad Münder am Deister</t>
  </si>
  <si>
    <t>Aerzen</t>
  </si>
  <si>
    <t>Emmerthal</t>
  </si>
  <si>
    <t>Coppenbrügge</t>
  </si>
  <si>
    <t>Pohle, Lauenau, Messenkamp, Hülsede etc</t>
  </si>
  <si>
    <t>Ottenstein</t>
  </si>
  <si>
    <t>Herford</t>
  </si>
  <si>
    <t>Bad Salzuflen</t>
  </si>
  <si>
    <t>Hiddenhausen</t>
  </si>
  <si>
    <t>Enger</t>
  </si>
  <si>
    <t>Spenge</t>
  </si>
  <si>
    <t>Bünde</t>
  </si>
  <si>
    <t>Kirchlengern</t>
  </si>
  <si>
    <t>Rödinghausen</t>
  </si>
  <si>
    <t>Lübbecke</t>
  </si>
  <si>
    <t>Espelkamp</t>
  </si>
  <si>
    <t>Stemwede</t>
  </si>
  <si>
    <t>Preußisch Oldendorf</t>
  </si>
  <si>
    <t>Rahden</t>
  </si>
  <si>
    <t>Minden</t>
  </si>
  <si>
    <t>Porta Westfalica</t>
  </si>
  <si>
    <t>Petershagen</t>
  </si>
  <si>
    <t>Hille</t>
  </si>
  <si>
    <t>Bad Oeynhausen</t>
  </si>
  <si>
    <t>Löhne</t>
  </si>
  <si>
    <t>Vlotho</t>
  </si>
  <si>
    <t>Hüllhorst</t>
  </si>
  <si>
    <t>Lemgo</t>
  </si>
  <si>
    <t>Lügde</t>
  </si>
  <si>
    <t>Barntrup</t>
  </si>
  <si>
    <t>Kalletal</t>
  </si>
  <si>
    <t>Dörentrup</t>
  </si>
  <si>
    <t>Extertal</t>
  </si>
  <si>
    <t>Detmold</t>
  </si>
  <si>
    <t>Horn-Bad Meinberg</t>
  </si>
  <si>
    <t>Schieder-Schwalenberg</t>
  </si>
  <si>
    <t>Blomberg</t>
  </si>
  <si>
    <t>Augustdorf</t>
  </si>
  <si>
    <t>Steinheim</t>
  </si>
  <si>
    <t>Bad Driburg</t>
  </si>
  <si>
    <t>Brakel</t>
  </si>
  <si>
    <t>Nieheim</t>
  </si>
  <si>
    <t>Paderborn</t>
  </si>
  <si>
    <t>Delbrück</t>
  </si>
  <si>
    <t>Büren</t>
  </si>
  <si>
    <t>Salzkotten</t>
  </si>
  <si>
    <t>Hövelhof</t>
  </si>
  <si>
    <t>Bad Lippspringe</t>
  </si>
  <si>
    <t>Borchen</t>
  </si>
  <si>
    <t>Wünnenberg</t>
  </si>
  <si>
    <t>Altenbeken</t>
  </si>
  <si>
    <t>Schlangen</t>
  </si>
  <si>
    <t>Gütersloh</t>
  </si>
  <si>
    <t>Bertelsmann</t>
  </si>
  <si>
    <t>Rheda-Wiedenbrück</t>
  </si>
  <si>
    <t>Rietberg</t>
  </si>
  <si>
    <t>Verl</t>
  </si>
  <si>
    <t>Harsewinkel</t>
  </si>
  <si>
    <t>Herzebrock-Clarholz</t>
  </si>
  <si>
    <t>Langenberg</t>
  </si>
  <si>
    <t>Bielefeld</t>
  </si>
  <si>
    <t>Schloß Holte-Stukenbrock</t>
  </si>
  <si>
    <t>Versmold</t>
  </si>
  <si>
    <t>Halle (Westfalen)</t>
  </si>
  <si>
    <t>Steinhagen</t>
  </si>
  <si>
    <t>Oerlinghausen</t>
  </si>
  <si>
    <t>Leopoldshöhe</t>
  </si>
  <si>
    <t>Werther (Westf.)</t>
  </si>
  <si>
    <t>Borgholzhausen</t>
  </si>
  <si>
    <t>Kassel</t>
  </si>
  <si>
    <t>Melsungen</t>
  </si>
  <si>
    <t>Baunatal</t>
  </si>
  <si>
    <t>Kassel, Fuldatal</t>
  </si>
  <si>
    <t>Vellmar</t>
  </si>
  <si>
    <t>Lohfelden</t>
  </si>
  <si>
    <t>Kaufungen</t>
  </si>
  <si>
    <t>Niestetal</t>
  </si>
  <si>
    <t>Schauenburg</t>
  </si>
  <si>
    <t>Fuldabrück</t>
  </si>
  <si>
    <t>Gudensberg</t>
  </si>
  <si>
    <t>Spangenberg</t>
  </si>
  <si>
    <t>Zierenberg</t>
  </si>
  <si>
    <t>Ahnatal</t>
  </si>
  <si>
    <t>Edermünde</t>
  </si>
  <si>
    <t>Helsa</t>
  </si>
  <si>
    <t>Guxhagen</t>
  </si>
  <si>
    <t>Niedenstein</t>
  </si>
  <si>
    <t>Bad Emstal</t>
  </si>
  <si>
    <t>Espenau</t>
  </si>
  <si>
    <t>Habichtswald</t>
  </si>
  <si>
    <t>Söhrewald</t>
  </si>
  <si>
    <t>Malsfeld</t>
  </si>
  <si>
    <t>Morschen</t>
  </si>
  <si>
    <t>Körle</t>
  </si>
  <si>
    <t>Nieste</t>
  </si>
  <si>
    <t>Hann. Münden, Gutsbezirk Reinhardswald</t>
  </si>
  <si>
    <t>Staufenberg</t>
  </si>
  <si>
    <t>Reinhardshagen</t>
  </si>
  <si>
    <t>Hofgeismar</t>
  </si>
  <si>
    <t>Immenhausen</t>
  </si>
  <si>
    <t>Calden</t>
  </si>
  <si>
    <t>Bad Karlshafen</t>
  </si>
  <si>
    <t>Trendelburg</t>
  </si>
  <si>
    <t>Grebenstein</t>
  </si>
  <si>
    <t>Liebenau (Hessen)</t>
  </si>
  <si>
    <t>Oberweser</t>
  </si>
  <si>
    <t>Warburg</t>
  </si>
  <si>
    <t>Marsberg</t>
  </si>
  <si>
    <t>Borgentreich</t>
  </si>
  <si>
    <t>Willebadessen</t>
  </si>
  <si>
    <t>Bad Arolsen</t>
  </si>
  <si>
    <t>Wolfhagen</t>
  </si>
  <si>
    <t>Volkmarsen</t>
  </si>
  <si>
    <t>Diemelstadt</t>
  </si>
  <si>
    <t>Twistetal</t>
  </si>
  <si>
    <t>Breuna</t>
  </si>
  <si>
    <t>Korbach</t>
  </si>
  <si>
    <t>Willingen (Upland)</t>
  </si>
  <si>
    <t>Waldeck</t>
  </si>
  <si>
    <t>Vöhl</t>
  </si>
  <si>
    <t>Diemelsee</t>
  </si>
  <si>
    <t>Bad Wildungen</t>
  </si>
  <si>
    <t>Edertal</t>
  </si>
  <si>
    <t>Fritzlar</t>
  </si>
  <si>
    <t>Homberg</t>
  </si>
  <si>
    <t>Borken</t>
  </si>
  <si>
    <t>Felsberg</t>
  </si>
  <si>
    <t>Wabern</t>
  </si>
  <si>
    <t>Knüllwald</t>
  </si>
  <si>
    <t>Bad Zwesten</t>
  </si>
  <si>
    <t>Neuental</t>
  </si>
  <si>
    <t>Schwalmstadt</t>
  </si>
  <si>
    <t>Frielendorf</t>
  </si>
  <si>
    <t>Neukirchen (Knüll)</t>
  </si>
  <si>
    <t>Willingshausen</t>
  </si>
  <si>
    <t>Gilserberg</t>
  </si>
  <si>
    <t>Jesberg</t>
  </si>
  <si>
    <t>Ottrau</t>
  </si>
  <si>
    <t>Schrecksbach</t>
  </si>
  <si>
    <t>Schwarzenborn</t>
  </si>
  <si>
    <t>Marburg</t>
  </si>
  <si>
    <t>Gladenbach</t>
  </si>
  <si>
    <t>Bad Endbach</t>
  </si>
  <si>
    <t>Wetter</t>
  </si>
  <si>
    <t>Ebsdorfergrund</t>
  </si>
  <si>
    <t>Battenberg</t>
  </si>
  <si>
    <t>Cölbe</t>
  </si>
  <si>
    <t>Lahntal</t>
  </si>
  <si>
    <t>Weimar (Lahn)</t>
  </si>
  <si>
    <t>Burgwald</t>
  </si>
  <si>
    <t>Lohra</t>
  </si>
  <si>
    <t>Lichtenfels</t>
  </si>
  <si>
    <t>Allendorf</t>
  </si>
  <si>
    <t>Frankenau</t>
  </si>
  <si>
    <t>Fronhausen</t>
  </si>
  <si>
    <t>Haina</t>
  </si>
  <si>
    <t>Hatzfeld</t>
  </si>
  <si>
    <t>Münchhausen</t>
  </si>
  <si>
    <t>Rosenthal</t>
  </si>
  <si>
    <t>Biedenkopf</t>
  </si>
  <si>
    <t>Dautphetal</t>
  </si>
  <si>
    <t>Breidenbach</t>
  </si>
  <si>
    <t>Steffenberg</t>
  </si>
  <si>
    <t>Stadtallendorf</t>
  </si>
  <si>
    <t>Kirchhain</t>
  </si>
  <si>
    <t>Rauschenberg</t>
  </si>
  <si>
    <t>Gemünden</t>
  </si>
  <si>
    <t>Amöneburg</t>
  </si>
  <si>
    <t>Wohratal</t>
  </si>
  <si>
    <t>Grünberg</t>
  </si>
  <si>
    <t>Homberg (Ohm)</t>
  </si>
  <si>
    <t>Laubach</t>
  </si>
  <si>
    <t>Mücke</t>
  </si>
  <si>
    <t>Ulrichstein</t>
  </si>
  <si>
    <t>Gemünden (Felda)</t>
  </si>
  <si>
    <t>Gießen</t>
  </si>
  <si>
    <t>Hungen</t>
  </si>
  <si>
    <t>Pohlheim</t>
  </si>
  <si>
    <t>Buseck</t>
  </si>
  <si>
    <t>Lich</t>
  </si>
  <si>
    <t>Langgöns</t>
  </si>
  <si>
    <t>Wettenberg</t>
  </si>
  <si>
    <t>Linden</t>
  </si>
  <si>
    <t>Biebertal</t>
  </si>
  <si>
    <t>Reiskirchen</t>
  </si>
  <si>
    <t>Heuchelheim</t>
  </si>
  <si>
    <t>Lollar</t>
  </si>
  <si>
    <t>Fernwald</t>
  </si>
  <si>
    <t>Butzbach</t>
  </si>
  <si>
    <t>Münzenberg</t>
  </si>
  <si>
    <t>Rockenberg</t>
  </si>
  <si>
    <t>Wetzlar</t>
  </si>
  <si>
    <t>Wetzlar Garbeinheim</t>
  </si>
  <si>
    <t>Solms</t>
  </si>
  <si>
    <t>Aßlar</t>
  </si>
  <si>
    <t>Braunfels</t>
  </si>
  <si>
    <t>Hüttenberg</t>
  </si>
  <si>
    <t>Ehringshausen</t>
  </si>
  <si>
    <t>Lahnau</t>
  </si>
  <si>
    <t>Leun</t>
  </si>
  <si>
    <t>Schöffengrund</t>
  </si>
  <si>
    <t>Hohenahr</t>
  </si>
  <si>
    <t>Waldsolms</t>
  </si>
  <si>
    <t>Bischoffen</t>
  </si>
  <si>
    <t>Dillenburg</t>
  </si>
  <si>
    <t>Haiger</t>
  </si>
  <si>
    <t>Eschenburg</t>
  </si>
  <si>
    <t>Dietzhölztal</t>
  </si>
  <si>
    <t>Angelburg</t>
  </si>
  <si>
    <t>Herborn</t>
  </si>
  <si>
    <t>Greifenstein</t>
  </si>
  <si>
    <t>Mittenaar</t>
  </si>
  <si>
    <t>Driedorf</t>
  </si>
  <si>
    <t>Sinn</t>
  </si>
  <si>
    <t>Breitscheid</t>
  </si>
  <si>
    <t>Siegbach</t>
  </si>
  <si>
    <t>Weilburg</t>
  </si>
  <si>
    <t>Weilmünster</t>
  </si>
  <si>
    <t>Löhnberg</t>
  </si>
  <si>
    <t>Mengerskirchen</t>
  </si>
  <si>
    <t>Weinbach</t>
  </si>
  <si>
    <t>Merenberg</t>
  </si>
  <si>
    <t>Fulda</t>
  </si>
  <si>
    <t>Hünfeld</t>
  </si>
  <si>
    <t>Künzell</t>
  </si>
  <si>
    <t>Flieden</t>
  </si>
  <si>
    <t>Schlitz</t>
  </si>
  <si>
    <t>Hilders, Ehrenberg</t>
  </si>
  <si>
    <t>Neuhof</t>
  </si>
  <si>
    <t>Eichenzell</t>
  </si>
  <si>
    <t>Gersfeld</t>
  </si>
  <si>
    <t>Eiterfeld</t>
  </si>
  <si>
    <t>Großenlüder</t>
  </si>
  <si>
    <t>Tann</t>
  </si>
  <si>
    <t>Hofbieber</t>
  </si>
  <si>
    <t>Kalbach</t>
  </si>
  <si>
    <t>Burghaun</t>
  </si>
  <si>
    <t>Hosenfeld</t>
  </si>
  <si>
    <t>Ebersburg</t>
  </si>
  <si>
    <t>Dipperz</t>
  </si>
  <si>
    <t>Poppenhausen</t>
  </si>
  <si>
    <t>Haunetal</t>
  </si>
  <si>
    <t>Nüsttal</t>
  </si>
  <si>
    <t>Rasdorf</t>
  </si>
  <si>
    <t>Bebra</t>
  </si>
  <si>
    <t>Rotenburg an der Fulda</t>
  </si>
  <si>
    <t>Sontra</t>
  </si>
  <si>
    <t>Wildeck</t>
  </si>
  <si>
    <t>Alheim</t>
  </si>
  <si>
    <t>Nentershausen</t>
  </si>
  <si>
    <t>Ronshausen</t>
  </si>
  <si>
    <t>Cornberg</t>
  </si>
  <si>
    <t>Bad Hersfeld, Ludwigsau</t>
  </si>
  <si>
    <t>Heringen</t>
  </si>
  <si>
    <t>Philippsthal</t>
  </si>
  <si>
    <t>Niederaula</t>
  </si>
  <si>
    <t>Kirchheim (Hessen)</t>
  </si>
  <si>
    <t>Schenklengsfeld</t>
  </si>
  <si>
    <t>Oberaula</t>
  </si>
  <si>
    <t>Hauneck</t>
  </si>
  <si>
    <t>Hohenroda</t>
  </si>
  <si>
    <t>Neuenstein (Hessen)</t>
  </si>
  <si>
    <t>Breitenbach am Herzberg</t>
  </si>
  <si>
    <t>Friedewald</t>
  </si>
  <si>
    <t>Alsfeld</t>
  </si>
  <si>
    <t>Schwalmtal</t>
  </si>
  <si>
    <t>Kirtorf</t>
  </si>
  <si>
    <t>Grebenau</t>
  </si>
  <si>
    <t>Feldatal</t>
  </si>
  <si>
    <t>Antrifttal</t>
  </si>
  <si>
    <t>Romrod</t>
  </si>
  <si>
    <t>Lauterbach</t>
  </si>
  <si>
    <t>Grebenhain</t>
  </si>
  <si>
    <t>Herbstein</t>
  </si>
  <si>
    <t>Bad Salzschlirf</t>
  </si>
  <si>
    <t>Wartenberg</t>
  </si>
  <si>
    <t>Lautertal</t>
  </si>
  <si>
    <t>Schlüchtern</t>
  </si>
  <si>
    <t>Sinntal</t>
  </si>
  <si>
    <t>Steinau an der Straße</t>
  </si>
  <si>
    <t>Freiensteinau</t>
  </si>
  <si>
    <t>Vacha, Unterbreizbach</t>
  </si>
  <si>
    <t>Unterbreizbach</t>
  </si>
  <si>
    <t>Geisa</t>
  </si>
  <si>
    <t>Bad Salzungen</t>
  </si>
  <si>
    <t>Bad Liebenstein</t>
  </si>
  <si>
    <t>Kaltennordheim</t>
  </si>
  <si>
    <t>Barchfeld-Immelborn</t>
  </si>
  <si>
    <t>Stadtlengsfeld, Weilar, Urnshausen</t>
  </si>
  <si>
    <t>Krayenberggemeinde, Frauensee</t>
  </si>
  <si>
    <t>Dermbach, Wiesenthal</t>
  </si>
  <si>
    <t>Tiefenort</t>
  </si>
  <si>
    <t>Göttingen</t>
  </si>
  <si>
    <t>Duderstadt</t>
  </si>
  <si>
    <t>Bovenden</t>
  </si>
  <si>
    <t>Rosdorf</t>
  </si>
  <si>
    <t>Dransfeld u.a.</t>
  </si>
  <si>
    <t>Gleichen</t>
  </si>
  <si>
    <t>Seulingen, Waake u.a.</t>
  </si>
  <si>
    <t>Adelebsen</t>
  </si>
  <si>
    <t>Northeim</t>
  </si>
  <si>
    <t>Uslar</t>
  </si>
  <si>
    <t>Nörten-Hardenberg</t>
  </si>
  <si>
    <t>Hardegsen</t>
  </si>
  <si>
    <t>Moringen</t>
  </si>
  <si>
    <t>Katlenburg-Lindau</t>
  </si>
  <si>
    <t>Bodenfelde, Wahlsburg</t>
  </si>
  <si>
    <t>Hattorf</t>
  </si>
  <si>
    <t>Wulften</t>
  </si>
  <si>
    <t>Witzenhausen</t>
  </si>
  <si>
    <t>Witzenhausen, Gutsbezirk</t>
  </si>
  <si>
    <t>Hessisch Lichtenau</t>
  </si>
  <si>
    <t>Bad Sooden-Allendorf</t>
  </si>
  <si>
    <t>Großalmerode</t>
  </si>
  <si>
    <t>Neu-Eichenberg</t>
  </si>
  <si>
    <t>Eschwege</t>
  </si>
  <si>
    <t>Meinhard</t>
  </si>
  <si>
    <t>Wanfried</t>
  </si>
  <si>
    <t>Waldkappel</t>
  </si>
  <si>
    <t>Wehretal</t>
  </si>
  <si>
    <t>Meißner</t>
  </si>
  <si>
    <t>Herleshausen</t>
  </si>
  <si>
    <t>Ringgau</t>
  </si>
  <si>
    <t>Berkatal</t>
  </si>
  <si>
    <t>Weißenborn</t>
  </si>
  <si>
    <t>Heiligenstadt</t>
  </si>
  <si>
    <t>Arenshausen, Uder u.a.</t>
  </si>
  <si>
    <t>Leinefelde-Worbis, Wingerode, Hausen</t>
  </si>
  <si>
    <t>Worbis</t>
  </si>
  <si>
    <t>Am Ohmberg, Sonnenstein</t>
  </si>
  <si>
    <t>Dingelstädt</t>
  </si>
  <si>
    <t>Niederorschel u.a.</t>
  </si>
  <si>
    <t>Küllstedt</t>
  </si>
  <si>
    <t>Herzberg, Elbingerode, Hörden</t>
  </si>
  <si>
    <t>Bad Lauterberg</t>
  </si>
  <si>
    <t>Gieboldehausen, Rhumequelle</t>
  </si>
  <si>
    <t>Bad Sachsa</t>
  </si>
  <si>
    <t>Braunlage</t>
  </si>
  <si>
    <t>Walkenried</t>
  </si>
  <si>
    <t>Wieda</t>
  </si>
  <si>
    <t>Zorge</t>
  </si>
  <si>
    <t>Osterode am Harz</t>
  </si>
  <si>
    <t>Bad Grund</t>
  </si>
  <si>
    <t>Einbeck, Kreiensen</t>
  </si>
  <si>
    <t>Bad Gandersheim</t>
  </si>
  <si>
    <t>Dassel</t>
  </si>
  <si>
    <t>Kalefeld</t>
  </si>
  <si>
    <t>Holzminden</t>
  </si>
  <si>
    <t>Bodenwerder, Pegestorf, Kirchbrak, Hehlen</t>
  </si>
  <si>
    <t>Halle</t>
  </si>
  <si>
    <t>Stadtoldendorf u.a.</t>
  </si>
  <si>
    <t>Holzen, Eschershausen, Eimen</t>
  </si>
  <si>
    <t>Dielmissen</t>
  </si>
  <si>
    <t>Lüerdissen</t>
  </si>
  <si>
    <t>Bevern</t>
  </si>
  <si>
    <t>Golmbach</t>
  </si>
  <si>
    <t>Holenberg</t>
  </si>
  <si>
    <t>Negenborn</t>
  </si>
  <si>
    <t>Brevörde, Polle, Vahlbruch</t>
  </si>
  <si>
    <t>Heinsen</t>
  </si>
  <si>
    <t>Höxter</t>
  </si>
  <si>
    <t>Beverungen</t>
  </si>
  <si>
    <t>Boffzen, Derental</t>
  </si>
  <si>
    <t>Marienmünster</t>
  </si>
  <si>
    <t>Lauenförde</t>
  </si>
  <si>
    <t>Braunschweig</t>
  </si>
  <si>
    <t>Königslutter am Elm</t>
  </si>
  <si>
    <t>Vechelde</t>
  </si>
  <si>
    <t>Cremlingen</t>
  </si>
  <si>
    <t>Lehre</t>
  </si>
  <si>
    <t>Schöppenstedt</t>
  </si>
  <si>
    <t>Sickte, Dettum u.a.</t>
  </si>
  <si>
    <t>Wendeburg</t>
  </si>
  <si>
    <t>Schwülper</t>
  </si>
  <si>
    <t>Salzgitter</t>
  </si>
  <si>
    <t>Lengede</t>
  </si>
  <si>
    <t>Baddeckenstedt</t>
  </si>
  <si>
    <t>Elbe</t>
  </si>
  <si>
    <t>Haverlah</t>
  </si>
  <si>
    <t>Heere</t>
  </si>
  <si>
    <t>Sehlde</t>
  </si>
  <si>
    <t>Wolfenbüttel</t>
  </si>
  <si>
    <t>Dorstadt, Flöthe, Börßum u.a.</t>
  </si>
  <si>
    <t>Schladen-Werla</t>
  </si>
  <si>
    <t>Remlingen</t>
  </si>
  <si>
    <t>Denkte</t>
  </si>
  <si>
    <t>Hedeper</t>
  </si>
  <si>
    <t>Kissenbrück</t>
  </si>
  <si>
    <t>Roklum</t>
  </si>
  <si>
    <t>Semmenstedt</t>
  </si>
  <si>
    <t>Wittmar</t>
  </si>
  <si>
    <t>Helmstedt</t>
  </si>
  <si>
    <t>Schöningen</t>
  </si>
  <si>
    <t>Rennau, Querenhorst, Mariental, Grasleben</t>
  </si>
  <si>
    <t>Büddenstedt</t>
  </si>
  <si>
    <t>Süpplingen, Frellstedt</t>
  </si>
  <si>
    <t>Räbke</t>
  </si>
  <si>
    <t>Süpplingenburg</t>
  </si>
  <si>
    <t>Warberg</t>
  </si>
  <si>
    <t>Wolsdorf</t>
  </si>
  <si>
    <t>Jerxheim</t>
  </si>
  <si>
    <t>Beierstedt</t>
  </si>
  <si>
    <t>Gevensleben</t>
  </si>
  <si>
    <t>Ingeleben</t>
  </si>
  <si>
    <t>Söllingen</t>
  </si>
  <si>
    <t>Twieflingen</t>
  </si>
  <si>
    <t>Wolfsburg</t>
  </si>
  <si>
    <t>Velpke</t>
  </si>
  <si>
    <t>Bahrdorf</t>
  </si>
  <si>
    <t>Danndorf</t>
  </si>
  <si>
    <t>Grafhorst</t>
  </si>
  <si>
    <t>Groß Twülpstedt</t>
  </si>
  <si>
    <t>Brome</t>
  </si>
  <si>
    <t>Bergfeld</t>
  </si>
  <si>
    <t>Ehra-Lessien</t>
  </si>
  <si>
    <t>Parsau</t>
  </si>
  <si>
    <t>Rühen</t>
  </si>
  <si>
    <t>Tiddische</t>
  </si>
  <si>
    <t>Tülau</t>
  </si>
  <si>
    <t>Barwedel</t>
  </si>
  <si>
    <t>Jembke</t>
  </si>
  <si>
    <t>Tappenbeck</t>
  </si>
  <si>
    <t>Klötze, Apenburg-Winterfeld</t>
  </si>
  <si>
    <t>Beetzendorf, Rohrberg, Jübar</t>
  </si>
  <si>
    <t>Gifhorn</t>
  </si>
  <si>
    <t>Sassenburg</t>
  </si>
  <si>
    <t>Meine</t>
  </si>
  <si>
    <t>Adenbüttel</t>
  </si>
  <si>
    <t>Didderse</t>
  </si>
  <si>
    <t>Rötgesbüttel</t>
  </si>
  <si>
    <t>Vordorf</t>
  </si>
  <si>
    <t>Meinersen</t>
  </si>
  <si>
    <t>Müden (Aller)</t>
  </si>
  <si>
    <t>Leiferde</t>
  </si>
  <si>
    <t>Hillerse</t>
  </si>
  <si>
    <t>Calberlah</t>
  </si>
  <si>
    <t>Isenbüttel</t>
  </si>
  <si>
    <t>Ribbesbüttel</t>
  </si>
  <si>
    <t>Wasbüttel</t>
  </si>
  <si>
    <t>Weyhausen</t>
  </si>
  <si>
    <t>Bokensdorf</t>
  </si>
  <si>
    <t>Osloß</t>
  </si>
  <si>
    <t>Wagenhoff, Ringelah</t>
  </si>
  <si>
    <t>Goslar</t>
  </si>
  <si>
    <t>Bad Harzburg, Torfhaus</t>
  </si>
  <si>
    <t>Clausthal-Zellerfeld, Oberschulenberg</t>
  </si>
  <si>
    <t>Langelsheim</t>
  </si>
  <si>
    <t>Liebenburg</t>
  </si>
  <si>
    <t>Altenau, Schulenberg</t>
  </si>
  <si>
    <t>Wildemann</t>
  </si>
  <si>
    <t>Seesen</t>
  </si>
  <si>
    <t>Hahausen, Lutter, Wallmoden</t>
  </si>
  <si>
    <t>Halberstadt</t>
  </si>
  <si>
    <t>Halberstadt, Groß Quenstedt</t>
  </si>
  <si>
    <t>Wegeleben</t>
  </si>
  <si>
    <t>Harsleben</t>
  </si>
  <si>
    <t>Osterwieck</t>
  </si>
  <si>
    <t>Badersleben u.a.</t>
  </si>
  <si>
    <t>Huy</t>
  </si>
  <si>
    <t>Wernigerode, Nordharz</t>
  </si>
  <si>
    <t>Ilsenburg, Nordharz</t>
  </si>
  <si>
    <t>Oberharz am Brocken</t>
  </si>
  <si>
    <t>Wernigerode</t>
  </si>
  <si>
    <t>Blankenburg, Oberharz am Brocken</t>
  </si>
  <si>
    <t>Langenstein, Derenburg</t>
  </si>
  <si>
    <t>Magdeburg</t>
  </si>
  <si>
    <t>Wanzleben-Börde</t>
  </si>
  <si>
    <t>Eichenbarleben, Ochtmersleben, Irxleben, Schnarsleben, Wellen etc</t>
  </si>
  <si>
    <t>Sülzetal</t>
  </si>
  <si>
    <t>Gerwisch, Biederitz, Menz, Körbelitz etc</t>
  </si>
  <si>
    <t>Barleben</t>
  </si>
  <si>
    <t>Schönebeck (Elbe)</t>
  </si>
  <si>
    <t>Schönebeck</t>
  </si>
  <si>
    <t>Welsleben, Biere, Eickendorf, Eggersdorf, Großmühlingen etc</t>
  </si>
  <si>
    <t>Calbe, Rosenburg, Lödderitz etc</t>
  </si>
  <si>
    <t>Gommern, Dannigkow</t>
  </si>
  <si>
    <t>Barby</t>
  </si>
  <si>
    <t>Zerbst/Anhalt</t>
  </si>
  <si>
    <t>Güterglück, Lübs, Deetz, Jütrichau etc</t>
  </si>
  <si>
    <t>Loburg, Leitzkau</t>
  </si>
  <si>
    <t>Burg</t>
  </si>
  <si>
    <t>Möckern, Schermen, Nedlitz etc</t>
  </si>
  <si>
    <t>Genthin, Hohenseeden, Zabakuck u.a.</t>
  </si>
  <si>
    <t>Elbe-Parey</t>
  </si>
  <si>
    <t>Jerichow</t>
  </si>
  <si>
    <t>Wolmirstedt u.a.</t>
  </si>
  <si>
    <t>Haldensleben</t>
  </si>
  <si>
    <t>Erxleben, Nordgermersleben u.a.</t>
  </si>
  <si>
    <t>Haldensleben, Flechtingen, Bülstringen u.a.</t>
  </si>
  <si>
    <t>Weferlingen, Behnsdorf, Belsdorf etc</t>
  </si>
  <si>
    <t>Rätzlingen, Wegenstedt, Calvörde, Böddensell etc</t>
  </si>
  <si>
    <t>Harbke, Sommersdorf, Wefensleben, Ummendorf, Eilsleben</t>
  </si>
  <si>
    <t>Oschersleben (Bode)</t>
  </si>
  <si>
    <t>Hötensleben, Völpke, Ottleben, Hamersleben etc</t>
  </si>
  <si>
    <t>Schwanebeck, Gröningen, Kroppenstedt</t>
  </si>
  <si>
    <t>Staßfurt</t>
  </si>
  <si>
    <t>Egeln, Unseburg, Wolmirsleben, Borne etc</t>
  </si>
  <si>
    <t>Güsten</t>
  </si>
  <si>
    <t>Hecklingen</t>
  </si>
  <si>
    <t>Börde-Hakel</t>
  </si>
  <si>
    <t>Tangerhütte u.a.</t>
  </si>
  <si>
    <t>Sandau</t>
  </si>
  <si>
    <t>Havelberg</t>
  </si>
  <si>
    <t>Stendal</t>
  </si>
  <si>
    <t>Bismark, Rochau</t>
  </si>
  <si>
    <t>Tangermünde</t>
  </si>
  <si>
    <t>Goldbeck, Arneburg u.a.</t>
  </si>
  <si>
    <t>Bismark</t>
  </si>
  <si>
    <t>Osterburg, Altmärkische Höhe</t>
  </si>
  <si>
    <t>Seehausen, Werben, Leppin, Wahrenberg etc</t>
  </si>
  <si>
    <t>Arendsee</t>
  </si>
  <si>
    <t>Kalbe, Bismark</t>
  </si>
  <si>
    <t>Gardelegen</t>
  </si>
  <si>
    <t>Oebisfelde</t>
  </si>
  <si>
    <t>Düsseldorf</t>
  </si>
  <si>
    <t>Meerbusch</t>
  </si>
  <si>
    <t>Erkrath</t>
  </si>
  <si>
    <t>Hilden, Düsseldorf</t>
  </si>
  <si>
    <t>Hilden</t>
  </si>
  <si>
    <t>Langenfeld</t>
  </si>
  <si>
    <t>Monheim am Rhein</t>
  </si>
  <si>
    <t>Mettmann</t>
  </si>
  <si>
    <t>Ratingen</t>
  </si>
  <si>
    <t>Mönchengladbach</t>
  </si>
  <si>
    <t>Nettetal</t>
  </si>
  <si>
    <t>Korschenbroich</t>
  </si>
  <si>
    <t>Jüchen</t>
  </si>
  <si>
    <t>Niederkrüchten</t>
  </si>
  <si>
    <t>Neuss</t>
  </si>
  <si>
    <t>Grevenbroich</t>
  </si>
  <si>
    <t>Dormagen</t>
  </si>
  <si>
    <t>Kaarst</t>
  </si>
  <si>
    <t>Rommerskirchen</t>
  </si>
  <si>
    <t>Viersen</t>
  </si>
  <si>
    <t>Erkelenz</t>
  </si>
  <si>
    <t>Hückelhoven</t>
  </si>
  <si>
    <t>Wegberg</t>
  </si>
  <si>
    <t>Wassenberg</t>
  </si>
  <si>
    <t>Wuppertal</t>
  </si>
  <si>
    <t>Radevormwald</t>
  </si>
  <si>
    <t>Wülfrath</t>
  </si>
  <si>
    <t>Hückeswagen</t>
  </si>
  <si>
    <t>Velbert</t>
  </si>
  <si>
    <t>Heiligenhaus</t>
  </si>
  <si>
    <t>Solingen</t>
  </si>
  <si>
    <t>Haan</t>
  </si>
  <si>
    <t>Leichlingen</t>
  </si>
  <si>
    <t>Remscheid</t>
  </si>
  <si>
    <t>Wermelskirchen</t>
  </si>
  <si>
    <t>Dortmund</t>
  </si>
  <si>
    <t>Lünen</t>
  </si>
  <si>
    <t>Castrop-Rauxel</t>
  </si>
  <si>
    <t>Herne</t>
  </si>
  <si>
    <t>Bochum</t>
  </si>
  <si>
    <t>Essen</t>
  </si>
  <si>
    <t>Mülheim an der Ruhr</t>
  </si>
  <si>
    <t>Hattingen</t>
  </si>
  <si>
    <t>Sprockhövel</t>
  </si>
  <si>
    <t>Recklinghausen</t>
  </si>
  <si>
    <t>Herten</t>
  </si>
  <si>
    <t>Datteln</t>
  </si>
  <si>
    <t>Haltern am See</t>
  </si>
  <si>
    <t>Waltrop</t>
  </si>
  <si>
    <t>Oer-Erkenschwick</t>
  </si>
  <si>
    <t>Marl</t>
  </si>
  <si>
    <t>Gelsenkirchen</t>
  </si>
  <si>
    <t>Gelsenkirchen Rotthausen</t>
  </si>
  <si>
    <t>Gladbeck</t>
  </si>
  <si>
    <t>Oberhausen</t>
  </si>
  <si>
    <t>Bottrop</t>
  </si>
  <si>
    <t>Dorsten</t>
  </si>
  <si>
    <t>Velen</t>
  </si>
  <si>
    <t>Raesfeld</t>
  </si>
  <si>
    <t>Südlohn</t>
  </si>
  <si>
    <t>Heiden</t>
  </si>
  <si>
    <t>Bocholt</t>
  </si>
  <si>
    <t>Rhede</t>
  </si>
  <si>
    <t>Isselburg</t>
  </si>
  <si>
    <t>Emmerich am Rhein</t>
  </si>
  <si>
    <t>Rees</t>
  </si>
  <si>
    <t>Wesel</t>
  </si>
  <si>
    <t>Hamminkeln</t>
  </si>
  <si>
    <t>Xanten</t>
  </si>
  <si>
    <t>Schermbeck</t>
  </si>
  <si>
    <t>Alpen</t>
  </si>
  <si>
    <t>Dinslaken</t>
  </si>
  <si>
    <t>Voerde (Niederrhein)</t>
  </si>
  <si>
    <t>Hünxe</t>
  </si>
  <si>
    <t>Duisburg</t>
  </si>
  <si>
    <t>Moers</t>
  </si>
  <si>
    <t>Kamp-Lintfort</t>
  </si>
  <si>
    <t>Rheinberg</t>
  </si>
  <si>
    <t>Neukirchen-Vluyn</t>
  </si>
  <si>
    <t>Rheurdt</t>
  </si>
  <si>
    <t>Kleve</t>
  </si>
  <si>
    <t>Kalkar</t>
  </si>
  <si>
    <t>Bedburg-Hau</t>
  </si>
  <si>
    <t>Kranenburg</t>
  </si>
  <si>
    <t>Goch</t>
  </si>
  <si>
    <t>Uedem</t>
  </si>
  <si>
    <t>Geldern</t>
  </si>
  <si>
    <t>Kevelaer</t>
  </si>
  <si>
    <t>Kevelaer-Wetten</t>
  </si>
  <si>
    <t>Kevelaer-Winnekendonk</t>
  </si>
  <si>
    <t>Kevelaer-Kervenheim</t>
  </si>
  <si>
    <t>Straelen</t>
  </si>
  <si>
    <t>Kerken</t>
  </si>
  <si>
    <t>Weeze</t>
  </si>
  <si>
    <t>Issum</t>
  </si>
  <si>
    <t>Sonsbeck</t>
  </si>
  <si>
    <t>Wachtendonk</t>
  </si>
  <si>
    <t>Krefeld</t>
  </si>
  <si>
    <t>Willich</t>
  </si>
  <si>
    <t>Kempen</t>
  </si>
  <si>
    <t>Tönisvorst</t>
  </si>
  <si>
    <t>Grefrath</t>
  </si>
  <si>
    <t>Münster</t>
  </si>
  <si>
    <t>Warendorf</t>
  </si>
  <si>
    <t>Dülmen</t>
  </si>
  <si>
    <t>Greven</t>
  </si>
  <si>
    <t>Emsdetten</t>
  </si>
  <si>
    <t>Telgte</t>
  </si>
  <si>
    <t>Nottuln</t>
  </si>
  <si>
    <t>Senden</t>
  </si>
  <si>
    <t>Drensteinfurt</t>
  </si>
  <si>
    <t>Sendenhorst</t>
  </si>
  <si>
    <t>Havixbeck</t>
  </si>
  <si>
    <t>Sassenberg</t>
  </si>
  <si>
    <t>Altenberge</t>
  </si>
  <si>
    <t>Ostbevern</t>
  </si>
  <si>
    <t>Everswinkel</t>
  </si>
  <si>
    <t>Nordwalde</t>
  </si>
  <si>
    <t>Beelen</t>
  </si>
  <si>
    <t>Laer</t>
  </si>
  <si>
    <t>Saerbeck</t>
  </si>
  <si>
    <t>Rheine</t>
  </si>
  <si>
    <t>Bad Bentheim</t>
  </si>
  <si>
    <t>Engden, Isterberg, Schüttorf u.a.</t>
  </si>
  <si>
    <t>Hörstel</t>
  </si>
  <si>
    <t>Lünne, Schapen, Spelle</t>
  </si>
  <si>
    <t>Emsbüren</t>
  </si>
  <si>
    <t>Wettringen</t>
  </si>
  <si>
    <t>Hopsten</t>
  </si>
  <si>
    <t>Salzbergen</t>
  </si>
  <si>
    <t>Nordhorn</t>
  </si>
  <si>
    <t>Steinfurt</t>
  </si>
  <si>
    <t>Gronau</t>
  </si>
  <si>
    <t>Ochtrup</t>
  </si>
  <si>
    <t>Horstmar</t>
  </si>
  <si>
    <t>Heek</t>
  </si>
  <si>
    <t>Schöppingen</t>
  </si>
  <si>
    <t>Metelen</t>
  </si>
  <si>
    <t>Coesfeld</t>
  </si>
  <si>
    <t>Ahaus</t>
  </si>
  <si>
    <t>Vreden</t>
  </si>
  <si>
    <t>Stadtlohn</t>
  </si>
  <si>
    <t>Gescher</t>
  </si>
  <si>
    <t>Rosendahl</t>
  </si>
  <si>
    <t>Billerbeck</t>
  </si>
  <si>
    <t>Reken</t>
  </si>
  <si>
    <t>Legden</t>
  </si>
  <si>
    <t>Osnabrück</t>
  </si>
  <si>
    <t>Georgsmarienhütte</t>
  </si>
  <si>
    <t>Wallenhorst</t>
  </si>
  <si>
    <t>Bissendorf</t>
  </si>
  <si>
    <t>Bad Essen</t>
  </si>
  <si>
    <t>Bohmte</t>
  </si>
  <si>
    <t>Hagen am Teutoburger Wald</t>
  </si>
  <si>
    <t>Hilter</t>
  </si>
  <si>
    <t>Ostercappeln</t>
  </si>
  <si>
    <t>Bad Iburg</t>
  </si>
  <si>
    <t>Belm</t>
  </si>
  <si>
    <t>Bad Laer</t>
  </si>
  <si>
    <t>Dissen</t>
  </si>
  <si>
    <t>Hasbergen</t>
  </si>
  <si>
    <t>Bad Rothenfelde</t>
  </si>
  <si>
    <t>Glandorf</t>
  </si>
  <si>
    <t>Melle</t>
  </si>
  <si>
    <t>Diepholz</t>
  </si>
  <si>
    <t>Vechta</t>
  </si>
  <si>
    <t>Lohne</t>
  </si>
  <si>
    <t>Damme</t>
  </si>
  <si>
    <t>Barnstorf, Eydelstedt, Drentwede</t>
  </si>
  <si>
    <t>Dinklage</t>
  </si>
  <si>
    <t>Wagenfeld</t>
  </si>
  <si>
    <t>Goldenstedt</t>
  </si>
  <si>
    <t>Visbek</t>
  </si>
  <si>
    <t>Neuenkirchen-Vörden</t>
  </si>
  <si>
    <t>Lemförde u.a.</t>
  </si>
  <si>
    <t>Holdorf</t>
  </si>
  <si>
    <t>Barver, Dickel, Hemsloh, Rehden, Wetschen, Wehrblecker Heide</t>
  </si>
  <si>
    <t>Bakum</t>
  </si>
  <si>
    <t>Drebber</t>
  </si>
  <si>
    <t>Lembruch</t>
  </si>
  <si>
    <t>Ibbenbüren</t>
  </si>
  <si>
    <t>Westerkappeln</t>
  </si>
  <si>
    <t>Mettingen</t>
  </si>
  <si>
    <t>Lotte</t>
  </si>
  <si>
    <t>Recke</t>
  </si>
  <si>
    <t>Lengerich</t>
  </si>
  <si>
    <t>Lienen</t>
  </si>
  <si>
    <t>Tecklenburg</t>
  </si>
  <si>
    <t>Ladbergen</t>
  </si>
  <si>
    <t>Bramsche</t>
  </si>
  <si>
    <t>Kettenkamp, Eggermühlen, Ankum</t>
  </si>
  <si>
    <t>Fürstenau</t>
  </si>
  <si>
    <t>Merzen, Neuenkirchen</t>
  </si>
  <si>
    <t>Bersenbrück</t>
  </si>
  <si>
    <t>Alfhausen</t>
  </si>
  <si>
    <t>Gehrde</t>
  </si>
  <si>
    <t>Rieste</t>
  </si>
  <si>
    <t>Voltlage</t>
  </si>
  <si>
    <t>Quakenbrück</t>
  </si>
  <si>
    <t>Löningen</t>
  </si>
  <si>
    <t>Berge, Bippen</t>
  </si>
  <si>
    <t>Essen (Oldenburg)</t>
  </si>
  <si>
    <t>Badbergen</t>
  </si>
  <si>
    <t>Menslage</t>
  </si>
  <si>
    <t>Nortrup</t>
  </si>
  <si>
    <t>Cloppenburg</t>
  </si>
  <si>
    <t>Garrel</t>
  </si>
  <si>
    <t>Emstek</t>
  </si>
  <si>
    <t>Lastrup</t>
  </si>
  <si>
    <t>Cappeln (Oldenburg)</t>
  </si>
  <si>
    <t>Molbergen</t>
  </si>
  <si>
    <t>Lindern (Oldenburg)</t>
  </si>
  <si>
    <t>Meppen</t>
  </si>
  <si>
    <t>Haren</t>
  </si>
  <si>
    <t>Haselünne</t>
  </si>
  <si>
    <t>Geeste</t>
  </si>
  <si>
    <t>Sögel u.a.</t>
  </si>
  <si>
    <t>Werlte, Vrees, Lahn</t>
  </si>
  <si>
    <t>Sustrum, Lathen u.a.</t>
  </si>
  <si>
    <t>Twist</t>
  </si>
  <si>
    <t>Herzlake, Dohren</t>
  </si>
  <si>
    <t>Lähden</t>
  </si>
  <si>
    <t>Stavern</t>
  </si>
  <si>
    <t>Oberlangen, Niederlangen</t>
  </si>
  <si>
    <t>Lingen</t>
  </si>
  <si>
    <t>Ringe, Laar, Emlichheim</t>
  </si>
  <si>
    <t>Esche, Georgsdorf, Lage, Neuenhaus, Osterwald</t>
  </si>
  <si>
    <t>Andervenne, Beesten, Freren, Messingen, Thuine</t>
  </si>
  <si>
    <t>Wietmarschen</t>
  </si>
  <si>
    <t>Lengerich u.a.</t>
  </si>
  <si>
    <t>Uelsen, Halle, Gölenkamp, Getelo</t>
  </si>
  <si>
    <t>Bawinkel</t>
  </si>
  <si>
    <t>Hoogstede</t>
  </si>
  <si>
    <t>Itterbeck/Wielen</t>
  </si>
  <si>
    <t>Wilsum</t>
  </si>
  <si>
    <t>Bergheim</t>
  </si>
  <si>
    <t>Kerpen</t>
  </si>
  <si>
    <t>Bedburg</t>
  </si>
  <si>
    <t>Elsdorf</t>
  </si>
  <si>
    <t>Frechen</t>
  </si>
  <si>
    <t>Pulheim</t>
  </si>
  <si>
    <t>Brühl</t>
  </si>
  <si>
    <t>Hürth</t>
  </si>
  <si>
    <t>Erftstadt</t>
  </si>
  <si>
    <t>Wesseling</t>
  </si>
  <si>
    <t>Köln</t>
  </si>
  <si>
    <t>Leverkusen</t>
  </si>
  <si>
    <t>Burscheid</t>
  </si>
  <si>
    <t>Bergisch Gladbach</t>
  </si>
  <si>
    <t>Overath</t>
  </si>
  <si>
    <t>Rösrath</t>
  </si>
  <si>
    <t>Kürten</t>
  </si>
  <si>
    <t>Odenthal</t>
  </si>
  <si>
    <t>Waldbröl</t>
  </si>
  <si>
    <t>Windeck</t>
  </si>
  <si>
    <t>Reichshof</t>
  </si>
  <si>
    <t>Nümbrecht</t>
  </si>
  <si>
    <t>Morsbach</t>
  </si>
  <si>
    <t>Friesenhagen</t>
  </si>
  <si>
    <t>Gummersbach</t>
  </si>
  <si>
    <t>Wiehl</t>
  </si>
  <si>
    <t>Wipperfürth</t>
  </si>
  <si>
    <t>Bergneustadt</t>
  </si>
  <si>
    <t>Marienheide</t>
  </si>
  <si>
    <t>Engelskirchen</t>
  </si>
  <si>
    <t>Lindlar</t>
  </si>
  <si>
    <t>Aachen</t>
  </si>
  <si>
    <t>Herzogenrath</t>
  </si>
  <si>
    <t>Würselen</t>
  </si>
  <si>
    <t>Simmerath</t>
  </si>
  <si>
    <t>Monschau</t>
  </si>
  <si>
    <t>Roetgen</t>
  </si>
  <si>
    <t>Stolberg (Rhld.)</t>
  </si>
  <si>
    <t>Stolberg</t>
  </si>
  <si>
    <t>Eschweiler</t>
  </si>
  <si>
    <t>Düren</t>
  </si>
  <si>
    <t>Kreuzau</t>
  </si>
  <si>
    <t>Langerwehe</t>
  </si>
  <si>
    <t>Niederzier</t>
  </si>
  <si>
    <t>Nideggen</t>
  </si>
  <si>
    <t>Nörvenich</t>
  </si>
  <si>
    <t>Vettweiß</t>
  </si>
  <si>
    <t>Hürtgenwald</t>
  </si>
  <si>
    <t>Heimbach</t>
  </si>
  <si>
    <t>Merzenich</t>
  </si>
  <si>
    <t>Jülich</t>
  </si>
  <si>
    <t>Linnich</t>
  </si>
  <si>
    <t>Titz</t>
  </si>
  <si>
    <t>Aldenhoven</t>
  </si>
  <si>
    <t>Inden</t>
  </si>
  <si>
    <t>Alsdorf</t>
  </si>
  <si>
    <t>Baesweiler</t>
  </si>
  <si>
    <t>Geilenkirchen</t>
  </si>
  <si>
    <t>Waldfeucht, Heinsberg</t>
  </si>
  <si>
    <t>Übach-Palenberg</t>
  </si>
  <si>
    <t>Gangelt, Selfkant</t>
  </si>
  <si>
    <t>Bonn</t>
  </si>
  <si>
    <t>Bornheim</t>
  </si>
  <si>
    <t>Meckenheim</t>
  </si>
  <si>
    <t>Wachtberg</t>
  </si>
  <si>
    <t>Alfter</t>
  </si>
  <si>
    <t>Rheinbach</t>
  </si>
  <si>
    <t>Remagen</t>
  </si>
  <si>
    <t>Schalkenbach, Königsfeld, Dedenbach</t>
  </si>
  <si>
    <t>Bad Neuenahr-Ahrweiler</t>
  </si>
  <si>
    <t>Sinzig</t>
  </si>
  <si>
    <t>Bad Breisig, Waldorf, Gönnersdorf</t>
  </si>
  <si>
    <t>Grafschaft</t>
  </si>
  <si>
    <t>Altenahr, Berg, Kalenborn, Kirchsahr</t>
  </si>
  <si>
    <t>Ahrbrück, Heckenbach, Hönningen, Kesseling, Rech</t>
  </si>
  <si>
    <t>Dernau</t>
  </si>
  <si>
    <t>Mayschoß</t>
  </si>
  <si>
    <t>Adenau, Kottenborn u.a.</t>
  </si>
  <si>
    <t>Reifferscheid, Kaltenborn, Wershofen u.a.</t>
  </si>
  <si>
    <t>Antweiler, Aremberg, Dorsel, Eichenbach, Aremberg, Fuchshofen und Müsch</t>
  </si>
  <si>
    <t>Barweiler, Bauler, Hoffeld, Pomster, Wiesemscheid, Wirft</t>
  </si>
  <si>
    <t>Bodenbach, Kelberg, Kirsbach u.a.</t>
  </si>
  <si>
    <t>Linz am Rhein, Ockenfels</t>
  </si>
  <si>
    <t>Breitscheid, Dattenberg, Hausen, Hümmerich, Kasbach-Ohlenberg, Roßbach u</t>
  </si>
  <si>
    <t>Bad Hönningen</t>
  </si>
  <si>
    <t>Vettelschloß, Kretzhaus (Linz am Rhein)</t>
  </si>
  <si>
    <t>Sankt Katharinen (Landkreis Neuwied)</t>
  </si>
  <si>
    <t>Asbach, Buchholz</t>
  </si>
  <si>
    <t>Bruchhausen, Unkel</t>
  </si>
  <si>
    <t>Neustadt (Wied)</t>
  </si>
  <si>
    <t>Windhagen</t>
  </si>
  <si>
    <t>Erpel</t>
  </si>
  <si>
    <t>Bad Honnef</t>
  </si>
  <si>
    <t>Rheinbreitbach</t>
  </si>
  <si>
    <t>Königswinter</t>
  </si>
  <si>
    <t>Siegburg</t>
  </si>
  <si>
    <t>Sankt Augustin</t>
  </si>
  <si>
    <t>Hennef (Sieg)</t>
  </si>
  <si>
    <t>Eitorf</t>
  </si>
  <si>
    <t>Lohmar</t>
  </si>
  <si>
    <t>Much</t>
  </si>
  <si>
    <t>Ruppichteroth</t>
  </si>
  <si>
    <t>Neunkirchen-Seelscheid</t>
  </si>
  <si>
    <t>Troisdorf</t>
  </si>
  <si>
    <t>Niederkassel</t>
  </si>
  <si>
    <t>Euskirchen</t>
  </si>
  <si>
    <t>Mechernich</t>
  </si>
  <si>
    <t>Bad Münstereifel</t>
  </si>
  <si>
    <t>Zülpich</t>
  </si>
  <si>
    <t>Swisttal</t>
  </si>
  <si>
    <t>Weilerswist</t>
  </si>
  <si>
    <t>Kall</t>
  </si>
  <si>
    <t>Schleiden</t>
  </si>
  <si>
    <t>Hellenthal</t>
  </si>
  <si>
    <t>Blankenheim</t>
  </si>
  <si>
    <t>Nettersheim</t>
  </si>
  <si>
    <t>Dahlem</t>
  </si>
  <si>
    <t>Trier</t>
  </si>
  <si>
    <t>Welschbillig, Igel, Aach</t>
  </si>
  <si>
    <t>Kordel</t>
  </si>
  <si>
    <t>Langsur</t>
  </si>
  <si>
    <t>Newel</t>
  </si>
  <si>
    <t>Ralingen</t>
  </si>
  <si>
    <t>Trierweiler</t>
  </si>
  <si>
    <t>Zemmer</t>
  </si>
  <si>
    <t>Zerf</t>
  </si>
  <si>
    <t>Pluwig</t>
  </si>
  <si>
    <t>Osburg, Gusterath, Farschweiler, Kasel u.a.</t>
  </si>
  <si>
    <t>Mertesdorf</t>
  </si>
  <si>
    <t>Waldrach</t>
  </si>
  <si>
    <t>Konz</t>
  </si>
  <si>
    <t>Pellingen</t>
  </si>
  <si>
    <t>Wasserliesch</t>
  </si>
  <si>
    <t>Schweich</t>
  </si>
  <si>
    <t>Leiwen u.a.</t>
  </si>
  <si>
    <t>Fell</t>
  </si>
  <si>
    <t>Föhren</t>
  </si>
  <si>
    <t>Kenn</t>
  </si>
  <si>
    <t>Mehring</t>
  </si>
  <si>
    <t>Neumagen-Dhron</t>
  </si>
  <si>
    <t>Trittenheim</t>
  </si>
  <si>
    <t>Deuselbach, Hermeskeil, Rorodt</t>
  </si>
  <si>
    <t>Gusenburg</t>
  </si>
  <si>
    <t>Reinsfeld</t>
  </si>
  <si>
    <t>Neuhütten</t>
  </si>
  <si>
    <t>Thalfang</t>
  </si>
  <si>
    <t>Malborn</t>
  </si>
  <si>
    <t>Kell am See</t>
  </si>
  <si>
    <t>Schillingen</t>
  </si>
  <si>
    <t>Saarburg</t>
  </si>
  <si>
    <t>Ayl, Trassem u.a.</t>
  </si>
  <si>
    <t>Freudenburg</t>
  </si>
  <si>
    <t>Irsch</t>
  </si>
  <si>
    <t>Nittel</t>
  </si>
  <si>
    <t>Serrig</t>
  </si>
  <si>
    <t>Tawern</t>
  </si>
  <si>
    <t>Wincheringen</t>
  </si>
  <si>
    <t>Wiltingen</t>
  </si>
  <si>
    <t>Bernkastel-Kues u.a.</t>
  </si>
  <si>
    <t>Monzelfeld, Hochscheid u.a.</t>
  </si>
  <si>
    <t>Kleinich</t>
  </si>
  <si>
    <t>Maring-Noviand</t>
  </si>
  <si>
    <t>Mülheim (Mosel)</t>
  </si>
  <si>
    <t>Wintrich</t>
  </si>
  <si>
    <t>Zeltingen-Rachtig, Erden, Lösnich u.a.</t>
  </si>
  <si>
    <t>Morbach</t>
  </si>
  <si>
    <t>Piesport</t>
  </si>
  <si>
    <t>Wittlich</t>
  </si>
  <si>
    <t>Binsfeld, Heckenmünster</t>
  </si>
  <si>
    <t>Hetzerath, Dierscheid, Heckenmünster</t>
  </si>
  <si>
    <t>Klausen</t>
  </si>
  <si>
    <t>Landscheid</t>
  </si>
  <si>
    <t>Salmtal</t>
  </si>
  <si>
    <t>Spangdahlem</t>
  </si>
  <si>
    <t>Manderscheid</t>
  </si>
  <si>
    <t>Bettenfeld, Niederöfflingen u.a.</t>
  </si>
  <si>
    <t>Großlittgen</t>
  </si>
  <si>
    <t>Kröv</t>
  </si>
  <si>
    <t>Bausendorf</t>
  </si>
  <si>
    <t>Ürzig</t>
  </si>
  <si>
    <t>Daun</t>
  </si>
  <si>
    <t>Mehren u.a.</t>
  </si>
  <si>
    <t>Gillenfeld</t>
  </si>
  <si>
    <t>Gerolstein</t>
  </si>
  <si>
    <t>Pelm, Neroth u.a.</t>
  </si>
  <si>
    <t>Birresborn</t>
  </si>
  <si>
    <t>Hillesheim</t>
  </si>
  <si>
    <t>Walsdorf, Nohn u.a.</t>
  </si>
  <si>
    <t>Üxheim</t>
  </si>
  <si>
    <t>Jünkerath</t>
  </si>
  <si>
    <t>Esch</t>
  </si>
  <si>
    <t>Schüller</t>
  </si>
  <si>
    <t>Lissendorf</t>
  </si>
  <si>
    <t>Stadtkyll</t>
  </si>
  <si>
    <t>Prüm</t>
  </si>
  <si>
    <t>Pronsfeld</t>
  </si>
  <si>
    <t>Bleialf</t>
  </si>
  <si>
    <t>Büdesheim</t>
  </si>
  <si>
    <t>Hallschlag</t>
  </si>
  <si>
    <t>Lasel</t>
  </si>
  <si>
    <t>Schönecken</t>
  </si>
  <si>
    <t>Winterspelt</t>
  </si>
  <si>
    <t>Lützkampen</t>
  </si>
  <si>
    <t>Üttfeld</t>
  </si>
  <si>
    <t>Bitburg</t>
  </si>
  <si>
    <t>Rittersdorf u.a.</t>
  </si>
  <si>
    <t>Bettingen</t>
  </si>
  <si>
    <t>Dudeldorf</t>
  </si>
  <si>
    <t>Waxweiler</t>
  </si>
  <si>
    <t>Kyllburg</t>
  </si>
  <si>
    <t>Badem, Gindorf, Neidenbach</t>
  </si>
  <si>
    <t>Speicher</t>
  </si>
  <si>
    <t>Preist</t>
  </si>
  <si>
    <t>Irrel</t>
  </si>
  <si>
    <t>Ferschweiler</t>
  </si>
  <si>
    <t>Bollendorf</t>
  </si>
  <si>
    <t>Neuerburg u.a.</t>
  </si>
  <si>
    <t>Körperich u.a.</t>
  </si>
  <si>
    <t>Arzfeld</t>
  </si>
  <si>
    <t>Daleiden, Preischeid u.a.</t>
  </si>
  <si>
    <t>Mainz</t>
  </si>
  <si>
    <t>Mainz Ebersheim, Hechtsheim</t>
  </si>
  <si>
    <t>Ingelheim am Rhein</t>
  </si>
  <si>
    <t>Alzey</t>
  </si>
  <si>
    <t>Albig</t>
  </si>
  <si>
    <t>Flonheim</t>
  </si>
  <si>
    <t>Gau-Odernheim</t>
  </si>
  <si>
    <t>Wiesbaden</t>
  </si>
  <si>
    <t>Mainz-Kastel</t>
  </si>
  <si>
    <t>Budenheim</t>
  </si>
  <si>
    <t>Heidesheim am Rhein</t>
  </si>
  <si>
    <t>Wackernheim</t>
  </si>
  <si>
    <t>Nieder-Olm</t>
  </si>
  <si>
    <t>Ober-Olm</t>
  </si>
  <si>
    <t>Stadecken-Elsheim</t>
  </si>
  <si>
    <t>Oppenheim</t>
  </si>
  <si>
    <t>Mommenheim</t>
  </si>
  <si>
    <t>Nierstein</t>
  </si>
  <si>
    <t>Wörrstadt</t>
  </si>
  <si>
    <t>Armsheim</t>
  </si>
  <si>
    <t>Saulheim</t>
  </si>
  <si>
    <t>Bodenheim</t>
  </si>
  <si>
    <t>Harxheim</t>
  </si>
  <si>
    <t>Nackenheim</t>
  </si>
  <si>
    <t>Bingen am Rhein</t>
  </si>
  <si>
    <t>Weiler bei Bingen</t>
  </si>
  <si>
    <t>Bacharach, Breitscheid</t>
  </si>
  <si>
    <t>Münster-Sarmsheim</t>
  </si>
  <si>
    <t>Waldalgesheim</t>
  </si>
  <si>
    <t>Oberwesel</t>
  </si>
  <si>
    <t>Niederburg</t>
  </si>
  <si>
    <t>Gau-Algesheim</t>
  </si>
  <si>
    <t>Ockenheim</t>
  </si>
  <si>
    <t>Stromberg</t>
  </si>
  <si>
    <t>Seibersbach</t>
  </si>
  <si>
    <t>Langenlonsheim</t>
  </si>
  <si>
    <t>Guldental</t>
  </si>
  <si>
    <t>Gensingen</t>
  </si>
  <si>
    <t>Aspisheim, Grolsheim</t>
  </si>
  <si>
    <t>Simmern/Hunsrück u.a.</t>
  </si>
  <si>
    <t>Tiefenbach u.a.</t>
  </si>
  <si>
    <t>Kirchberg u.a.</t>
  </si>
  <si>
    <t>Dickenschied u.a.</t>
  </si>
  <si>
    <t>Sohren</t>
  </si>
  <si>
    <t>Büchenbeuren</t>
  </si>
  <si>
    <t>Rheinböllen</t>
  </si>
  <si>
    <t>Argenthal</t>
  </si>
  <si>
    <t>Ellern (Hunsrück), Schnorbach</t>
  </si>
  <si>
    <t>Riesweiler</t>
  </si>
  <si>
    <t>Bad Kreuznach</t>
  </si>
  <si>
    <t>Hackenheim</t>
  </si>
  <si>
    <t>Bretzenheim</t>
  </si>
  <si>
    <t>Sobernheim</t>
  </si>
  <si>
    <t>Staudernheim</t>
  </si>
  <si>
    <t>Monzingen</t>
  </si>
  <si>
    <t>Odernheim am Glan</t>
  </si>
  <si>
    <t>Sprendlingen</t>
  </si>
  <si>
    <t>Wallertheim</t>
  </si>
  <si>
    <t>Norheim u.a.</t>
  </si>
  <si>
    <t>Meisenheim</t>
  </si>
  <si>
    <t>Rehborn</t>
  </si>
  <si>
    <t>Rüdesheim</t>
  </si>
  <si>
    <t>Hargesheim</t>
  </si>
  <si>
    <t>Waldböckelheim</t>
  </si>
  <si>
    <t>Wöllstein</t>
  </si>
  <si>
    <t>Gau-Bickelheim</t>
  </si>
  <si>
    <t>Kirn</t>
  </si>
  <si>
    <t>Simmertal</t>
  </si>
  <si>
    <t>Hennweiler</t>
  </si>
  <si>
    <t>Hundsbach</t>
  </si>
  <si>
    <t>Rhaunen</t>
  </si>
  <si>
    <t>Bundenbach</t>
  </si>
  <si>
    <t>Merxheim</t>
  </si>
  <si>
    <t>Seesbach</t>
  </si>
  <si>
    <t>Idar-Oberstein</t>
  </si>
  <si>
    <t>Herrstein</t>
  </si>
  <si>
    <t>Niederwörresbach</t>
  </si>
  <si>
    <t>Birkenfeld u.a.</t>
  </si>
  <si>
    <t>Brücken, Oberbrombach u.a.</t>
  </si>
  <si>
    <t>Hoppstädten-Weiersbach</t>
  </si>
  <si>
    <t>Baumholder</t>
  </si>
  <si>
    <t>Berglangenbach, Ruschberg u.a.</t>
  </si>
  <si>
    <t>Berschweiler bei Baumholder</t>
  </si>
  <si>
    <t>Koblenz</t>
  </si>
  <si>
    <t>Lahnstein (ohne Exklave)</t>
  </si>
  <si>
    <t>Bad Ems</t>
  </si>
  <si>
    <t>Dausenau, Nievern</t>
  </si>
  <si>
    <t>Fachbach, Exklave Lahnstein</t>
  </si>
  <si>
    <t>Boppard</t>
  </si>
  <si>
    <t>Bendorf</t>
  </si>
  <si>
    <t>Vallendar</t>
  </si>
  <si>
    <t>Urbar (bei Koblenz)</t>
  </si>
  <si>
    <t>Weitersburg</t>
  </si>
  <si>
    <t>Höhr-Grenzhausen</t>
  </si>
  <si>
    <t>Hillscheid</t>
  </si>
  <si>
    <t>Hilgert</t>
  </si>
  <si>
    <t>Mülheim-Kärlich</t>
  </si>
  <si>
    <t>Urmitz</t>
  </si>
  <si>
    <t>Ransbach-Baumbach</t>
  </si>
  <si>
    <t>Nauort</t>
  </si>
  <si>
    <t>Selters (Westerwald)</t>
  </si>
  <si>
    <t>Freilingen, Freirachdorf u.a.</t>
  </si>
  <si>
    <t>Herschbach</t>
  </si>
  <si>
    <t>Treis-Karden</t>
  </si>
  <si>
    <t>Müden</t>
  </si>
  <si>
    <t>Dierdorf</t>
  </si>
  <si>
    <t>Kleinmaischeid</t>
  </si>
  <si>
    <t>Großmaischeid</t>
  </si>
  <si>
    <t>Emmelshausen</t>
  </si>
  <si>
    <t>Wildenbungert, Gondershausen, Nörtershausen u.a.</t>
  </si>
  <si>
    <t>Kastellaun</t>
  </si>
  <si>
    <t>Beltheim</t>
  </si>
  <si>
    <t>Leiningen</t>
  </si>
  <si>
    <t>Münstermaifeld</t>
  </si>
  <si>
    <t>Lonnig</t>
  </si>
  <si>
    <t>Ochtendung</t>
  </si>
  <si>
    <t>Puderbach</t>
  </si>
  <si>
    <t>Dürrholz</t>
  </si>
  <si>
    <t>Raubach</t>
  </si>
  <si>
    <t>Urbach</t>
  </si>
  <si>
    <t>Rhens</t>
  </si>
  <si>
    <t>Spay</t>
  </si>
  <si>
    <t>Waldesch, Hünenfeld</t>
  </si>
  <si>
    <t>Sankt Goar</t>
  </si>
  <si>
    <t>Kobern-Gondorf</t>
  </si>
  <si>
    <t>Lehmen, Niederfell, Oberfell, Wolken u.a.</t>
  </si>
  <si>
    <t>Winningen</t>
  </si>
  <si>
    <t>Neuhäusel</t>
  </si>
  <si>
    <t>Eitelborn</t>
  </si>
  <si>
    <t>Braubach</t>
  </si>
  <si>
    <t>Osterspai</t>
  </si>
  <si>
    <t>Kamp-Bornhofen-Filsen</t>
  </si>
  <si>
    <t>Sankt Goarshausen</t>
  </si>
  <si>
    <t>Bornich, Patersberg</t>
  </si>
  <si>
    <t>Kaub</t>
  </si>
  <si>
    <t>Nastätten u.a.</t>
  </si>
  <si>
    <t>Miehlen u.a.</t>
  </si>
  <si>
    <t>Katzenelnbogen</t>
  </si>
  <si>
    <t>Schönborn</t>
  </si>
  <si>
    <t>Nassau</t>
  </si>
  <si>
    <t>Singhofen</t>
  </si>
  <si>
    <t>Montabaur</t>
  </si>
  <si>
    <t>Nentershausen, Hübingen, Niederelbert u.a.</t>
  </si>
  <si>
    <t>Meudt, Molsberg, Hundsangen, Niederahr u.a.</t>
  </si>
  <si>
    <t>Wirges, Stadt</t>
  </si>
  <si>
    <t>Mogendorf, Ebernhahn, Staudt u.a.</t>
  </si>
  <si>
    <t>Siershahn</t>
  </si>
  <si>
    <t>Dernbach (Westerwald)</t>
  </si>
  <si>
    <t>Westerburg</t>
  </si>
  <si>
    <t>Bellingen, Kölbingen, Gemünden etc</t>
  </si>
  <si>
    <t>Höhn</t>
  </si>
  <si>
    <t>Bad Marienberg (Westerwald)</t>
  </si>
  <si>
    <t>Nisterau u.a.</t>
  </si>
  <si>
    <t>Rennerod, Zehnhausen, Nister-Möhrendorf, Waigandshain</t>
  </si>
  <si>
    <t>Oberrod u.a.</t>
  </si>
  <si>
    <t>Neuwied</t>
  </si>
  <si>
    <t>Weißenthurm</t>
  </si>
  <si>
    <t>Rengsdorf</t>
  </si>
  <si>
    <t>Melsbach</t>
  </si>
  <si>
    <t>Anhausen</t>
  </si>
  <si>
    <t>Straßenhaus</t>
  </si>
  <si>
    <t>Waldbreitbach, Hasuen</t>
  </si>
  <si>
    <t>Niederbreitbach</t>
  </si>
  <si>
    <t>Horhausen (Westerwald)</t>
  </si>
  <si>
    <t>Willroth</t>
  </si>
  <si>
    <t>Rheinbrohl</t>
  </si>
  <si>
    <t>Leutesdorf</t>
  </si>
  <si>
    <t>Andernach</t>
  </si>
  <si>
    <t>Kretz</t>
  </si>
  <si>
    <t>Plaidt</t>
  </si>
  <si>
    <t>Kruft</t>
  </si>
  <si>
    <t>Nickenich</t>
  </si>
  <si>
    <t>Saffig</t>
  </si>
  <si>
    <t>Niederzissen</t>
  </si>
  <si>
    <t>Wehr</t>
  </si>
  <si>
    <t>Brohl-Lützing</t>
  </si>
  <si>
    <t>Burgbrohl</t>
  </si>
  <si>
    <t>Mayen</t>
  </si>
  <si>
    <t>Ettringen</t>
  </si>
  <si>
    <t>Kottenheim</t>
  </si>
  <si>
    <t>Mendig</t>
  </si>
  <si>
    <t>Bell</t>
  </si>
  <si>
    <t>Kempenich</t>
  </si>
  <si>
    <t>Polch</t>
  </si>
  <si>
    <t>Mertloch, Welling u.a.</t>
  </si>
  <si>
    <t>Binningen</t>
  </si>
  <si>
    <t>Kaisersesch</t>
  </si>
  <si>
    <t>Düngenheim</t>
  </si>
  <si>
    <t>Ulmen</t>
  </si>
  <si>
    <t>Uersfeld</t>
  </si>
  <si>
    <t>Retterath</t>
  </si>
  <si>
    <t>Cochem</t>
  </si>
  <si>
    <t>Ediger-Eller</t>
  </si>
  <si>
    <t>Klotten</t>
  </si>
  <si>
    <t>Senheim</t>
  </si>
  <si>
    <t>Ellenz-Poltersdorf</t>
  </si>
  <si>
    <t>Büchel</t>
  </si>
  <si>
    <t>Gevenich</t>
  </si>
  <si>
    <t>Lutzerath</t>
  </si>
  <si>
    <t>Alflen</t>
  </si>
  <si>
    <t>Pommern</t>
  </si>
  <si>
    <t>Traben-Trarbach</t>
  </si>
  <si>
    <t>Irmenach</t>
  </si>
  <si>
    <t>Enkirch u.a.</t>
  </si>
  <si>
    <t>Zell (Mosel)</t>
  </si>
  <si>
    <t>Peterswald-Löffelscheid u.a.</t>
  </si>
  <si>
    <t>Bullay, Alf, Zell</t>
  </si>
  <si>
    <t>Reil</t>
  </si>
  <si>
    <t>Pünderich</t>
  </si>
  <si>
    <t>Bad Bertrich</t>
  </si>
  <si>
    <t>Blankenrath u.a.</t>
  </si>
  <si>
    <t>Briedel</t>
  </si>
  <si>
    <t>Mastershausen</t>
  </si>
  <si>
    <t>Siegen</t>
  </si>
  <si>
    <t>Kreuztal</t>
  </si>
  <si>
    <t>Wilnsdorf</t>
  </si>
  <si>
    <t>Netphen</t>
  </si>
  <si>
    <t>Freudenberg</t>
  </si>
  <si>
    <t>Hilchenbach</t>
  </si>
  <si>
    <t>Neunkirchen</t>
  </si>
  <si>
    <t>Burbach</t>
  </si>
  <si>
    <t>Bad Berleburg</t>
  </si>
  <si>
    <t>Bad Laasphe</t>
  </si>
  <si>
    <t>Erndtebrück</t>
  </si>
  <si>
    <t>Lennestadt</t>
  </si>
  <si>
    <t>Schmallenberg</t>
  </si>
  <si>
    <t>Kirchhundem</t>
  </si>
  <si>
    <t>Finnentrop</t>
  </si>
  <si>
    <t>Attendorn</t>
  </si>
  <si>
    <t>Olpe</t>
  </si>
  <si>
    <t>Wenden</t>
  </si>
  <si>
    <t>Drolshagen</t>
  </si>
  <si>
    <t>Betzdorf</t>
  </si>
  <si>
    <t>Emmerzhausen, Niederdreisbach, Steinebach</t>
  </si>
  <si>
    <t>Wissen, Hövels u.a.</t>
  </si>
  <si>
    <t>Fürthen</t>
  </si>
  <si>
    <t>Kirchen (Sieg)</t>
  </si>
  <si>
    <t>Mudersbach</t>
  </si>
  <si>
    <t>Herdorf</t>
  </si>
  <si>
    <t>Daaden</t>
  </si>
  <si>
    <t>Niederfischbach</t>
  </si>
  <si>
    <t>Hamm (Sieg)</t>
  </si>
  <si>
    <t>Elkenroth</t>
  </si>
  <si>
    <t>Gebhardshain</t>
  </si>
  <si>
    <t>Katzwinkel (Sieg)</t>
  </si>
  <si>
    <t>Nauroth</t>
  </si>
  <si>
    <t>Scheuerfeld</t>
  </si>
  <si>
    <t>Weitefeld</t>
  </si>
  <si>
    <t>Birken-Honigsessen</t>
  </si>
  <si>
    <t>Pracht</t>
  </si>
  <si>
    <t>Altenkirchen (Westerwald)</t>
  </si>
  <si>
    <t>Birnbach</t>
  </si>
  <si>
    <t>Steimel</t>
  </si>
  <si>
    <t>Hachenburg</t>
  </si>
  <si>
    <t>Malberg, Norken, Höchstenbach u.a.</t>
  </si>
  <si>
    <t>Flammersfeld</t>
  </si>
  <si>
    <t>Weyerbusch</t>
  </si>
  <si>
    <t>Mammelzen</t>
  </si>
  <si>
    <t>Neitersen</t>
  </si>
  <si>
    <t>Oberdreis</t>
  </si>
  <si>
    <t>Oberlahr</t>
  </si>
  <si>
    <t>Alpenrod</t>
  </si>
  <si>
    <t>Hattert</t>
  </si>
  <si>
    <t>Nister</t>
  </si>
  <si>
    <t>Nistertal, Enspel</t>
  </si>
  <si>
    <t>Unnau</t>
  </si>
  <si>
    <t>Schwerte</t>
  </si>
  <si>
    <t>Ennepetal</t>
  </si>
  <si>
    <t>Gevelsberg</t>
  </si>
  <si>
    <t>Wetter (Ruhr)</t>
  </si>
  <si>
    <t>Herdecke</t>
  </si>
  <si>
    <t>Schwelm</t>
  </si>
  <si>
    <t>Breckerfeld</t>
  </si>
  <si>
    <t>Witten</t>
  </si>
  <si>
    <t>Lüdenscheid</t>
  </si>
  <si>
    <t>Meinerzhagen</t>
  </si>
  <si>
    <t>Halver</t>
  </si>
  <si>
    <t>Kierspe</t>
  </si>
  <si>
    <t>Schalksmühle</t>
  </si>
  <si>
    <t>Iserlohn</t>
  </si>
  <si>
    <t>Hemer</t>
  </si>
  <si>
    <t>Menden</t>
  </si>
  <si>
    <t>Fröndenberg/Ruhr</t>
  </si>
  <si>
    <t>Wickede (Ruhr)</t>
  </si>
  <si>
    <t>Altena</t>
  </si>
  <si>
    <t>Nachrodt-Wiblingwerde</t>
  </si>
  <si>
    <t>Werdohl</t>
  </si>
  <si>
    <t>Balve</t>
  </si>
  <si>
    <t>Neuenrade</t>
  </si>
  <si>
    <t>Plettenberg</t>
  </si>
  <si>
    <t>Herscheid</t>
  </si>
  <si>
    <t>Hamm</t>
  </si>
  <si>
    <t>Kamen</t>
  </si>
  <si>
    <t>Bergkamen</t>
  </si>
  <si>
    <t>Bönen</t>
  </si>
  <si>
    <t>Ahlen</t>
  </si>
  <si>
    <t>Beckum</t>
  </si>
  <si>
    <t>Oelde</t>
  </si>
  <si>
    <t>Ennigerloh</t>
  </si>
  <si>
    <t>Wadersloh</t>
  </si>
  <si>
    <t>Lüdinghausen</t>
  </si>
  <si>
    <t>Werne</t>
  </si>
  <si>
    <t>Selm</t>
  </si>
  <si>
    <t>Nordkirchen</t>
  </si>
  <si>
    <t>Olfen</t>
  </si>
  <si>
    <t>Unna</t>
  </si>
  <si>
    <t>Holzwickede</t>
  </si>
  <si>
    <t>Werl</t>
  </si>
  <si>
    <t>Ense</t>
  </si>
  <si>
    <t>Soest</t>
  </si>
  <si>
    <t>Bad Sassendorf</t>
  </si>
  <si>
    <t>Lippetal</t>
  </si>
  <si>
    <t>Welver</t>
  </si>
  <si>
    <t>Möhnesee</t>
  </si>
  <si>
    <t>Lippstadt</t>
  </si>
  <si>
    <t>Warstein</t>
  </si>
  <si>
    <t>Geseke</t>
  </si>
  <si>
    <t>Erwitte</t>
  </si>
  <si>
    <t>Rüthen</t>
  </si>
  <si>
    <t>Anröchte</t>
  </si>
  <si>
    <t>Arnsberg</t>
  </si>
  <si>
    <t>Sundern</t>
  </si>
  <si>
    <t>Meschede</t>
  </si>
  <si>
    <t>Eslohe</t>
  </si>
  <si>
    <t>Bestwig</t>
  </si>
  <si>
    <t>Brilon</t>
  </si>
  <si>
    <t>Olsberg</t>
  </si>
  <si>
    <t>Winterberg</t>
  </si>
  <si>
    <t>Medebach</t>
  </si>
  <si>
    <t>Bromskirchen, Hallenberg</t>
  </si>
  <si>
    <t>Frankfurt am Main, Opernturm</t>
  </si>
  <si>
    <t>Frankfurt</t>
  </si>
  <si>
    <t>Frankfurt am Main (Taunusturm)</t>
  </si>
  <si>
    <t>Frankfurt am Main</t>
  </si>
  <si>
    <t>Bad Vilbel</t>
  </si>
  <si>
    <t>Nidderau</t>
  </si>
  <si>
    <t>Schöneck</t>
  </si>
  <si>
    <t>Niederdorfelden</t>
  </si>
  <si>
    <t>Friedberg (Hessen)</t>
  </si>
  <si>
    <t>Karben</t>
  </si>
  <si>
    <t>Rosbach v.d. Höhe</t>
  </si>
  <si>
    <t>Niddatal</t>
  </si>
  <si>
    <t>Florstadt</t>
  </si>
  <si>
    <t>Wölfersheim</t>
  </si>
  <si>
    <t>Reichelsheim (Wetterau)</t>
  </si>
  <si>
    <t>Wöllstadt</t>
  </si>
  <si>
    <t>Echzell</t>
  </si>
  <si>
    <t>Bad Nauheim</t>
  </si>
  <si>
    <t>Ober-Mörlen</t>
  </si>
  <si>
    <t>Usingen</t>
  </si>
  <si>
    <t>Neu-Anspach</t>
  </si>
  <si>
    <t>Wehrheim</t>
  </si>
  <si>
    <t>Weilrod</t>
  </si>
  <si>
    <t>Grävenwiesbach</t>
  </si>
  <si>
    <t>Bad Homburg v.d. Höhe</t>
  </si>
  <si>
    <t>Friedrichsdorf</t>
  </si>
  <si>
    <t>Schmitten</t>
  </si>
  <si>
    <t>Oberursel (Taunus)</t>
  </si>
  <si>
    <t>Steinbach (Taunus)</t>
  </si>
  <si>
    <t>Königstein im Taunus</t>
  </si>
  <si>
    <t>Kronberg im Taunus</t>
  </si>
  <si>
    <t>Glashütten</t>
  </si>
  <si>
    <t>Offenbach am Main</t>
  </si>
  <si>
    <t>Rodgau</t>
  </si>
  <si>
    <t>Dietzenbach</t>
  </si>
  <si>
    <t>Heusenstamm</t>
  </si>
  <si>
    <t>Mühlheim am Main</t>
  </si>
  <si>
    <t>Obertshausen</t>
  </si>
  <si>
    <t>Langen</t>
  </si>
  <si>
    <t>Neu-Isenburg</t>
  </si>
  <si>
    <t>Dreieich</t>
  </si>
  <si>
    <t>Rödermark</t>
  </si>
  <si>
    <t>Egelsbach</t>
  </si>
  <si>
    <t>Hanau</t>
  </si>
  <si>
    <t>Maintal</t>
  </si>
  <si>
    <t>Bruchköbel</t>
  </si>
  <si>
    <t>Seligenstadt</t>
  </si>
  <si>
    <t>Langenselbold</t>
  </si>
  <si>
    <t>Hainburg</t>
  </si>
  <si>
    <t>Rodenbach</t>
  </si>
  <si>
    <t>Erlensee</t>
  </si>
  <si>
    <t>Mainhausen</t>
  </si>
  <si>
    <t>Großkrotzenburg</t>
  </si>
  <si>
    <t>Neuberg</t>
  </si>
  <si>
    <t>Hammersbach</t>
  </si>
  <si>
    <t>Ronneburg</t>
  </si>
  <si>
    <t>Gelnhausen</t>
  </si>
  <si>
    <t>Freigericht</t>
  </si>
  <si>
    <t>Gründau</t>
  </si>
  <si>
    <t>Linsengericht</t>
  </si>
  <si>
    <t>Hasselroth</t>
  </si>
  <si>
    <t>Biebergemünd</t>
  </si>
  <si>
    <t>Wächtersbach</t>
  </si>
  <si>
    <t>Bad Orb</t>
  </si>
  <si>
    <t>Bad Soden-Salmünster</t>
  </si>
  <si>
    <t>Birstein</t>
  </si>
  <si>
    <t>Brachttal</t>
  </si>
  <si>
    <t>Jossgrund</t>
  </si>
  <si>
    <t>Flörsbachtal</t>
  </si>
  <si>
    <t>Büdingen</t>
  </si>
  <si>
    <t>Nidda</t>
  </si>
  <si>
    <t>Altenstadt</t>
  </si>
  <si>
    <t>Schotten</t>
  </si>
  <si>
    <t>Ortenberg</t>
  </si>
  <si>
    <t>Gedern</t>
  </si>
  <si>
    <t>Ranstadt</t>
  </si>
  <si>
    <t>Limeshain</t>
  </si>
  <si>
    <t>Glauburg</t>
  </si>
  <si>
    <t>Hirzenhain</t>
  </si>
  <si>
    <t>Kefenrod</t>
  </si>
  <si>
    <t>Aschaffenburg</t>
  </si>
  <si>
    <t>Alzenau</t>
  </si>
  <si>
    <t>Großostheim</t>
  </si>
  <si>
    <t>Hösbach</t>
  </si>
  <si>
    <t>Goldbach</t>
  </si>
  <si>
    <t>Mömbris</t>
  </si>
  <si>
    <t>Obernburg a.Main</t>
  </si>
  <si>
    <t>Karlstein am Main</t>
  </si>
  <si>
    <t>Kahl am Main</t>
  </si>
  <si>
    <t>Kleinostheim</t>
  </si>
  <si>
    <t>Haibach</t>
  </si>
  <si>
    <t>Stockstadt am Main</t>
  </si>
  <si>
    <t>Mainaschaff</t>
  </si>
  <si>
    <t>Elsenfeld</t>
  </si>
  <si>
    <t>Schöllkrippen, Blankenbach</t>
  </si>
  <si>
    <t>Geiselbach</t>
  </si>
  <si>
    <t>Kleinkahl</t>
  </si>
  <si>
    <t>Krombach</t>
  </si>
  <si>
    <t>Wiesen, Wiesener Forst</t>
  </si>
  <si>
    <t>Sulzbach am Main</t>
  </si>
  <si>
    <t>Kleinwallstadt</t>
  </si>
  <si>
    <t>Hausen</t>
  </si>
  <si>
    <t>Niedernberg</t>
  </si>
  <si>
    <t>Laufach</t>
  </si>
  <si>
    <t>Leidersbach</t>
  </si>
  <si>
    <t>Mömlingen</t>
  </si>
  <si>
    <t>Bessenbach</t>
  </si>
  <si>
    <t>Waldaschaff, Waldaschaffer Forst</t>
  </si>
  <si>
    <t>Rothenbuch, Rothenbucher Forst</t>
  </si>
  <si>
    <t>Eschau</t>
  </si>
  <si>
    <t>Glattbach</t>
  </si>
  <si>
    <t>Johannesberg</t>
  </si>
  <si>
    <t>Großwallstadt</t>
  </si>
  <si>
    <t>Heigenbrücken</t>
  </si>
  <si>
    <t>Heinrichsthal</t>
  </si>
  <si>
    <t>Heimbuchenthal</t>
  </si>
  <si>
    <t>Dammbach</t>
  </si>
  <si>
    <t>Mespelbrunn</t>
  </si>
  <si>
    <t>Sailauf</t>
  </si>
  <si>
    <t>Weibersbrunn, Rohrbrunner Forst</t>
  </si>
  <si>
    <t>Miltenberg</t>
  </si>
  <si>
    <t>Erlenbach a.Main</t>
  </si>
  <si>
    <t>Klingenberg a. Main</t>
  </si>
  <si>
    <t>Amorbach</t>
  </si>
  <si>
    <t>Großheubach</t>
  </si>
  <si>
    <t>Kleinheubach, Rüdenau</t>
  </si>
  <si>
    <t>Laudenbach</t>
  </si>
  <si>
    <t>Bürgstadt</t>
  </si>
  <si>
    <t>Eichenbühl</t>
  </si>
  <si>
    <t>Kirchzell</t>
  </si>
  <si>
    <t>Mönchberg</t>
  </si>
  <si>
    <t>Röllbach</t>
  </si>
  <si>
    <t>Weilbach</t>
  </si>
  <si>
    <t>Wörth a.Main</t>
  </si>
  <si>
    <t>Darmstadt</t>
  </si>
  <si>
    <t>Pfungstadt</t>
  </si>
  <si>
    <t>Weiterstadt</t>
  </si>
  <si>
    <t>Seeheim-Jugenheim</t>
  </si>
  <si>
    <t>Griesheim</t>
  </si>
  <si>
    <t>Reinheim</t>
  </si>
  <si>
    <t>Mühltal</t>
  </si>
  <si>
    <t>Ober-Ramstadt</t>
  </si>
  <si>
    <t>Roßdorf</t>
  </si>
  <si>
    <t>Reichelsheim (Odenwald)</t>
  </si>
  <si>
    <t>Erzhausen</t>
  </si>
  <si>
    <t>Brensbach</t>
  </si>
  <si>
    <t>Modautal</t>
  </si>
  <si>
    <t>Groß-Bieberau</t>
  </si>
  <si>
    <t>Bickenbach</t>
  </si>
  <si>
    <t>Fischbachtal</t>
  </si>
  <si>
    <t>Fränkisch-Crumbach</t>
  </si>
  <si>
    <t>Messel</t>
  </si>
  <si>
    <t>Groß-Gerau</t>
  </si>
  <si>
    <t>Mörfelden-Walldorf</t>
  </si>
  <si>
    <t>Riedstadt</t>
  </si>
  <si>
    <t>Nauheim</t>
  </si>
  <si>
    <t>Büttelborn</t>
  </si>
  <si>
    <t>Gernsheim</t>
  </si>
  <si>
    <t>Biebesheim am Rhein</t>
  </si>
  <si>
    <t>Stockstadt am Rhein</t>
  </si>
  <si>
    <t>Bensheim</t>
  </si>
  <si>
    <t>Heppenheim (Bergstraße)</t>
  </si>
  <si>
    <t>Lorsch</t>
  </si>
  <si>
    <t>Fürth</t>
  </si>
  <si>
    <t>Alsbach-Hähnlein</t>
  </si>
  <si>
    <t>Rimbach</t>
  </si>
  <si>
    <t>Zwingenberg</t>
  </si>
  <si>
    <t>Lindenfels</t>
  </si>
  <si>
    <t>Einhausen</t>
  </si>
  <si>
    <t>Lautertal (Odenwald)</t>
  </si>
  <si>
    <t>Grasellenbach</t>
  </si>
  <si>
    <t>Erbach</t>
  </si>
  <si>
    <t>Michelstadt</t>
  </si>
  <si>
    <t>Bad König</t>
  </si>
  <si>
    <t>Höchst i. Odw.</t>
  </si>
  <si>
    <t>Beerfelden</t>
  </si>
  <si>
    <t>Breuberg</t>
  </si>
  <si>
    <t>Lützelbach</t>
  </si>
  <si>
    <t>Brombachtal</t>
  </si>
  <si>
    <t>Hesseneck</t>
  </si>
  <si>
    <t>Mossautal</t>
  </si>
  <si>
    <t>Rothenberg</t>
  </si>
  <si>
    <t>Sensbachtal</t>
  </si>
  <si>
    <t>Dieburg</t>
  </si>
  <si>
    <t>Groß-Umstadt</t>
  </si>
  <si>
    <t>Babenhausen</t>
  </si>
  <si>
    <t>Groß-Zimmern</t>
  </si>
  <si>
    <t>Schaafheim</t>
  </si>
  <si>
    <t>Otzberg</t>
  </si>
  <si>
    <t>Eppertshausen</t>
  </si>
  <si>
    <t>Taunusstein</t>
  </si>
  <si>
    <t>Hochheim am Main</t>
  </si>
  <si>
    <t>Bad Schwalbach</t>
  </si>
  <si>
    <t>Heidenrod</t>
  </si>
  <si>
    <t>Aarbergen</t>
  </si>
  <si>
    <t>Hohenstein</t>
  </si>
  <si>
    <t>Eltville am Rhein</t>
  </si>
  <si>
    <t>Geisenheim</t>
  </si>
  <si>
    <t>Oestrich-Winkel</t>
  </si>
  <si>
    <t>Rüdesheim am Rhein</t>
  </si>
  <si>
    <t>Schlangenbad</t>
  </si>
  <si>
    <t>Lorch</t>
  </si>
  <si>
    <t>Walluf</t>
  </si>
  <si>
    <t>Kiedrich</t>
  </si>
  <si>
    <t>Rüsselsheim</t>
  </si>
  <si>
    <t>Flörsheim am Main</t>
  </si>
  <si>
    <t>Kelsterbach</t>
  </si>
  <si>
    <t>Ginsheim-Gustavsburg</t>
  </si>
  <si>
    <t>Trebur</t>
  </si>
  <si>
    <t>Bischofsheim</t>
  </si>
  <si>
    <t>Raunheim</t>
  </si>
  <si>
    <t>Hünstetten, Idstein</t>
  </si>
  <si>
    <t>Bad Camberg</t>
  </si>
  <si>
    <t>Niedernhausen</t>
  </si>
  <si>
    <t>Waldems</t>
  </si>
  <si>
    <t>Limburg</t>
  </si>
  <si>
    <t>Burgschwalbach</t>
  </si>
  <si>
    <t>Diez, Hambach, Aull</t>
  </si>
  <si>
    <t>Hadamar</t>
  </si>
  <si>
    <t>Runkel</t>
  </si>
  <si>
    <t>Hünfelden</t>
  </si>
  <si>
    <t>Dornburg</t>
  </si>
  <si>
    <t>Elz</t>
  </si>
  <si>
    <t>Villmar</t>
  </si>
  <si>
    <t>Brechen</t>
  </si>
  <si>
    <t>Beselich</t>
  </si>
  <si>
    <t>Selters</t>
  </si>
  <si>
    <t>Waldbrunn</t>
  </si>
  <si>
    <t>Hahnstätten u.a.</t>
  </si>
  <si>
    <t>Altendiez</t>
  </si>
  <si>
    <t>Birlenbach</t>
  </si>
  <si>
    <t>Elbtal</t>
  </si>
  <si>
    <t>Niederneisen</t>
  </si>
  <si>
    <t>Hofheim am Taunus</t>
  </si>
  <si>
    <t>Eschborn</t>
  </si>
  <si>
    <t>Kelkheim</t>
  </si>
  <si>
    <t>Hattersheim</t>
  </si>
  <si>
    <t>Bad Soden am Taunus</t>
  </si>
  <si>
    <t>Eppstein</t>
  </si>
  <si>
    <t>Schwalbach am Taunus</t>
  </si>
  <si>
    <t>Kriftel</t>
  </si>
  <si>
    <t>Liederbach am Taunus</t>
  </si>
  <si>
    <t>Sulzbach (Taunus)</t>
  </si>
  <si>
    <t>Saarbrücken</t>
  </si>
  <si>
    <t>Heusweiler</t>
  </si>
  <si>
    <t>Kleinblittersdorf</t>
  </si>
  <si>
    <t>Sulzbach/Saar</t>
  </si>
  <si>
    <t>Quierschied</t>
  </si>
  <si>
    <t>Riegelsberg</t>
  </si>
  <si>
    <t>Friedrichsthal</t>
  </si>
  <si>
    <t>Völklingen</t>
  </si>
  <si>
    <t>Püttlingen</t>
  </si>
  <si>
    <t>Großrosseln</t>
  </si>
  <si>
    <t>Bous</t>
  </si>
  <si>
    <t>Sankt Ingbert</t>
  </si>
  <si>
    <t>Mandelbachtal</t>
  </si>
  <si>
    <t>Homburg</t>
  </si>
  <si>
    <t>Blieskastel</t>
  </si>
  <si>
    <t>Bexbach</t>
  </si>
  <si>
    <t>Gersheim</t>
  </si>
  <si>
    <t>Kirkel</t>
  </si>
  <si>
    <t>Zweibrücken</t>
  </si>
  <si>
    <t>Battweiler u.a.</t>
  </si>
  <si>
    <t>Contwig</t>
  </si>
  <si>
    <t>Hornbach</t>
  </si>
  <si>
    <t>Kleinbundenbach</t>
  </si>
  <si>
    <t>Dellfeld</t>
  </si>
  <si>
    <t>Bottenbach</t>
  </si>
  <si>
    <t>Maßweiler</t>
  </si>
  <si>
    <t>Reifenberg</t>
  </si>
  <si>
    <t>Rieschweiler-Mühlbach</t>
  </si>
  <si>
    <t>Illingen</t>
  </si>
  <si>
    <t>Ottweiler</t>
  </si>
  <si>
    <t>Eppelborn</t>
  </si>
  <si>
    <t>Schiffweiler</t>
  </si>
  <si>
    <t>Spiesen-Elversberg</t>
  </si>
  <si>
    <t>Merchweiler</t>
  </si>
  <si>
    <t>Sankt Wendel</t>
  </si>
  <si>
    <t>Nonnweiler</t>
  </si>
  <si>
    <t>Nohfelden</t>
  </si>
  <si>
    <t>Freisen</t>
  </si>
  <si>
    <t>Tholey</t>
  </si>
  <si>
    <t>Namborn</t>
  </si>
  <si>
    <t>Marpingen</t>
  </si>
  <si>
    <t>Oberthal</t>
  </si>
  <si>
    <t>Merzig</t>
  </si>
  <si>
    <t>Losheim</t>
  </si>
  <si>
    <t>Wadern</t>
  </si>
  <si>
    <t>Mettlach</t>
  </si>
  <si>
    <t>Beckingen</t>
  </si>
  <si>
    <t>Perl</t>
  </si>
  <si>
    <t>Weiskirchen</t>
  </si>
  <si>
    <t>Saarlouis</t>
  </si>
  <si>
    <t>Dillingen/Saar</t>
  </si>
  <si>
    <t>Schwalbach</t>
  </si>
  <si>
    <t>Rehlingen-Siersburg</t>
  </si>
  <si>
    <t>Wadgassen</t>
  </si>
  <si>
    <t>Saarwellingen</t>
  </si>
  <si>
    <t>Wallerfangen</t>
  </si>
  <si>
    <t>Überherrn</t>
  </si>
  <si>
    <t>Ensdorf</t>
  </si>
  <si>
    <t>Nalbach</t>
  </si>
  <si>
    <t>Lebach</t>
  </si>
  <si>
    <t>Schmelz</t>
  </si>
  <si>
    <t>Landstuhl</t>
  </si>
  <si>
    <t>Mittelbrunn, Queidersbach u.a.</t>
  </si>
  <si>
    <t>Kindsbach</t>
  </si>
  <si>
    <t>Kusel</t>
  </si>
  <si>
    <t>Pfeffelbach</t>
  </si>
  <si>
    <t>Ramstein-Miesenbach</t>
  </si>
  <si>
    <t>Steinwenden u.a.</t>
  </si>
  <si>
    <t>Hütschenhausen</t>
  </si>
  <si>
    <t>Altenglan</t>
  </si>
  <si>
    <t>Rammelsbach u.a.</t>
  </si>
  <si>
    <t>Bruchmühlbach-Miesau</t>
  </si>
  <si>
    <t>Bechhofen</t>
  </si>
  <si>
    <t>Schönenberg-Kübelberg</t>
  </si>
  <si>
    <t>Altenkirchen</t>
  </si>
  <si>
    <t>Brücken (Pfalz)</t>
  </si>
  <si>
    <t>Glan-Münchweiler</t>
  </si>
  <si>
    <t>Herschweiler-Pettersheim</t>
  </si>
  <si>
    <t>Waldmohr</t>
  </si>
  <si>
    <t>Breitenbach</t>
  </si>
  <si>
    <t>Wallhalben u.a.</t>
  </si>
  <si>
    <t>Obernheim-Kirchenarnbach u.a.</t>
  </si>
  <si>
    <t>Pirmasens</t>
  </si>
  <si>
    <t>Vinningen, Trulben, Ruppertsweiler u.a.</t>
  </si>
  <si>
    <t>Lemberg</t>
  </si>
  <si>
    <t>Rodalben</t>
  </si>
  <si>
    <t>Clausen</t>
  </si>
  <si>
    <t>Münchweiler an der Rodalb</t>
  </si>
  <si>
    <t>Thaleischweiler-Fröschen</t>
  </si>
  <si>
    <t>Höheinöd, Petersberg u.a.</t>
  </si>
  <si>
    <t>Dahn</t>
  </si>
  <si>
    <t>Fischbach, Erfweiler u.a.</t>
  </si>
  <si>
    <t>Hinterweidenthal</t>
  </si>
  <si>
    <t>Ludwigshafen am Rhein</t>
  </si>
  <si>
    <t>Bad Dürkheim</t>
  </si>
  <si>
    <t>Schifferstadt</t>
  </si>
  <si>
    <t>Mutterstadt</t>
  </si>
  <si>
    <t>Limburgerhof</t>
  </si>
  <si>
    <t>Altrip</t>
  </si>
  <si>
    <t>Dannstadt-Schauernheim</t>
  </si>
  <si>
    <t>Hochdorf-Assenheim</t>
  </si>
  <si>
    <t>Rödersheim-Gronau</t>
  </si>
  <si>
    <t>Maxdorf</t>
  </si>
  <si>
    <t>Birkenheide</t>
  </si>
  <si>
    <t>Fußgönheim</t>
  </si>
  <si>
    <t>Neuhofen</t>
  </si>
  <si>
    <t>Deidesheim</t>
  </si>
  <si>
    <t>Forst an der Weinstraße</t>
  </si>
  <si>
    <t>Niederkirchen bei Deidesheim</t>
  </si>
  <si>
    <t>Ruppertsberg</t>
  </si>
  <si>
    <t>Wachenheim an der Weinstraße</t>
  </si>
  <si>
    <t>Ellerstadt</t>
  </si>
  <si>
    <t>Friedelsheim</t>
  </si>
  <si>
    <t>Gönnheim</t>
  </si>
  <si>
    <t>Waldsee</t>
  </si>
  <si>
    <t>Otterstadt</t>
  </si>
  <si>
    <t>Erpolzheim</t>
  </si>
  <si>
    <t>Kallstadt</t>
  </si>
  <si>
    <t>Frankenthal (Pfalz)</t>
  </si>
  <si>
    <t>Gerolsheim</t>
  </si>
  <si>
    <t>Bobenheim-Roxheim</t>
  </si>
  <si>
    <t>Lambsheim</t>
  </si>
  <si>
    <t>Dirmstein</t>
  </si>
  <si>
    <t>Freinsheim</t>
  </si>
  <si>
    <t>Weisenheim am Sand</t>
  </si>
  <si>
    <t>Heßheim</t>
  </si>
  <si>
    <t>Beindersheim</t>
  </si>
  <si>
    <t>Grünstadt</t>
  </si>
  <si>
    <t>Kindenheim</t>
  </si>
  <si>
    <t>Weisenheim am Berg</t>
  </si>
  <si>
    <t>Bockenheim an der Weinstraße</t>
  </si>
  <si>
    <t>Ebertsheim</t>
  </si>
  <si>
    <t>Kirchheim an der Weinstraße</t>
  </si>
  <si>
    <t>Obrigheim (Pfalz)</t>
  </si>
  <si>
    <t>Kirchheimbolanden</t>
  </si>
  <si>
    <t>Bischheim u.a.</t>
  </si>
  <si>
    <t>Bolanden</t>
  </si>
  <si>
    <t>Marnheim</t>
  </si>
  <si>
    <t>Eisenberg (Pfalz)</t>
  </si>
  <si>
    <t>Ramsen</t>
  </si>
  <si>
    <t>Göllheim</t>
  </si>
  <si>
    <t>Albisheim (Pfrimm)</t>
  </si>
  <si>
    <t>Hettenleidelheim</t>
  </si>
  <si>
    <t>Tiefenthal</t>
  </si>
  <si>
    <t>Carlsberg</t>
  </si>
  <si>
    <t>Altleiningen</t>
  </si>
  <si>
    <t>Wattenheim</t>
  </si>
  <si>
    <t>Speyer</t>
  </si>
  <si>
    <t>Römerberg</t>
  </si>
  <si>
    <t>Lingenfeld</t>
  </si>
  <si>
    <t>Freisbach</t>
  </si>
  <si>
    <t>Lustadt</t>
  </si>
  <si>
    <t>Schwegenheim</t>
  </si>
  <si>
    <t>Weingarten (Pfalz)</t>
  </si>
  <si>
    <t>Westheim (Pfalz)</t>
  </si>
  <si>
    <t>Dudenhofen</t>
  </si>
  <si>
    <t>Hanhofen</t>
  </si>
  <si>
    <t>Harthausen</t>
  </si>
  <si>
    <t>Gommersheim</t>
  </si>
  <si>
    <t>Zeiskam</t>
  </si>
  <si>
    <t>Neustadt an der Weinstraße</t>
  </si>
  <si>
    <t>Haßloch</t>
  </si>
  <si>
    <t>Böhl-Iggelheim</t>
  </si>
  <si>
    <t>Lambrecht (Pfalz)</t>
  </si>
  <si>
    <t>Frankenstein, Neidenfels, Frankeneck</t>
  </si>
  <si>
    <t>Elmstein</t>
  </si>
  <si>
    <t>Esthal</t>
  </si>
  <si>
    <t>Lindenberg</t>
  </si>
  <si>
    <t>Weidenthal</t>
  </si>
  <si>
    <t>Edenkoben</t>
  </si>
  <si>
    <t>Venningen</t>
  </si>
  <si>
    <t>Edesheim</t>
  </si>
  <si>
    <t>Maikammer</t>
  </si>
  <si>
    <t>Kirrweiler (Pfalz)</t>
  </si>
  <si>
    <t>Worms</t>
  </si>
  <si>
    <t>Osthofen</t>
  </si>
  <si>
    <t>Eich</t>
  </si>
  <si>
    <t>Alsheim</t>
  </si>
  <si>
    <t>Gimbsheim</t>
  </si>
  <si>
    <t>Mettenheim</t>
  </si>
  <si>
    <t>Guntersblum</t>
  </si>
  <si>
    <t>Dorn-Dürkheim</t>
  </si>
  <si>
    <t>Wintersheim</t>
  </si>
  <si>
    <t>Monsheim</t>
  </si>
  <si>
    <t>Offstein</t>
  </si>
  <si>
    <t>Flörsheim-Dalsheim</t>
  </si>
  <si>
    <t>Westhofen, Bermersheim</t>
  </si>
  <si>
    <t>Bechtheim</t>
  </si>
  <si>
    <t>Dittelsheim-Heßloch</t>
  </si>
  <si>
    <t>Gundersheim</t>
  </si>
  <si>
    <t>Gundheim</t>
  </si>
  <si>
    <t>Kaiserslautern</t>
  </si>
  <si>
    <t>Enkenbach-Alsenborn</t>
  </si>
  <si>
    <t>Mehlingen</t>
  </si>
  <si>
    <t>Neuhemsbach</t>
  </si>
  <si>
    <t>Sembach</t>
  </si>
  <si>
    <t>Weilerbach u.a.</t>
  </si>
  <si>
    <t>Mackenbach</t>
  </si>
  <si>
    <t>Hochspeyer</t>
  </si>
  <si>
    <t>Waldleiningen, Fischbach</t>
  </si>
  <si>
    <t>Otterberg</t>
  </si>
  <si>
    <t>Schneckenhausen</t>
  </si>
  <si>
    <t>Niederkirchen</t>
  </si>
  <si>
    <t>Schallodenbach</t>
  </si>
  <si>
    <t>Trippstadt u.a.</t>
  </si>
  <si>
    <t>Krickenbach</t>
  </si>
  <si>
    <t>Schopp</t>
  </si>
  <si>
    <t>Waldfischbach-Burgalben</t>
  </si>
  <si>
    <t>Geiselberg</t>
  </si>
  <si>
    <t>Heltersberg</t>
  </si>
  <si>
    <t>Schmalenberg</t>
  </si>
  <si>
    <t>Winnweiler</t>
  </si>
  <si>
    <t>Gundersweiler, Gonbach u.a.</t>
  </si>
  <si>
    <t>Börrstadt</t>
  </si>
  <si>
    <t>Lohnsfeld</t>
  </si>
  <si>
    <t>Münchweiler an der Alsenz</t>
  </si>
  <si>
    <t>Sippersfeld</t>
  </si>
  <si>
    <t>Otterbach, Otterberg</t>
  </si>
  <si>
    <t>Hirschhorn</t>
  </si>
  <si>
    <t>Katzweiler</t>
  </si>
  <si>
    <t>Mehlbach</t>
  </si>
  <si>
    <t>Olsbrücken</t>
  </si>
  <si>
    <t>Lauterecken u.a.</t>
  </si>
  <si>
    <t>Medard, Rathskirchen u.a.</t>
  </si>
  <si>
    <t>Grumbach</t>
  </si>
  <si>
    <t>Langweiler</t>
  </si>
  <si>
    <t>Odenbach</t>
  </si>
  <si>
    <t>Offenbach-Hundheim</t>
  </si>
  <si>
    <t>Wolfstein</t>
  </si>
  <si>
    <t>Rothselberg u.a.</t>
  </si>
  <si>
    <t>Eßweiler</t>
  </si>
  <si>
    <t>Hinzweiler</t>
  </si>
  <si>
    <t>Kreimbach-Kaulbach</t>
  </si>
  <si>
    <t>Nußbach</t>
  </si>
  <si>
    <t>Rockenhausen, Bisterschied u.a.</t>
  </si>
  <si>
    <t>Steinbach, Weitersweiler, Bennhausen, Mörsfeld, Würzweiler, Ruppertsecke</t>
  </si>
  <si>
    <t>Dielkirchen</t>
  </si>
  <si>
    <t>Schwarzengraben, St. Alban, Gerbach</t>
  </si>
  <si>
    <t>Dannenfels</t>
  </si>
  <si>
    <t>Dreisen, Standenbühl</t>
  </si>
  <si>
    <t>Imsbach</t>
  </si>
  <si>
    <t>Kriegsfeld</t>
  </si>
  <si>
    <t>Alsenz</t>
  </si>
  <si>
    <t>Winterborn, Waldgrehweiler, Niedermoschel, u.a.</t>
  </si>
  <si>
    <t>Obermoschel, Schiersfeld</t>
  </si>
  <si>
    <t>Feilbingert</t>
  </si>
  <si>
    <t>Hallgarten</t>
  </si>
  <si>
    <t>Becherbach</t>
  </si>
  <si>
    <t>Callbach</t>
  </si>
  <si>
    <t>Mannheim</t>
  </si>
  <si>
    <t>Viernheim</t>
  </si>
  <si>
    <t>Ladenburg</t>
  </si>
  <si>
    <t>Edingen-Neckarhausen</t>
  </si>
  <si>
    <t>Heddesheim</t>
  </si>
  <si>
    <t>Ilvesheim</t>
  </si>
  <si>
    <t>Lampertheim</t>
  </si>
  <si>
    <t>Bürstadt</t>
  </si>
  <si>
    <t>Biblis</t>
  </si>
  <si>
    <t>Groß-Rohrheim</t>
  </si>
  <si>
    <t>Schwetzingen</t>
  </si>
  <si>
    <t>Waghäusel</t>
  </si>
  <si>
    <t>Hockenheim</t>
  </si>
  <si>
    <t>Ketsch</t>
  </si>
  <si>
    <t>Sankt Leon-Rot</t>
  </si>
  <si>
    <t>Oberhausen-Rheinhausen</t>
  </si>
  <si>
    <t>Reilingen</t>
  </si>
  <si>
    <t>Altlußheim</t>
  </si>
  <si>
    <t>Neulußheim</t>
  </si>
  <si>
    <t>Heidelberg</t>
  </si>
  <si>
    <t>Neckargemünd</t>
  </si>
  <si>
    <t>Wiesloch</t>
  </si>
  <si>
    <t>Leimen</t>
  </si>
  <si>
    <t>Walldorf</t>
  </si>
  <si>
    <t>Schriesheim</t>
  </si>
  <si>
    <t>Sandhausen</t>
  </si>
  <si>
    <t>Eppelheim</t>
  </si>
  <si>
    <t>Dossenheim</t>
  </si>
  <si>
    <t>Nußloch</t>
  </si>
  <si>
    <t>Rauenberg</t>
  </si>
  <si>
    <t>Dielheim</t>
  </si>
  <si>
    <t>Neckarsteinach</t>
  </si>
  <si>
    <t>Mühlhausen</t>
  </si>
  <si>
    <t>Bammental</t>
  </si>
  <si>
    <t>Schönau</t>
  </si>
  <si>
    <t>Gaiberg</t>
  </si>
  <si>
    <t>Heiligkreuzsteinach</t>
  </si>
  <si>
    <t>Malsch</t>
  </si>
  <si>
    <t>Mauer</t>
  </si>
  <si>
    <t>Wiesenbach</t>
  </si>
  <si>
    <t>Wilhelmsfeld</t>
  </si>
  <si>
    <t>Eberbach</t>
  </si>
  <si>
    <t>Mudau</t>
  </si>
  <si>
    <t>Hirschhorn, Brombach, Heddesbach</t>
  </si>
  <si>
    <t>Schönbrunn</t>
  </si>
  <si>
    <t>Neckargerach</t>
  </si>
  <si>
    <t>Weinheim</t>
  </si>
  <si>
    <t>Wald-Michelbach</t>
  </si>
  <si>
    <t>Birkenau</t>
  </si>
  <si>
    <t>Hirschberg an der Bergstraße</t>
  </si>
  <si>
    <t>Hemsbach</t>
  </si>
  <si>
    <t>Mörlenbach</t>
  </si>
  <si>
    <t>Gorxheimertal</t>
  </si>
  <si>
    <t>Abtsteinach</t>
  </si>
  <si>
    <t>Stuttgart</t>
  </si>
  <si>
    <t>Stuttgart/Leinfelden-Echterdingen</t>
  </si>
  <si>
    <t>Fellbach</t>
  </si>
  <si>
    <t>Leinfelden-Echterdingen</t>
  </si>
  <si>
    <t>Filderstadt</t>
  </si>
  <si>
    <t>Kornwestheim</t>
  </si>
  <si>
    <t>Korntal-Münchingen</t>
  </si>
  <si>
    <t>Gerlingen</t>
  </si>
  <si>
    <t>Böblingen</t>
  </si>
  <si>
    <t>Sindelfingen</t>
  </si>
  <si>
    <t>Herrenberg</t>
  </si>
  <si>
    <t>Holzgerlingen</t>
  </si>
  <si>
    <t>Weil im Schönbuch</t>
  </si>
  <si>
    <t>Schönaich</t>
  </si>
  <si>
    <t>Magstadt</t>
  </si>
  <si>
    <t>Waldenbuch</t>
  </si>
  <si>
    <t>Gärtringen</t>
  </si>
  <si>
    <t>Grafenau</t>
  </si>
  <si>
    <t>Gäufelden</t>
  </si>
  <si>
    <t>Jettingen</t>
  </si>
  <si>
    <t>Aidlingen</t>
  </si>
  <si>
    <t>Ehningen</t>
  </si>
  <si>
    <t>Steinenbronn</t>
  </si>
  <si>
    <t>Bondorf</t>
  </si>
  <si>
    <t>Nufringen</t>
  </si>
  <si>
    <t>Altdorf</t>
  </si>
  <si>
    <t>Hildrizhausen</t>
  </si>
  <si>
    <t>Mötzingen</t>
  </si>
  <si>
    <t>Leonberg</t>
  </si>
  <si>
    <t>Ditzingen</t>
  </si>
  <si>
    <t>Weil der Stadt</t>
  </si>
  <si>
    <t>Renningen</t>
  </si>
  <si>
    <t>Rutesheim</t>
  </si>
  <si>
    <t>Weissach</t>
  </si>
  <si>
    <t>Friolzheim</t>
  </si>
  <si>
    <t>Heimsheim</t>
  </si>
  <si>
    <t>Mönsheim</t>
  </si>
  <si>
    <t>Wimsheim</t>
  </si>
  <si>
    <t>Waiblingen</t>
  </si>
  <si>
    <t>Winnenden</t>
  </si>
  <si>
    <t>Weinstadt</t>
  </si>
  <si>
    <t>Kernen im Remstal</t>
  </si>
  <si>
    <t>Leutenbach</t>
  </si>
  <si>
    <t>Korb</t>
  </si>
  <si>
    <t>Schwaikheim</t>
  </si>
  <si>
    <t>Backnang</t>
  </si>
  <si>
    <t>Murrhardt</t>
  </si>
  <si>
    <t>Wüstenrot, Beilstein-Stocksberg</t>
  </si>
  <si>
    <t>Aspach</t>
  </si>
  <si>
    <t>Auenwald</t>
  </si>
  <si>
    <t>Weissach im Tal</t>
  </si>
  <si>
    <t>Sulzbach an der Murr</t>
  </si>
  <si>
    <t>Affalterbach</t>
  </si>
  <si>
    <t>Althütte</t>
  </si>
  <si>
    <t>Oppenweiler</t>
  </si>
  <si>
    <t>Allmersbach im Tal</t>
  </si>
  <si>
    <t>Burgstetten</t>
  </si>
  <si>
    <t>Großerlach</t>
  </si>
  <si>
    <t>Spiegelberg</t>
  </si>
  <si>
    <t>Ludwigsburg</t>
  </si>
  <si>
    <t>Vaihingen an der Enz</t>
  </si>
  <si>
    <t>Marbach am Neckar</t>
  </si>
  <si>
    <t>Asperg</t>
  </si>
  <si>
    <t>Remseck am Neckar</t>
  </si>
  <si>
    <t>Freiberg am Neckar</t>
  </si>
  <si>
    <t>Möglingen</t>
  </si>
  <si>
    <t>Schwieberdingen</t>
  </si>
  <si>
    <t>Markgröningen</t>
  </si>
  <si>
    <t>Steinheim, Murr</t>
  </si>
  <si>
    <t>Beilstein</t>
  </si>
  <si>
    <t>Oberstenfeld</t>
  </si>
  <si>
    <t>Großbottwar</t>
  </si>
  <si>
    <t>Benningen am Neckar</t>
  </si>
  <si>
    <t>Erdmannhausen</t>
  </si>
  <si>
    <t>Tamm</t>
  </si>
  <si>
    <t>Eberdingen</t>
  </si>
  <si>
    <t>Oberriexingen</t>
  </si>
  <si>
    <t>Tübingen</t>
  </si>
  <si>
    <t>Rottenburg am Neckar</t>
  </si>
  <si>
    <t>Mössingen</t>
  </si>
  <si>
    <t>Ammerbuch</t>
  </si>
  <si>
    <t>Pliezhausen</t>
  </si>
  <si>
    <t>Kusterdingen</t>
  </si>
  <si>
    <t>Ofterdingen</t>
  </si>
  <si>
    <t>Dettenhausen</t>
  </si>
  <si>
    <t>Kirchentellinsfurt</t>
  </si>
  <si>
    <t>Walddorfhäslach</t>
  </si>
  <si>
    <t>Dußlingen</t>
  </si>
  <si>
    <t>Hirrlingen</t>
  </si>
  <si>
    <t>Nehren</t>
  </si>
  <si>
    <t>Neustetten</t>
  </si>
  <si>
    <t>Horb am Neckar</t>
  </si>
  <si>
    <t>Sulz am Neckar</t>
  </si>
  <si>
    <t>Dornhan</t>
  </si>
  <si>
    <t>Waldachtal</t>
  </si>
  <si>
    <t>Starzach</t>
  </si>
  <si>
    <t>Eutingen im Gäu</t>
  </si>
  <si>
    <t>Empfingen</t>
  </si>
  <si>
    <t>Vöhringen</t>
  </si>
  <si>
    <t>Nagold</t>
  </si>
  <si>
    <t>Altensteig</t>
  </si>
  <si>
    <t>Wildberg</t>
  </si>
  <si>
    <t>Haiterbach</t>
  </si>
  <si>
    <t>Ebhausen</t>
  </si>
  <si>
    <t>Simmersfeld</t>
  </si>
  <si>
    <t>Egenhausen</t>
  </si>
  <si>
    <t>Rohrdorf</t>
  </si>
  <si>
    <t>Freudenstadt</t>
  </si>
  <si>
    <t>Baiersbronn</t>
  </si>
  <si>
    <t>Alpirsbach</t>
  </si>
  <si>
    <t>Dornstetten</t>
  </si>
  <si>
    <t>Pfalzgrafenweiler</t>
  </si>
  <si>
    <t>Loßburg</t>
  </si>
  <si>
    <t>Glatten</t>
  </si>
  <si>
    <t>Grömbach</t>
  </si>
  <si>
    <t>Schopfloch</t>
  </si>
  <si>
    <t>Seewald</t>
  </si>
  <si>
    <t>Wörnersberg</t>
  </si>
  <si>
    <t>Balingen</t>
  </si>
  <si>
    <t>Rosenfeld</t>
  </si>
  <si>
    <t>Geislingen</t>
  </si>
  <si>
    <t>Schömberg</t>
  </si>
  <si>
    <t>Dautmergen</t>
  </si>
  <si>
    <t>Dormettingen</t>
  </si>
  <si>
    <t>Dotternhausen</t>
  </si>
  <si>
    <t>Hausen am Tann</t>
  </si>
  <si>
    <t>Nusplingen</t>
  </si>
  <si>
    <t>Obernheim</t>
  </si>
  <si>
    <t>Ratshausen</t>
  </si>
  <si>
    <t>Weilen unter den Rinnen</t>
  </si>
  <si>
    <t>Zimmern unter der Burg</t>
  </si>
  <si>
    <t>Hechingen</t>
  </si>
  <si>
    <t>Burladingen</t>
  </si>
  <si>
    <t>Haigerloch</t>
  </si>
  <si>
    <t>Bisingen</t>
  </si>
  <si>
    <t>Bodelshausen</t>
  </si>
  <si>
    <t>Rangendingen</t>
  </si>
  <si>
    <t>Grosselfingen</t>
  </si>
  <si>
    <t>Jungingen</t>
  </si>
  <si>
    <t>Neufra</t>
  </si>
  <si>
    <t>Albstadt</t>
  </si>
  <si>
    <t>Meßstetten</t>
  </si>
  <si>
    <t>Winterlingen</t>
  </si>
  <si>
    <t>Bitz</t>
  </si>
  <si>
    <t>Schwenningen</t>
  </si>
  <si>
    <t>Straßberg</t>
  </si>
  <si>
    <t>Sigmaringen</t>
  </si>
  <si>
    <t>Gammertingen</t>
  </si>
  <si>
    <t>Krauchenwies</t>
  </si>
  <si>
    <t>Stetten am kalten Markt</t>
  </si>
  <si>
    <t>Bingen</t>
  </si>
  <si>
    <t>Hettingen</t>
  </si>
  <si>
    <t>Inzigkofen</t>
  </si>
  <si>
    <t>Scheer</t>
  </si>
  <si>
    <t>Sigmaringendorf</t>
  </si>
  <si>
    <t>Veringenstadt</t>
  </si>
  <si>
    <t>Münsingen</t>
  </si>
  <si>
    <t>Gomadingen</t>
  </si>
  <si>
    <t>Hayingen</t>
  </si>
  <si>
    <t>Heroldstatt</t>
  </si>
  <si>
    <t>Mehrstetten</t>
  </si>
  <si>
    <t>Pfronstetten</t>
  </si>
  <si>
    <t>Metzingen</t>
  </si>
  <si>
    <t>Bad Urach</t>
  </si>
  <si>
    <t>Dettingen an der Erms</t>
  </si>
  <si>
    <t>Grabenstetten</t>
  </si>
  <si>
    <t>Hülben</t>
  </si>
  <si>
    <t>Riederich</t>
  </si>
  <si>
    <t>Römerstein</t>
  </si>
  <si>
    <t>Westerheim</t>
  </si>
  <si>
    <t>Nürtingen</t>
  </si>
  <si>
    <t>Aichtal</t>
  </si>
  <si>
    <t>Frickenhausen</t>
  </si>
  <si>
    <t>Neuffen</t>
  </si>
  <si>
    <t>Oberboihingen</t>
  </si>
  <si>
    <t>Wolfschlugen</t>
  </si>
  <si>
    <t>Neckartenzlingen</t>
  </si>
  <si>
    <t>Altenriet</t>
  </si>
  <si>
    <t>Bempflingen</t>
  </si>
  <si>
    <t>Beuren</t>
  </si>
  <si>
    <t>Grafenberg</t>
  </si>
  <si>
    <t>Großbettlingen</t>
  </si>
  <si>
    <t>Kohlberg</t>
  </si>
  <si>
    <t>Neckartailfingen</t>
  </si>
  <si>
    <t>Schlaitdorf</t>
  </si>
  <si>
    <t>Unterensingen</t>
  </si>
  <si>
    <t>Reutlingen</t>
  </si>
  <si>
    <t>Pfullingen</t>
  </si>
  <si>
    <t>Eningen</t>
  </si>
  <si>
    <t>Gomaringen</t>
  </si>
  <si>
    <t>St. Johann</t>
  </si>
  <si>
    <t>Trochtelfingen</t>
  </si>
  <si>
    <t>Sonnenbühl</t>
  </si>
  <si>
    <t>Wannweil</t>
  </si>
  <si>
    <t>Engstingen</t>
  </si>
  <si>
    <t>Göppingen</t>
  </si>
  <si>
    <t>Eislingen/Fils</t>
  </si>
  <si>
    <t>Ebersbach an der Fils</t>
  </si>
  <si>
    <t>Uhingen</t>
  </si>
  <si>
    <t>Donzdorf</t>
  </si>
  <si>
    <t>Süßen</t>
  </si>
  <si>
    <t>Salach</t>
  </si>
  <si>
    <t>Bad Boll</t>
  </si>
  <si>
    <t>Heiningen</t>
  </si>
  <si>
    <t>Albershausen</t>
  </si>
  <si>
    <t>Rechberghausen</t>
  </si>
  <si>
    <t>Adelberg</t>
  </si>
  <si>
    <t>Aichelberg</t>
  </si>
  <si>
    <t>Birenbach</t>
  </si>
  <si>
    <t>Börtlingen</t>
  </si>
  <si>
    <t>Dürnau</t>
  </si>
  <si>
    <t>Eschenbach</t>
  </si>
  <si>
    <t>Gammelshausen</t>
  </si>
  <si>
    <t>Hattenhofen</t>
  </si>
  <si>
    <t>Lauterstein</t>
  </si>
  <si>
    <t>Ottenbach</t>
  </si>
  <si>
    <t>Schlat</t>
  </si>
  <si>
    <t>Wäschenbeuren</t>
  </si>
  <si>
    <t>Wangen</t>
  </si>
  <si>
    <t>Zell unter Aichelberg</t>
  </si>
  <si>
    <t>Plochingen</t>
  </si>
  <si>
    <t>Kirchheim unter Teck</t>
  </si>
  <si>
    <t>Weilheim an der Teck</t>
  </si>
  <si>
    <t>Wendlingen am Neckar</t>
  </si>
  <si>
    <t>Wernau (Neckar)</t>
  </si>
  <si>
    <t>Lenningen</t>
  </si>
  <si>
    <t>Köngen</t>
  </si>
  <si>
    <t>Reichenbach an der Fils</t>
  </si>
  <si>
    <t>Dettingen unter Teck</t>
  </si>
  <si>
    <t>Bissingen an der Teck</t>
  </si>
  <si>
    <t>Erkenbrechtsweiler</t>
  </si>
  <si>
    <t>Hochdorf</t>
  </si>
  <si>
    <t>Holzmaden</t>
  </si>
  <si>
    <t>Neidlingen</t>
  </si>
  <si>
    <t>Notzingen</t>
  </si>
  <si>
    <t>Ohmden</t>
  </si>
  <si>
    <t>Owen</t>
  </si>
  <si>
    <t>Schlierbach</t>
  </si>
  <si>
    <t>Geislingen an der Steige</t>
  </si>
  <si>
    <t>Deggingen</t>
  </si>
  <si>
    <t>Kuchen</t>
  </si>
  <si>
    <t>Gingen an der Fils</t>
  </si>
  <si>
    <t>Bad Überkingen</t>
  </si>
  <si>
    <t>Amstetten</t>
  </si>
  <si>
    <t>Bad Ditzenbach</t>
  </si>
  <si>
    <t>Gruibingen</t>
  </si>
  <si>
    <t>Hohenstadt/Drackenstein</t>
  </si>
  <si>
    <t>Mühlhausen im Täle</t>
  </si>
  <si>
    <t>Wiesensteig</t>
  </si>
  <si>
    <t>Aalen</t>
  </si>
  <si>
    <t>Bopfingen</t>
  </si>
  <si>
    <t>Oberkochen</t>
  </si>
  <si>
    <t>Neresheim</t>
  </si>
  <si>
    <t>Abtsgmünd</t>
  </si>
  <si>
    <t>Essingen</t>
  </si>
  <si>
    <t>Hüttlingen</t>
  </si>
  <si>
    <t>Westhausen</t>
  </si>
  <si>
    <t>Lauchheim</t>
  </si>
  <si>
    <t>Kirchheim am Ries</t>
  </si>
  <si>
    <t>Riesbürg</t>
  </si>
  <si>
    <t>Ellwangen (Jagst)</t>
  </si>
  <si>
    <t>Unterschneidheim</t>
  </si>
  <si>
    <t>Adelmannsfelden</t>
  </si>
  <si>
    <t>Ellenberg</t>
  </si>
  <si>
    <t>Jagstzell</t>
  </si>
  <si>
    <t>Neuler</t>
  </si>
  <si>
    <t>Rainau</t>
  </si>
  <si>
    <t>Rosenberg</t>
  </si>
  <si>
    <t>Stödtlen</t>
  </si>
  <si>
    <t>Tannhausen</t>
  </si>
  <si>
    <t>Wört</t>
  </si>
  <si>
    <t>Stadt Schwäbisch Gmünd</t>
  </si>
  <si>
    <t>Schwäbisch Gmünd, Täferrot</t>
  </si>
  <si>
    <t>Heubach</t>
  </si>
  <si>
    <t>Waldstetten</t>
  </si>
  <si>
    <t>Alfdorf, Schillinghof</t>
  </si>
  <si>
    <t>Mutlangen</t>
  </si>
  <si>
    <t>Böbingen an der Rems</t>
  </si>
  <si>
    <t>Mögglingen</t>
  </si>
  <si>
    <t>Spraitbach</t>
  </si>
  <si>
    <t>Bartholomä</t>
  </si>
  <si>
    <t>Durlangen, Weggen-Ziegelhütte, Leinhäusle</t>
  </si>
  <si>
    <t>Eschach, Obergröningen</t>
  </si>
  <si>
    <t>Göggingen</t>
  </si>
  <si>
    <t>Heuchlingen</t>
  </si>
  <si>
    <t>Iggingen</t>
  </si>
  <si>
    <t>Leinzell</t>
  </si>
  <si>
    <t>Ruppertshofen</t>
  </si>
  <si>
    <t>Schechingen</t>
  </si>
  <si>
    <t>Schorndorf</t>
  </si>
  <si>
    <t>Remshalden</t>
  </si>
  <si>
    <t>Rudersberg</t>
  </si>
  <si>
    <t>Welzheim</t>
  </si>
  <si>
    <t>Winterbach</t>
  </si>
  <si>
    <t>Plüderhausen</t>
  </si>
  <si>
    <t>Berglen</t>
  </si>
  <si>
    <t>Baltmannsweiler</t>
  </si>
  <si>
    <t>Kaisersbach</t>
  </si>
  <si>
    <t>Lichtenwald</t>
  </si>
  <si>
    <t>Esslingen am Neckar</t>
  </si>
  <si>
    <t>Ostfildern</t>
  </si>
  <si>
    <t>Neuhausen auf den Fildern</t>
  </si>
  <si>
    <t>Denkendorf</t>
  </si>
  <si>
    <t>Aichwald</t>
  </si>
  <si>
    <t>Altbach</t>
  </si>
  <si>
    <t>Deizisau</t>
  </si>
  <si>
    <t>Heilbronn</t>
  </si>
  <si>
    <t>Neckarsulm</t>
  </si>
  <si>
    <t>Bad Friedrichshall</t>
  </si>
  <si>
    <t>Obersulm</t>
  </si>
  <si>
    <t>Weinsberg</t>
  </si>
  <si>
    <t>Schwaigern</t>
  </si>
  <si>
    <t>Neuenstadt am Kocher</t>
  </si>
  <si>
    <t>Untergruppenbach</t>
  </si>
  <si>
    <t>Bad Wimpfen</t>
  </si>
  <si>
    <t>Leingarten</t>
  </si>
  <si>
    <t>Schöntal</t>
  </si>
  <si>
    <t>Möckmühl</t>
  </si>
  <si>
    <t>Flein</t>
  </si>
  <si>
    <t>Nordheim</t>
  </si>
  <si>
    <t>Oedheim</t>
  </si>
  <si>
    <t>Abstatt</t>
  </si>
  <si>
    <t>Erlenbach</t>
  </si>
  <si>
    <t>Krautheim</t>
  </si>
  <si>
    <t>Hardthausen am Kocher</t>
  </si>
  <si>
    <t>Langenbrettach</t>
  </si>
  <si>
    <t>Löwenstein</t>
  </si>
  <si>
    <t>Eberstadt</t>
  </si>
  <si>
    <t>Ellhofen</t>
  </si>
  <si>
    <t>Jagsthausen</t>
  </si>
  <si>
    <t>Lehrensteinsfeld</t>
  </si>
  <si>
    <t>Massenbachhausen</t>
  </si>
  <si>
    <t>Offenau</t>
  </si>
  <si>
    <t>Roigheim</t>
  </si>
  <si>
    <t>Untereisesheim</t>
  </si>
  <si>
    <t>Widdern</t>
  </si>
  <si>
    <t>Bietigheim-Bissingen</t>
  </si>
  <si>
    <t>Brackenheim</t>
  </si>
  <si>
    <t>Sachsenheim</t>
  </si>
  <si>
    <t>Lauffen am Neckar</t>
  </si>
  <si>
    <t>Besigheim</t>
  </si>
  <si>
    <t>Bönnigheim</t>
  </si>
  <si>
    <t>Ilsfeld</t>
  </si>
  <si>
    <t>Güglingen</t>
  </si>
  <si>
    <t>Kirchheim am Neckar</t>
  </si>
  <si>
    <t>Löchgau</t>
  </si>
  <si>
    <t>Sersheim</t>
  </si>
  <si>
    <t>Zaberfeld</t>
  </si>
  <si>
    <t>Gemmrigheim</t>
  </si>
  <si>
    <t>Ingersheim</t>
  </si>
  <si>
    <t>Neckarwestheim</t>
  </si>
  <si>
    <t>Pleidelsheim</t>
  </si>
  <si>
    <t>Talheim</t>
  </si>
  <si>
    <t>Cleebronn</t>
  </si>
  <si>
    <t>Erligheim</t>
  </si>
  <si>
    <t>Freudental</t>
  </si>
  <si>
    <t>Hessigheim</t>
  </si>
  <si>
    <t>Mundelsheim</t>
  </si>
  <si>
    <t>Pfaffenhofen</t>
  </si>
  <si>
    <t>Walheim</t>
  </si>
  <si>
    <t>Gaildorf</t>
  </si>
  <si>
    <t>Gschwend</t>
  </si>
  <si>
    <t>Oberrot</t>
  </si>
  <si>
    <t>Obersontheim</t>
  </si>
  <si>
    <t>Bühlertann</t>
  </si>
  <si>
    <t>Bühlerzell</t>
  </si>
  <si>
    <t>Fichtenberg</t>
  </si>
  <si>
    <t>Sulzbach-Laufen</t>
  </si>
  <si>
    <t>Schwäbisch Hall</t>
  </si>
  <si>
    <t>Ilshofen</t>
  </si>
  <si>
    <t>Mainhardt</t>
  </si>
  <si>
    <t>Vellberg</t>
  </si>
  <si>
    <t>Braunsbach</t>
  </si>
  <si>
    <t>Michelbach an der Bilz</t>
  </si>
  <si>
    <t>Michelfeld</t>
  </si>
  <si>
    <t>Untermünkheim</t>
  </si>
  <si>
    <t>Wolpertshausen</t>
  </si>
  <si>
    <t>Crailsheim</t>
  </si>
  <si>
    <t>Blaufelden</t>
  </si>
  <si>
    <t>Schrozberg</t>
  </si>
  <si>
    <t>Fichtenau</t>
  </si>
  <si>
    <t>Gerabronn</t>
  </si>
  <si>
    <t>Rot am See</t>
  </si>
  <si>
    <t>Frankenhardt</t>
  </si>
  <si>
    <t>Satteldorf</t>
  </si>
  <si>
    <t>Kirchberg an der Jagst</t>
  </si>
  <si>
    <t>Kreßberg</t>
  </si>
  <si>
    <t>Langenburg</t>
  </si>
  <si>
    <t>Stimpfach</t>
  </si>
  <si>
    <t>Wallhausen</t>
  </si>
  <si>
    <t>Öhringen</t>
  </si>
  <si>
    <t>Bretzfeld</t>
  </si>
  <si>
    <t>Pfedelbach</t>
  </si>
  <si>
    <t>Neuenstein</t>
  </si>
  <si>
    <t>Kupferzell</t>
  </si>
  <si>
    <t>Zweiflingen</t>
  </si>
  <si>
    <t>Künzelsau, Ingelfingen</t>
  </si>
  <si>
    <t>Forchtenberg</t>
  </si>
  <si>
    <t>Mulfingen</t>
  </si>
  <si>
    <t>Niedernhall</t>
  </si>
  <si>
    <t>Dörzbach</t>
  </si>
  <si>
    <t>Weißbach</t>
  </si>
  <si>
    <t>Osterburken</t>
  </si>
  <si>
    <t>Buchen</t>
  </si>
  <si>
    <t>Walldürn</t>
  </si>
  <si>
    <t>Hardheim</t>
  </si>
  <si>
    <t>Adelsheim</t>
  </si>
  <si>
    <t>Seckach</t>
  </si>
  <si>
    <t>Ahorn</t>
  </si>
  <si>
    <t>Höpfingen</t>
  </si>
  <si>
    <t>Ravenstein</t>
  </si>
  <si>
    <t>Mosbach</t>
  </si>
  <si>
    <t>Gundelsheim</t>
  </si>
  <si>
    <t>Elztal</t>
  </si>
  <si>
    <t>Limbach</t>
  </si>
  <si>
    <t>Billigheim</t>
  </si>
  <si>
    <t>Obrigheim</t>
  </si>
  <si>
    <t>Schefflenz</t>
  </si>
  <si>
    <t>Haßmersheim</t>
  </si>
  <si>
    <t>Aglasterhausen</t>
  </si>
  <si>
    <t>Neudenau</t>
  </si>
  <si>
    <t>Binau</t>
  </si>
  <si>
    <t>Fahrenbach</t>
  </si>
  <si>
    <t>Neckarzimmern</t>
  </si>
  <si>
    <t>Schwarzach</t>
  </si>
  <si>
    <t>Sinsheim</t>
  </si>
  <si>
    <t>Bad Rappenau</t>
  </si>
  <si>
    <t>Meckesheim</t>
  </si>
  <si>
    <t>Kirchardt</t>
  </si>
  <si>
    <t>Waibstadt</t>
  </si>
  <si>
    <t>Angelbachtal</t>
  </si>
  <si>
    <t>Helmstadt-Bargen</t>
  </si>
  <si>
    <t>Neckarbischofsheim</t>
  </si>
  <si>
    <t>Epfenbach</t>
  </si>
  <si>
    <t>Eschelbronn</t>
  </si>
  <si>
    <t>Hüffenhardt</t>
  </si>
  <si>
    <t>Ittlingen</t>
  </si>
  <si>
    <t>Lobbach</t>
  </si>
  <si>
    <t>Neidenstein</t>
  </si>
  <si>
    <t>Reichartshausen</t>
  </si>
  <si>
    <t>Siegelsbach</t>
  </si>
  <si>
    <t>Spechbach</t>
  </si>
  <si>
    <t>Zuzenhausen</t>
  </si>
  <si>
    <t>Bretten</t>
  </si>
  <si>
    <t>Eppingen</t>
  </si>
  <si>
    <t>Oberderdingen</t>
  </si>
  <si>
    <t>Walzbachtal</t>
  </si>
  <si>
    <t>Gemmingen</t>
  </si>
  <si>
    <t>Gondelsheim</t>
  </si>
  <si>
    <t>Sulzfeld</t>
  </si>
  <si>
    <t>Kürnbach</t>
  </si>
  <si>
    <t>Zaisenhausen</t>
  </si>
  <si>
    <t>Pforzheim</t>
  </si>
  <si>
    <t>Remchingen</t>
  </si>
  <si>
    <t>Königsbach-Stein</t>
  </si>
  <si>
    <t>Keltern</t>
  </si>
  <si>
    <t>Birkenfeld</t>
  </si>
  <si>
    <t>Niefern-Öschelbronn</t>
  </si>
  <si>
    <t>Ispringen</t>
  </si>
  <si>
    <t>Tiefenbronn</t>
  </si>
  <si>
    <t>Kämpfelbach</t>
  </si>
  <si>
    <t>Eisingen</t>
  </si>
  <si>
    <t>Neuhausen</t>
  </si>
  <si>
    <t>Neulingen</t>
  </si>
  <si>
    <t>Ölbronn-Dürrn</t>
  </si>
  <si>
    <t>Kieselbronn</t>
  </si>
  <si>
    <t>Neuenbürg</t>
  </si>
  <si>
    <t>Bad Wildbad</t>
  </si>
  <si>
    <t>Engelsbrand</t>
  </si>
  <si>
    <t>Straubenhardt</t>
  </si>
  <si>
    <t>Dobel</t>
  </si>
  <si>
    <t>Enzklösterle</t>
  </si>
  <si>
    <t>Höfen an der Enz</t>
  </si>
  <si>
    <t>Calw</t>
  </si>
  <si>
    <t>Bad Liebenzell</t>
  </si>
  <si>
    <t>Althengstett</t>
  </si>
  <si>
    <t>Bad Teinach-Zavelstein</t>
  </si>
  <si>
    <t>Neubulach</t>
  </si>
  <si>
    <t>Neuweiler</t>
  </si>
  <si>
    <t>Gechingen</t>
  </si>
  <si>
    <t>Deckenpfronn</t>
  </si>
  <si>
    <t>Oberreichenbach</t>
  </si>
  <si>
    <t>Ostelsheim</t>
  </si>
  <si>
    <t>Simmozheim</t>
  </si>
  <si>
    <t>Unterreichenbach</t>
  </si>
  <si>
    <t>Mühlacker</t>
  </si>
  <si>
    <t>Maulbronn</t>
  </si>
  <si>
    <t>Knittlingen</t>
  </si>
  <si>
    <t>Ötisheim</t>
  </si>
  <si>
    <t>Wiernsheim</t>
  </si>
  <si>
    <t>Sternenfels</t>
  </si>
  <si>
    <t>Wurmberg</t>
  </si>
  <si>
    <t>Karlsruhe</t>
  </si>
  <si>
    <t>Ettlingen</t>
  </si>
  <si>
    <t>Rheinstetten</t>
  </si>
  <si>
    <t>Stutensee</t>
  </si>
  <si>
    <t>Karlsbad</t>
  </si>
  <si>
    <t>Pfinztal</t>
  </si>
  <si>
    <t>Bad Herrenalb</t>
  </si>
  <si>
    <t>Waldbronn</t>
  </si>
  <si>
    <t>Eggenstein-Leopoldshafen</t>
  </si>
  <si>
    <t>Linkenheim-Hochstetten</t>
  </si>
  <si>
    <t>Weingarten</t>
  </si>
  <si>
    <t>Marxzell</t>
  </si>
  <si>
    <t>Rastatt</t>
  </si>
  <si>
    <t>Durmersheim</t>
  </si>
  <si>
    <t>Kuppenheim</t>
  </si>
  <si>
    <t>Muggensturm</t>
  </si>
  <si>
    <t>Bietigheim</t>
  </si>
  <si>
    <t>Ötigheim</t>
  </si>
  <si>
    <t>Iffezheim</t>
  </si>
  <si>
    <t>Au am Rhein</t>
  </si>
  <si>
    <t>Bischweier</t>
  </si>
  <si>
    <t>Elchesheim-Illingen</t>
  </si>
  <si>
    <t>Steinmauern</t>
  </si>
  <si>
    <t>Baden-Baden</t>
  </si>
  <si>
    <t>Sinzheim</t>
  </si>
  <si>
    <t>Hügelsheim</t>
  </si>
  <si>
    <t>Gaggenau</t>
  </si>
  <si>
    <t>Gernsbach</t>
  </si>
  <si>
    <t>Forbach</t>
  </si>
  <si>
    <t>Loffenau</t>
  </si>
  <si>
    <t>Weisenbach</t>
  </si>
  <si>
    <t>Bruchsal</t>
  </si>
  <si>
    <t>Philippsburg</t>
  </si>
  <si>
    <t>Bad Schönborn</t>
  </si>
  <si>
    <t>Graben-Neudorf</t>
  </si>
  <si>
    <t>Östringen</t>
  </si>
  <si>
    <t>Karlsdorf-Neuthard</t>
  </si>
  <si>
    <t>Forst</t>
  </si>
  <si>
    <t>Ubstadt-Weiher</t>
  </si>
  <si>
    <t>Kraichtal</t>
  </si>
  <si>
    <t>Dettenheim</t>
  </si>
  <si>
    <t>Hambrücken</t>
  </si>
  <si>
    <t>Kronau</t>
  </si>
  <si>
    <t>Germersheim</t>
  </si>
  <si>
    <t>Wörth</t>
  </si>
  <si>
    <t>Jockgrim</t>
  </si>
  <si>
    <t>Bellheim</t>
  </si>
  <si>
    <t>Rülzheim</t>
  </si>
  <si>
    <t>Rheinzabern</t>
  </si>
  <si>
    <t>Hagenbach</t>
  </si>
  <si>
    <t>Berg</t>
  </si>
  <si>
    <t>Hatzenbühl</t>
  </si>
  <si>
    <t>Hördt</t>
  </si>
  <si>
    <t>Kuhardt</t>
  </si>
  <si>
    <t>Leimersheim</t>
  </si>
  <si>
    <t>Neuburg am Rhein</t>
  </si>
  <si>
    <t>Neupotz</t>
  </si>
  <si>
    <t>Scheibenhardt</t>
  </si>
  <si>
    <t>Landau in der Pfalz</t>
  </si>
  <si>
    <t>Billigheim-Ingenheim, Birkweiler</t>
  </si>
  <si>
    <t>Frankweiler</t>
  </si>
  <si>
    <t>Rhodt u.a.</t>
  </si>
  <si>
    <t>Hauenstein</t>
  </si>
  <si>
    <t>Wilgartswiesen</t>
  </si>
  <si>
    <t>Annweiler am Trifels</t>
  </si>
  <si>
    <t>Albersweiler, Silz u.a.</t>
  </si>
  <si>
    <t>Herxheim</t>
  </si>
  <si>
    <t>Insheim</t>
  </si>
  <si>
    <t>Kandel</t>
  </si>
  <si>
    <t>Steinweiler</t>
  </si>
  <si>
    <t>Offenbach an der Queich</t>
  </si>
  <si>
    <t>Hochstadt</t>
  </si>
  <si>
    <t>Bad Bergzabern u.a.</t>
  </si>
  <si>
    <t>Klingenmünster u.a.</t>
  </si>
  <si>
    <t>Bruchweiler-Bärenbach u.a.</t>
  </si>
  <si>
    <t>Offenburg</t>
  </si>
  <si>
    <t>Kehl</t>
  </si>
  <si>
    <t>Oberkirch</t>
  </si>
  <si>
    <t>Wolfach, Oberwolfach</t>
  </si>
  <si>
    <t>Fischerbach, Haslach, Hofstetten</t>
  </si>
  <si>
    <t>Gengenbach</t>
  </si>
  <si>
    <t>Oppenau</t>
  </si>
  <si>
    <t>Willstätt</t>
  </si>
  <si>
    <t>Zell am Harmersbach</t>
  </si>
  <si>
    <t>Bad Peterstal-Griesbach</t>
  </si>
  <si>
    <t>Neuried</t>
  </si>
  <si>
    <t>Schutterwald</t>
  </si>
  <si>
    <t>Hohberg</t>
  </si>
  <si>
    <t>Hausach</t>
  </si>
  <si>
    <t>Schiltach</t>
  </si>
  <si>
    <t>Appenweier</t>
  </si>
  <si>
    <t>Durbach</t>
  </si>
  <si>
    <t>Schenkenzell</t>
  </si>
  <si>
    <t>Bad Rippoldsau-Schapbach</t>
  </si>
  <si>
    <t>Biberach</t>
  </si>
  <si>
    <t>Oberharmersbach</t>
  </si>
  <si>
    <t>Nordrach</t>
  </si>
  <si>
    <t>Steinach</t>
  </si>
  <si>
    <t>Berghaupten</t>
  </si>
  <si>
    <t>Gutach (Schwarzwaldbahn)</t>
  </si>
  <si>
    <t>Lautenbach</t>
  </si>
  <si>
    <t>Mühlenbach</t>
  </si>
  <si>
    <t>Ohlsbach</t>
  </si>
  <si>
    <t>Bühl</t>
  </si>
  <si>
    <t>Bühlertal</t>
  </si>
  <si>
    <t>Ottersweier</t>
  </si>
  <si>
    <t>Rheinmünster</t>
  </si>
  <si>
    <t>Achern</t>
  </si>
  <si>
    <t>Rheinau</t>
  </si>
  <si>
    <t>Renchen</t>
  </si>
  <si>
    <t>Kappelrodeck</t>
  </si>
  <si>
    <t>Sasbach</t>
  </si>
  <si>
    <t>Ottenhöfen im Schwarzwald</t>
  </si>
  <si>
    <t>Lauf</t>
  </si>
  <si>
    <t>Sasbachwalden</t>
  </si>
  <si>
    <t>Seebach</t>
  </si>
  <si>
    <t>Lahr/Schwarzwald</t>
  </si>
  <si>
    <t>Friesenheim</t>
  </si>
  <si>
    <t>Ettenheim</t>
  </si>
  <si>
    <t>Seelbach</t>
  </si>
  <si>
    <t>Schwanau</t>
  </si>
  <si>
    <t>Kappel-Grafenhausen</t>
  </si>
  <si>
    <t>Kippenheim</t>
  </si>
  <si>
    <t>Mahlberg</t>
  </si>
  <si>
    <t>Meißenheim</t>
  </si>
  <si>
    <t>Ringsheim</t>
  </si>
  <si>
    <t>Rust</t>
  </si>
  <si>
    <t>Schuttertal</t>
  </si>
  <si>
    <t>Villingen-Schwenningen</t>
  </si>
  <si>
    <t>Bad Dürrheim</t>
  </si>
  <si>
    <t>Niedereschach</t>
  </si>
  <si>
    <t>Dauchingen</t>
  </si>
  <si>
    <t>Brigachtal</t>
  </si>
  <si>
    <t>Mönchweiler</t>
  </si>
  <si>
    <t>Unterkirnach</t>
  </si>
  <si>
    <t>Triberg im Schwarzwald</t>
  </si>
  <si>
    <t>Sankt Georgen im Schwarzwald</t>
  </si>
  <si>
    <t>Furtwangen im Schwarzwald</t>
  </si>
  <si>
    <t>Königsfeld im Schwarzwald</t>
  </si>
  <si>
    <t>Hornberg</t>
  </si>
  <si>
    <t>Schonach im Schwarzwald</t>
  </si>
  <si>
    <t>Schönwald im Schwarzwald</t>
  </si>
  <si>
    <t>Schramberg</t>
  </si>
  <si>
    <t>Vöhrenbach</t>
  </si>
  <si>
    <t>Gütenbach</t>
  </si>
  <si>
    <t>Donaueschingen</t>
  </si>
  <si>
    <t>Blumberg</t>
  </si>
  <si>
    <t>Hüfingen</t>
  </si>
  <si>
    <t>Geisingen</t>
  </si>
  <si>
    <t>Immendingen</t>
  </si>
  <si>
    <t>Bräunlingen</t>
  </si>
  <si>
    <t>Singen (Hohentwiel)</t>
  </si>
  <si>
    <t>Engen</t>
  </si>
  <si>
    <t>Rielasingen-Worblingen</t>
  </si>
  <si>
    <t>Gottmadingen</t>
  </si>
  <si>
    <t>Hilzingen</t>
  </si>
  <si>
    <t>Tengen</t>
  </si>
  <si>
    <t>Eigeltingen</t>
  </si>
  <si>
    <t>Steißlingen</t>
  </si>
  <si>
    <t>Mühlhausen-Ehingen</t>
  </si>
  <si>
    <t>Gailingen am Hochrhein</t>
  </si>
  <si>
    <t>Büsingen am Hochrhein</t>
  </si>
  <si>
    <t>Aach</t>
  </si>
  <si>
    <t>Volkertshausen</t>
  </si>
  <si>
    <t>Radolfzell am Bodensee</t>
  </si>
  <si>
    <t>Stockach</t>
  </si>
  <si>
    <t>Öhningen</t>
  </si>
  <si>
    <t>Gaienhofen</t>
  </si>
  <si>
    <t>Moos</t>
  </si>
  <si>
    <t>Bodman-Ludwigshafen</t>
  </si>
  <si>
    <t>Sipplingen</t>
  </si>
  <si>
    <t>Hohenfels</t>
  </si>
  <si>
    <t>Mühlingen</t>
  </si>
  <si>
    <t>Orsingen-Nenzingen</t>
  </si>
  <si>
    <t>Konstanz</t>
  </si>
  <si>
    <t>Allensbach</t>
  </si>
  <si>
    <t>Reichenau</t>
  </si>
  <si>
    <t>Tuttlingen</t>
  </si>
  <si>
    <t>Spaichingen</t>
  </si>
  <si>
    <t>Aldingen</t>
  </si>
  <si>
    <t>Gosheim</t>
  </si>
  <si>
    <t>Wehingen, Reichenbach</t>
  </si>
  <si>
    <t>Fridingen an der Donau</t>
  </si>
  <si>
    <t>Mühlheim an der Donau</t>
  </si>
  <si>
    <t>Wurmlingen</t>
  </si>
  <si>
    <t>Emmingen-Liptingen</t>
  </si>
  <si>
    <t>Neuhausen ob Eck</t>
  </si>
  <si>
    <t>Bärenthal</t>
  </si>
  <si>
    <t>Balgheim</t>
  </si>
  <si>
    <t>Böttingen</t>
  </si>
  <si>
    <t>Bubsheim</t>
  </si>
  <si>
    <t>Deilingen</t>
  </si>
  <si>
    <t>Denkingen</t>
  </si>
  <si>
    <t>Dürbheim</t>
  </si>
  <si>
    <t>Durchhausen</t>
  </si>
  <si>
    <t>Egesheim</t>
  </si>
  <si>
    <t>Gunningen</t>
  </si>
  <si>
    <t>Hausen ob Verena</t>
  </si>
  <si>
    <t>Irndorf</t>
  </si>
  <si>
    <t>Königsheim</t>
  </si>
  <si>
    <t>Kolbingen</t>
  </si>
  <si>
    <t>Mahlstetten</t>
  </si>
  <si>
    <t>Renquishausen</t>
  </si>
  <si>
    <t>Rietheim-Weilheim</t>
  </si>
  <si>
    <t>Seitingen-Oberflacht</t>
  </si>
  <si>
    <t>Tuningen</t>
  </si>
  <si>
    <t>Rottweil</t>
  </si>
  <si>
    <t>Trossingen</t>
  </si>
  <si>
    <t>Deißlingen</t>
  </si>
  <si>
    <t>Dunningen</t>
  </si>
  <si>
    <t>Zimmern ob Rottweil</t>
  </si>
  <si>
    <t>Dietingen</t>
  </si>
  <si>
    <t>Bösingen</t>
  </si>
  <si>
    <t>Eschbronn</t>
  </si>
  <si>
    <t>Frittlingen</t>
  </si>
  <si>
    <t>Villingendorf</t>
  </si>
  <si>
    <t>Wellendingen</t>
  </si>
  <si>
    <t>Oberndorf am Neckar</t>
  </si>
  <si>
    <t>Aichhalden</t>
  </si>
  <si>
    <t>Epfendorf</t>
  </si>
  <si>
    <t>Fluorn-Winzeln</t>
  </si>
  <si>
    <t>Hardt</t>
  </si>
  <si>
    <t>Freiburg im Breisgau</t>
  </si>
  <si>
    <t>Waldkirch</t>
  </si>
  <si>
    <t>Bad Krozingen</t>
  </si>
  <si>
    <t>Gundelfingen, Heuweiler</t>
  </si>
  <si>
    <t>Kirchzarten</t>
  </si>
  <si>
    <t>Breisach am Rhein</t>
  </si>
  <si>
    <t>Denzlingen</t>
  </si>
  <si>
    <t>Elzach, Biederbach</t>
  </si>
  <si>
    <t>Staufen im Breisgau</t>
  </si>
  <si>
    <t>Umkirch</t>
  </si>
  <si>
    <t>Schallstadt</t>
  </si>
  <si>
    <t>March</t>
  </si>
  <si>
    <t>Vogtsburg im Kaiserstuhl</t>
  </si>
  <si>
    <t>Ehrenkirchen</t>
  </si>
  <si>
    <t>Ihringen</t>
  </si>
  <si>
    <t>Münstertal</t>
  </si>
  <si>
    <t>Merzhausen</t>
  </si>
  <si>
    <t>Stegen</t>
  </si>
  <si>
    <t>Oberried</t>
  </si>
  <si>
    <t>Buchenbach</t>
  </si>
  <si>
    <t>Hartheim</t>
  </si>
  <si>
    <t>Gutach im Breisgau</t>
  </si>
  <si>
    <t>Simonswald</t>
  </si>
  <si>
    <t>Bötzingen</t>
  </si>
  <si>
    <t>Sankt Peter</t>
  </si>
  <si>
    <t>St. Märgen</t>
  </si>
  <si>
    <t>Reute</t>
  </si>
  <si>
    <t>Vörstetten</t>
  </si>
  <si>
    <t>Au (Breisgau)</t>
  </si>
  <si>
    <t>Ballrechten-Dottingen</t>
  </si>
  <si>
    <t>Bollschweil</t>
  </si>
  <si>
    <t>Ebringen</t>
  </si>
  <si>
    <t>Glottertal</t>
  </si>
  <si>
    <t>Gottenheim</t>
  </si>
  <si>
    <t>Horben</t>
  </si>
  <si>
    <t>Merdingen</t>
  </si>
  <si>
    <t>Pfaffenweiler</t>
  </si>
  <si>
    <t>Sölden</t>
  </si>
  <si>
    <t>Sulzburg</t>
  </si>
  <si>
    <t>Winden im Elztal</t>
  </si>
  <si>
    <t>Wittnau</t>
  </si>
  <si>
    <t>Emmendingen</t>
  </si>
  <si>
    <t>Teningen</t>
  </si>
  <si>
    <t>Herbolzheim</t>
  </si>
  <si>
    <t>Kenzingen</t>
  </si>
  <si>
    <t>Endingen am Kaiserstuhl</t>
  </si>
  <si>
    <t>Freiamt</t>
  </si>
  <si>
    <t>Sexau</t>
  </si>
  <si>
    <t>Bahlingen</t>
  </si>
  <si>
    <t>Eichstetten</t>
  </si>
  <si>
    <t>Riegel</t>
  </si>
  <si>
    <t>Sasbach am Kaiserstuhl</t>
  </si>
  <si>
    <t>Forchheim</t>
  </si>
  <si>
    <t>Malterdingen</t>
  </si>
  <si>
    <t>Rheinhausen</t>
  </si>
  <si>
    <t>Weisweil</t>
  </si>
  <si>
    <t>Wyhl</t>
  </si>
  <si>
    <t>Müllheim</t>
  </si>
  <si>
    <t>Neuenburg am Rhein</t>
  </si>
  <si>
    <t>Kandern</t>
  </si>
  <si>
    <t>Badenweiler</t>
  </si>
  <si>
    <t>Bad Bellingen</t>
  </si>
  <si>
    <t>Schliengen</t>
  </si>
  <si>
    <t>Heitersheim</t>
  </si>
  <si>
    <t>Auggen</t>
  </si>
  <si>
    <t>Buggingen</t>
  </si>
  <si>
    <t>Eschbach</t>
  </si>
  <si>
    <t>Malsburg-Marzell</t>
  </si>
  <si>
    <t>Lörrach</t>
  </si>
  <si>
    <t>Weil am Rhein</t>
  </si>
  <si>
    <t>Steinen</t>
  </si>
  <si>
    <t>Efringen-Kirchen</t>
  </si>
  <si>
    <t>Binzen</t>
  </si>
  <si>
    <t>Eimeldingen</t>
  </si>
  <si>
    <t>Fischingen</t>
  </si>
  <si>
    <t>Inzlingen</t>
  </si>
  <si>
    <t>Rümmingen</t>
  </si>
  <si>
    <t>Schallbach</t>
  </si>
  <si>
    <t>Wittlingen</t>
  </si>
  <si>
    <t>Rheinfelden (Baden)</t>
  </si>
  <si>
    <t>Grenzach-Wyhlen</t>
  </si>
  <si>
    <t>Schopfheim</t>
  </si>
  <si>
    <t>Zell im Wiesental</t>
  </si>
  <si>
    <t>Todtnau</t>
  </si>
  <si>
    <t>Schönau im Schwarzwald</t>
  </si>
  <si>
    <t>Todtmoos</t>
  </si>
  <si>
    <t>Häg-Ehrsberg</t>
  </si>
  <si>
    <t>Hasel</t>
  </si>
  <si>
    <t>Hausen im Wiesental</t>
  </si>
  <si>
    <t>Maulburg</t>
  </si>
  <si>
    <t>Kleines Wiesental</t>
  </si>
  <si>
    <t>Utzenfeld</t>
  </si>
  <si>
    <t>Wieden</t>
  </si>
  <si>
    <t>Bad Säckingen</t>
  </si>
  <si>
    <t>Laufenburg (Baden)</t>
  </si>
  <si>
    <t>Murg</t>
  </si>
  <si>
    <t>Görwihl</t>
  </si>
  <si>
    <t>Rickenbach</t>
  </si>
  <si>
    <t>Herrischried</t>
  </si>
  <si>
    <t>Schwörstadt</t>
  </si>
  <si>
    <t>Waldshut-Tiengen</t>
  </si>
  <si>
    <t>Klettgau</t>
  </si>
  <si>
    <t>Albbruck</t>
  </si>
  <si>
    <t>Ühlingen-Birkendorf</t>
  </si>
  <si>
    <t>Stühlingen</t>
  </si>
  <si>
    <t>Lauchringen</t>
  </si>
  <si>
    <t>Küssaberg</t>
  </si>
  <si>
    <t>Wutöschingen</t>
  </si>
  <si>
    <t>Jestetten</t>
  </si>
  <si>
    <t>Hohentengen am Hochrhein</t>
  </si>
  <si>
    <t>Dettighofen</t>
  </si>
  <si>
    <t>Dogern</t>
  </si>
  <si>
    <t>Eggingen</t>
  </si>
  <si>
    <t>Lottstetten</t>
  </si>
  <si>
    <t>Weilheim</t>
  </si>
  <si>
    <t>Titisee-Neustadt</t>
  </si>
  <si>
    <t>St. Blasien, Ibach</t>
  </si>
  <si>
    <t>Löffingen</t>
  </si>
  <si>
    <t>Bonndorf im Schwarzwald</t>
  </si>
  <si>
    <t>Lenzkirch</t>
  </si>
  <si>
    <t>Hinterzarten</t>
  </si>
  <si>
    <t>Schluchsee</t>
  </si>
  <si>
    <t>Höchenschwand</t>
  </si>
  <si>
    <t>Grafenhausen</t>
  </si>
  <si>
    <t>Feldberg</t>
  </si>
  <si>
    <t>Eisenbach</t>
  </si>
  <si>
    <t>Bernau im Schwarzwald</t>
  </si>
  <si>
    <t>Breitnau</t>
  </si>
  <si>
    <t>Dachsberg</t>
  </si>
  <si>
    <t>Friedenweiler</t>
  </si>
  <si>
    <t>Wutach</t>
  </si>
  <si>
    <t>München</t>
  </si>
  <si>
    <t>Unterhaching</t>
  </si>
  <si>
    <t>Taufkirchen</t>
  </si>
  <si>
    <t>Grünwald</t>
  </si>
  <si>
    <t>Oberhaching</t>
  </si>
  <si>
    <t>Pullach i. Isartal</t>
  </si>
  <si>
    <t>Sauerlach</t>
  </si>
  <si>
    <t>Icking</t>
  </si>
  <si>
    <t>Straßlach-Dingharting</t>
  </si>
  <si>
    <t>Baierbrunn</t>
  </si>
  <si>
    <t>Schäftlarn</t>
  </si>
  <si>
    <t>Germering</t>
  </si>
  <si>
    <t>Gauting</t>
  </si>
  <si>
    <t>Olching</t>
  </si>
  <si>
    <t>Planegg/Krailling</t>
  </si>
  <si>
    <t>Gräfelfing</t>
  </si>
  <si>
    <t>Puchheim</t>
  </si>
  <si>
    <t>Gröbenzell</t>
  </si>
  <si>
    <t>Gilching</t>
  </si>
  <si>
    <t>Herrsching a. Ammersee</t>
  </si>
  <si>
    <t>Maisach</t>
  </si>
  <si>
    <t>Eichenau</t>
  </si>
  <si>
    <t>Seefeld</t>
  </si>
  <si>
    <t>Weßling</t>
  </si>
  <si>
    <t>Wörthsee</t>
  </si>
  <si>
    <t>Alling</t>
  </si>
  <si>
    <t>Fürstenfeldbruck</t>
  </si>
  <si>
    <t>Inning a. Ammersee</t>
  </si>
  <si>
    <t>Geltendorf</t>
  </si>
  <si>
    <t>Moorenweis</t>
  </si>
  <si>
    <t>Emmering</t>
  </si>
  <si>
    <t>Adelshofen</t>
  </si>
  <si>
    <t>Althegnenberg</t>
  </si>
  <si>
    <t>Eching a. Ammersee</t>
  </si>
  <si>
    <t>Egenhofen</t>
  </si>
  <si>
    <t>Grafrath</t>
  </si>
  <si>
    <t>Jesenwang</t>
  </si>
  <si>
    <t>Kottgeisering</t>
  </si>
  <si>
    <t>Landsberied</t>
  </si>
  <si>
    <t>Mammendorf</t>
  </si>
  <si>
    <t>Mittelstetten</t>
  </si>
  <si>
    <t>Oberschweinbach</t>
  </si>
  <si>
    <t>Schöngeising</t>
  </si>
  <si>
    <t>Steindorf</t>
  </si>
  <si>
    <t>Türkenfeld</t>
  </si>
  <si>
    <t>Starnberg</t>
  </si>
  <si>
    <t>Tutzing</t>
  </si>
  <si>
    <t>Feldafing</t>
  </si>
  <si>
    <t>Pöcking</t>
  </si>
  <si>
    <t>Andechs</t>
  </si>
  <si>
    <t>Bernried</t>
  </si>
  <si>
    <t>Pentenried</t>
  </si>
  <si>
    <t>Weilheim i. OB</t>
  </si>
  <si>
    <t>Penzberg</t>
  </si>
  <si>
    <t>Peißenberg</t>
  </si>
  <si>
    <t>Hohenpeißenberg</t>
  </si>
  <si>
    <t>Huglfing</t>
  </si>
  <si>
    <t>Antdorf</t>
  </si>
  <si>
    <t>Böbing</t>
  </si>
  <si>
    <t>Eberfing</t>
  </si>
  <si>
    <t>Habach</t>
  </si>
  <si>
    <t>Iffeldorf</t>
  </si>
  <si>
    <t>Obersöchering</t>
  </si>
  <si>
    <t>Pähl</t>
  </si>
  <si>
    <t>Polling</t>
  </si>
  <si>
    <t>Raisting</t>
  </si>
  <si>
    <t>Rottenbuch</t>
  </si>
  <si>
    <t>Seeshaupt</t>
  </si>
  <si>
    <t>Sindelsdorf</t>
  </si>
  <si>
    <t>Wessobrunn</t>
  </si>
  <si>
    <t>Wielenbach</t>
  </si>
  <si>
    <t>Wildsteig</t>
  </si>
  <si>
    <t>Murnau a. Staffelsee</t>
  </si>
  <si>
    <t>Kochel a. See</t>
  </si>
  <si>
    <t>Walchensee</t>
  </si>
  <si>
    <t>Bad Kohlgrub</t>
  </si>
  <si>
    <t>Bayersoien</t>
  </si>
  <si>
    <t>Eglfing</t>
  </si>
  <si>
    <t>Eschenlohe</t>
  </si>
  <si>
    <t>Großweil</t>
  </si>
  <si>
    <t>Ohlstadt</t>
  </si>
  <si>
    <t>Saulgrub</t>
  </si>
  <si>
    <t>Schlehdorf</t>
  </si>
  <si>
    <t>Schwaigen</t>
  </si>
  <si>
    <t>Spatzenhausen</t>
  </si>
  <si>
    <t>Uffing a. Staffelsee</t>
  </si>
  <si>
    <t>Garmisch-Partenkirchen</t>
  </si>
  <si>
    <t>Garmisch-Partenkirchen (Schneefernerhaus)</t>
  </si>
  <si>
    <t>Mittenwald</t>
  </si>
  <si>
    <t>Oberammergau</t>
  </si>
  <si>
    <t>Ettal</t>
  </si>
  <si>
    <t>Farchant</t>
  </si>
  <si>
    <t>Grainau</t>
  </si>
  <si>
    <t>Krün</t>
  </si>
  <si>
    <t>Oberau</t>
  </si>
  <si>
    <t>Unterammergau</t>
  </si>
  <si>
    <t>Wallgau</t>
  </si>
  <si>
    <t>Wolfratshausen</t>
  </si>
  <si>
    <t>Geretsried</t>
  </si>
  <si>
    <t>Münsing</t>
  </si>
  <si>
    <t>Egling</t>
  </si>
  <si>
    <t>Eurasburg</t>
  </si>
  <si>
    <t>Königsdorf</t>
  </si>
  <si>
    <t>Rosenheim</t>
  </si>
  <si>
    <t>Bad Aibling</t>
  </si>
  <si>
    <t>Bruckmühl</t>
  </si>
  <si>
    <t>Kolbermoor</t>
  </si>
  <si>
    <t>Raubling</t>
  </si>
  <si>
    <t>Stephanskirchen</t>
  </si>
  <si>
    <t>Bad Feilnbach</t>
  </si>
  <si>
    <t>Oberaudorf</t>
  </si>
  <si>
    <t>Riedering</t>
  </si>
  <si>
    <t>Kiefersfelden</t>
  </si>
  <si>
    <t>Bad Endorf</t>
  </si>
  <si>
    <t>Brannenburg</t>
  </si>
  <si>
    <t>Tuntenhausen</t>
  </si>
  <si>
    <t>Großkarolinenfeld</t>
  </si>
  <si>
    <t>Frasdorf</t>
  </si>
  <si>
    <t>Neubeuern</t>
  </si>
  <si>
    <t>Obing</t>
  </si>
  <si>
    <t>Samerberg</t>
  </si>
  <si>
    <t>Amerang</t>
  </si>
  <si>
    <t>Eggstätt</t>
  </si>
  <si>
    <t>Flintsbach a. Inn</t>
  </si>
  <si>
    <t>Halfing</t>
  </si>
  <si>
    <t>Höslwang</t>
  </si>
  <si>
    <t>Nußdorf a. Inn</t>
  </si>
  <si>
    <t>Pittenhart</t>
  </si>
  <si>
    <t>Prutting</t>
  </si>
  <si>
    <t>Schechen</t>
  </si>
  <si>
    <t>Schonstett</t>
  </si>
  <si>
    <t>Söchtenau</t>
  </si>
  <si>
    <t>Prien a. Chiemsee, Herrenchiemssee</t>
  </si>
  <si>
    <t>Grassau</t>
  </si>
  <si>
    <t>Aschau i. Chiemgau</t>
  </si>
  <si>
    <t>Bernau a. Chiemsee</t>
  </si>
  <si>
    <t>Übersee</t>
  </si>
  <si>
    <t>Reit im Winkl</t>
  </si>
  <si>
    <t>Unterwössen</t>
  </si>
  <si>
    <t>Marquartstein</t>
  </si>
  <si>
    <t>Rimsting</t>
  </si>
  <si>
    <t>Breitbrunn a. Chiemsee</t>
  </si>
  <si>
    <t>Chiemsee</t>
  </si>
  <si>
    <t>Gstadt a. Chiemsee</t>
  </si>
  <si>
    <t>Schleching</t>
  </si>
  <si>
    <t>Traunstein</t>
  </si>
  <si>
    <t>Traunreut</t>
  </si>
  <si>
    <t>Trostberg</t>
  </si>
  <si>
    <t>Siegsdorf</t>
  </si>
  <si>
    <t>Teisendorf</t>
  </si>
  <si>
    <t>Ruhpolding</t>
  </si>
  <si>
    <t>Waging a. See</t>
  </si>
  <si>
    <t>Inzell</t>
  </si>
  <si>
    <t>Chieming</t>
  </si>
  <si>
    <t>Tacherting</t>
  </si>
  <si>
    <t>Palling</t>
  </si>
  <si>
    <t>Altenmarkt a.d. Alz</t>
  </si>
  <si>
    <t>Grabenstätt</t>
  </si>
  <si>
    <t>Seeon-Seebruck</t>
  </si>
  <si>
    <t>Kienberg</t>
  </si>
  <si>
    <t>Surberg</t>
  </si>
  <si>
    <t>Neukirchen am Teisenberg</t>
  </si>
  <si>
    <t>Nußdorf</t>
  </si>
  <si>
    <t>Petting</t>
  </si>
  <si>
    <t>St. Georgen</t>
  </si>
  <si>
    <t>Stein a.d. Traun</t>
  </si>
  <si>
    <t>Taching a. See</t>
  </si>
  <si>
    <t>Vachendorf</t>
  </si>
  <si>
    <t>Wonneberg</t>
  </si>
  <si>
    <t>Freilassing</t>
  </si>
  <si>
    <t>Ainring</t>
  </si>
  <si>
    <t>Laufen</t>
  </si>
  <si>
    <t>Fridolfing</t>
  </si>
  <si>
    <t>Saaldorf</t>
  </si>
  <si>
    <t>Kirchanschöring</t>
  </si>
  <si>
    <t>Bad Reichenhall</t>
  </si>
  <si>
    <t>Piding</t>
  </si>
  <si>
    <t>Anger</t>
  </si>
  <si>
    <t>Bayerisch Gmain</t>
  </si>
  <si>
    <t>Schneizlreuth</t>
  </si>
  <si>
    <t>Berchtesgaden &amp; Schönau</t>
  </si>
  <si>
    <t>Bischofswiesen</t>
  </si>
  <si>
    <t>Ramsau b. Berchtesgaden</t>
  </si>
  <si>
    <t>Marktschellenberg</t>
  </si>
  <si>
    <t>Wasserburg a. Inn</t>
  </si>
  <si>
    <t>Haag i. OB</t>
  </si>
  <si>
    <t>Schnaitsee</t>
  </si>
  <si>
    <t>Edling</t>
  </si>
  <si>
    <t>Gars a. Inn</t>
  </si>
  <si>
    <t>Pfaffing</t>
  </si>
  <si>
    <t>Rott a. Inn</t>
  </si>
  <si>
    <t>Albaching</t>
  </si>
  <si>
    <t>Gars am Inn</t>
  </si>
  <si>
    <t>Babensham</t>
  </si>
  <si>
    <t>Eiselfing</t>
  </si>
  <si>
    <t>Frauenneuharting</t>
  </si>
  <si>
    <t>Griesstätt</t>
  </si>
  <si>
    <t>Maitenbeth</t>
  </si>
  <si>
    <t>Ramerberg</t>
  </si>
  <si>
    <t>Rechtmehring</t>
  </si>
  <si>
    <t>Soyen</t>
  </si>
  <si>
    <t>in der Gde Frauenneuharting</t>
  </si>
  <si>
    <t>Unterreit</t>
  </si>
  <si>
    <t>Vogtareuth</t>
  </si>
  <si>
    <t>Holzkirchen</t>
  </si>
  <si>
    <t>Feldkirchen-Westerham</t>
  </si>
  <si>
    <t>Dietramszell</t>
  </si>
  <si>
    <t>Otterfing</t>
  </si>
  <si>
    <t>Valley</t>
  </si>
  <si>
    <t>Warngau</t>
  </si>
  <si>
    <t>Weyarn</t>
  </si>
  <si>
    <t>Bad Tölz, Wackersberg</t>
  </si>
  <si>
    <t>Lenggries</t>
  </si>
  <si>
    <t>Waakirchen</t>
  </si>
  <si>
    <t>Bad Heilbrunn</t>
  </si>
  <si>
    <t>Benediktbeuern</t>
  </si>
  <si>
    <t>Bichl</t>
  </si>
  <si>
    <t>Gaißach</t>
  </si>
  <si>
    <t>Jachenau</t>
  </si>
  <si>
    <t>Reichersbeuern</t>
  </si>
  <si>
    <t>Sachsenkam</t>
  </si>
  <si>
    <t>Tegernsee</t>
  </si>
  <si>
    <t>Rottach-Egern</t>
  </si>
  <si>
    <t>Gmund a. Tegernsee</t>
  </si>
  <si>
    <t>Bad Wiessee</t>
  </si>
  <si>
    <t>Kreuth</t>
  </si>
  <si>
    <t>Miesbach</t>
  </si>
  <si>
    <t>Schliersee</t>
  </si>
  <si>
    <t>Fischbachau</t>
  </si>
  <si>
    <t>Hausham</t>
  </si>
  <si>
    <t>Bayrischzell</t>
  </si>
  <si>
    <t>Irschenberg</t>
  </si>
  <si>
    <t>Landshut</t>
  </si>
  <si>
    <t>Ergolding, Landshut</t>
  </si>
  <si>
    <t>Landshut, Linden, Altdorf</t>
  </si>
  <si>
    <t>Mainburg</t>
  </si>
  <si>
    <t>Essenbach</t>
  </si>
  <si>
    <t>Rottenburg a.d. Laaber</t>
  </si>
  <si>
    <t>Ergoldsbach</t>
  </si>
  <si>
    <t>Mallersdorf-Pfaffenberg</t>
  </si>
  <si>
    <t>Schierling</t>
  </si>
  <si>
    <t>Au in der Hallertau</t>
  </si>
  <si>
    <t>Pfeffenhausen</t>
  </si>
  <si>
    <t>Bruckberg</t>
  </si>
  <si>
    <t>Laberweinting</t>
  </si>
  <si>
    <t>Langquaid</t>
  </si>
  <si>
    <t>Neufahrn i. NB</t>
  </si>
  <si>
    <t>Aiglsbach</t>
  </si>
  <si>
    <t>Attenhofen</t>
  </si>
  <si>
    <t>Bayerbach bei Ergoldsbach</t>
  </si>
  <si>
    <t>Elsendorf</t>
  </si>
  <si>
    <t>Furth</t>
  </si>
  <si>
    <t>Herrngiersdorf</t>
  </si>
  <si>
    <t>Hohenthann</t>
  </si>
  <si>
    <t>Niederaichbach</t>
  </si>
  <si>
    <t>Obersüßbach</t>
  </si>
  <si>
    <t>Postau</t>
  </si>
  <si>
    <t>Rudelzhausen</t>
  </si>
  <si>
    <t>Volkenschwand</t>
  </si>
  <si>
    <t>Weihmichl</t>
  </si>
  <si>
    <t>Wörth a.d. Isar</t>
  </si>
  <si>
    <t>Dingolfing</t>
  </si>
  <si>
    <t>Vilsbiburg</t>
  </si>
  <si>
    <t>Gangkofen</t>
  </si>
  <si>
    <t>Geisenhausen</t>
  </si>
  <si>
    <t>Velden</t>
  </si>
  <si>
    <t>Mengkofen</t>
  </si>
  <si>
    <t>Bodenkirchen</t>
  </si>
  <si>
    <t>Frontenhausen</t>
  </si>
  <si>
    <t>Marklkofen</t>
  </si>
  <si>
    <t>Moosthenning</t>
  </si>
  <si>
    <t>Adlkofen</t>
  </si>
  <si>
    <t>Aham</t>
  </si>
  <si>
    <t>Altfraunhofen</t>
  </si>
  <si>
    <t>Baierbach</t>
  </si>
  <si>
    <t>Buch a. Erlbach</t>
  </si>
  <si>
    <t>Eching</t>
  </si>
  <si>
    <t>Gerzen</t>
  </si>
  <si>
    <t>Gottfrieding</t>
  </si>
  <si>
    <t>Kröning</t>
  </si>
  <si>
    <t>Loiching</t>
  </si>
  <si>
    <t>Neufraunhofen</t>
  </si>
  <si>
    <t>Niederviehbach</t>
  </si>
  <si>
    <t>Tiefenbach</t>
  </si>
  <si>
    <t>Vilsheim</t>
  </si>
  <si>
    <t>Weng</t>
  </si>
  <si>
    <t>Wurmsham</t>
  </si>
  <si>
    <t>Eggenfelden</t>
  </si>
  <si>
    <t>Massing</t>
  </si>
  <si>
    <t>Falkenberg</t>
  </si>
  <si>
    <t>Wurmannsquick</t>
  </si>
  <si>
    <t>Hebertsfelden</t>
  </si>
  <si>
    <t>Malgersdorf</t>
  </si>
  <si>
    <t>Mitterskirchen</t>
  </si>
  <si>
    <t>Unterdietfurt</t>
  </si>
  <si>
    <t>Pfarrkirchen</t>
  </si>
  <si>
    <t>Simbach a. Inn</t>
  </si>
  <si>
    <t>Bad Birnbach</t>
  </si>
  <si>
    <t>Triftern</t>
  </si>
  <si>
    <t>Kirchdorf a. Inn</t>
  </si>
  <si>
    <t>Dietersburg</t>
  </si>
  <si>
    <t>Johanniskirchen</t>
  </si>
  <si>
    <t>Wittibreut</t>
  </si>
  <si>
    <t>Egglham</t>
  </si>
  <si>
    <t>Julbach</t>
  </si>
  <si>
    <t>Postmünster</t>
  </si>
  <si>
    <t>Dorfen</t>
  </si>
  <si>
    <t>Taufkirchen (Vils)</t>
  </si>
  <si>
    <t>Schwindegg</t>
  </si>
  <si>
    <t>Isen</t>
  </si>
  <si>
    <t>Sankt Wolfgang</t>
  </si>
  <si>
    <t>Buchbach</t>
  </si>
  <si>
    <t>Heldenstein</t>
  </si>
  <si>
    <t>Hohenpolding</t>
  </si>
  <si>
    <t>Lengdorf</t>
  </si>
  <si>
    <t>Reichertsheim</t>
  </si>
  <si>
    <t>Steinkirchen</t>
  </si>
  <si>
    <t>Mühldorf a. Inn</t>
  </si>
  <si>
    <t>Waldkraiburg</t>
  </si>
  <si>
    <t>Burghausen</t>
  </si>
  <si>
    <t>Neumarkt-Sankt Veit</t>
  </si>
  <si>
    <t>Altötting</t>
  </si>
  <si>
    <t>Burgkirchen an der Alz</t>
  </si>
  <si>
    <t>Töging a. Inn</t>
  </si>
  <si>
    <t>Garching a.d. Alz</t>
  </si>
  <si>
    <t>Neuötting</t>
  </si>
  <si>
    <t>Tittmoning</t>
  </si>
  <si>
    <t>Marktl</t>
  </si>
  <si>
    <t>Ampfing</t>
  </si>
  <si>
    <t>Winhöring</t>
  </si>
  <si>
    <t>Aschau a. Inn</t>
  </si>
  <si>
    <t>Egglkofen</t>
  </si>
  <si>
    <t>Emmerting</t>
  </si>
  <si>
    <t>Engelsberg</t>
  </si>
  <si>
    <t>Feichten a.d. Alz</t>
  </si>
  <si>
    <t>Geratskirchen</t>
  </si>
  <si>
    <t>Halsbach</t>
  </si>
  <si>
    <t>Jettenbach</t>
  </si>
  <si>
    <t>Kastl</t>
  </si>
  <si>
    <t>Kirchweidach</t>
  </si>
  <si>
    <t>Kraiburg a. Inn</t>
  </si>
  <si>
    <t>Oberbergkirchen</t>
  </si>
  <si>
    <t>Oberneukirchen</t>
  </si>
  <si>
    <t>Erlbach</t>
  </si>
  <si>
    <t>Pleiskirchen</t>
  </si>
  <si>
    <t>Reischach</t>
  </si>
  <si>
    <t>Teising</t>
  </si>
  <si>
    <t>Tüßling</t>
  </si>
  <si>
    <t>Unterneukirchen</t>
  </si>
  <si>
    <t>Ingolstadt</t>
  </si>
  <si>
    <t>Eichstätt</t>
  </si>
  <si>
    <t>Manching</t>
  </si>
  <si>
    <t>Gaimersheim</t>
  </si>
  <si>
    <t>Reichertshofen</t>
  </si>
  <si>
    <t>Vohburg a.d. Donau</t>
  </si>
  <si>
    <t>Kösching</t>
  </si>
  <si>
    <t>Großmehring</t>
  </si>
  <si>
    <t>Lenting</t>
  </si>
  <si>
    <t>Pförring</t>
  </si>
  <si>
    <t>Baar-Ebenhausen</t>
  </si>
  <si>
    <t>Kipfenberg</t>
  </si>
  <si>
    <t>Adelschlag</t>
  </si>
  <si>
    <t>Böhmfeld</t>
  </si>
  <si>
    <t>Buxheim</t>
  </si>
  <si>
    <t>Egweil</t>
  </si>
  <si>
    <t>Eitensheim</t>
  </si>
  <si>
    <t>Ernsgaden</t>
  </si>
  <si>
    <t>Hepberg</t>
  </si>
  <si>
    <t>Hitzhofen</t>
  </si>
  <si>
    <t>Karlskron</t>
  </si>
  <si>
    <t>Kinding</t>
  </si>
  <si>
    <t>Münchsmünster</t>
  </si>
  <si>
    <t>Nassenfels</t>
  </si>
  <si>
    <t>Oberdolling</t>
  </si>
  <si>
    <t>Pollenfeld</t>
  </si>
  <si>
    <t>Schernfeld</t>
  </si>
  <si>
    <t>Stammham</t>
  </si>
  <si>
    <t>Titting</t>
  </si>
  <si>
    <t>Walting</t>
  </si>
  <si>
    <t>Wettstetten</t>
  </si>
  <si>
    <t>Dachau</t>
  </si>
  <si>
    <t>Markt Indersdorf</t>
  </si>
  <si>
    <t>Bergkirchen</t>
  </si>
  <si>
    <t>Odelzhausen</t>
  </si>
  <si>
    <t>Petershausen</t>
  </si>
  <si>
    <t>Hebertshausen</t>
  </si>
  <si>
    <t>Röhrmoos</t>
  </si>
  <si>
    <t>Schwabhausen</t>
  </si>
  <si>
    <t>Altomünster</t>
  </si>
  <si>
    <t>Erdweg</t>
  </si>
  <si>
    <t>Sulzemoos</t>
  </si>
  <si>
    <t>Vierkirchen</t>
  </si>
  <si>
    <t>Weichs</t>
  </si>
  <si>
    <t>Pfaffenhofen a.d.Ilm</t>
  </si>
  <si>
    <t>Wolnzach</t>
  </si>
  <si>
    <t>Geisenfeld</t>
  </si>
  <si>
    <t>Reichertshausen</t>
  </si>
  <si>
    <t>Rohrbach</t>
  </si>
  <si>
    <t>Scheyern</t>
  </si>
  <si>
    <t>Schweitenkirchen</t>
  </si>
  <si>
    <t>Gerolsbach</t>
  </si>
  <si>
    <t>Ilmmünster</t>
  </si>
  <si>
    <t>Jetzendorf</t>
  </si>
  <si>
    <t>Paunzhausen</t>
  </si>
  <si>
    <t>Pörnbach</t>
  </si>
  <si>
    <t>Freising</t>
  </si>
  <si>
    <t>Moosburg a.d. Isar</t>
  </si>
  <si>
    <t>Neufahrn b. Freising</t>
  </si>
  <si>
    <t>Allershausen</t>
  </si>
  <si>
    <t>Attenkirchen</t>
  </si>
  <si>
    <t>Hallbergmoos</t>
  </si>
  <si>
    <t>Kranzberg</t>
  </si>
  <si>
    <t>Nandlstadt</t>
  </si>
  <si>
    <t>Zolling</t>
  </si>
  <si>
    <t>Gammelsdorf</t>
  </si>
  <si>
    <t>Haag a.d. Amper</t>
  </si>
  <si>
    <t>Hohenkammer</t>
  </si>
  <si>
    <t>Hörgertshausen</t>
  </si>
  <si>
    <t>Kirchdorf a.d. Amper</t>
  </si>
  <si>
    <t>Langenbach</t>
  </si>
  <si>
    <t>Marzling</t>
  </si>
  <si>
    <t>Mauern</t>
  </si>
  <si>
    <t>Erding</t>
  </si>
  <si>
    <t>Oberding</t>
  </si>
  <si>
    <t>Fraunberg</t>
  </si>
  <si>
    <t>Moosinning</t>
  </si>
  <si>
    <t>Berglern</t>
  </si>
  <si>
    <t>Eitting</t>
  </si>
  <si>
    <t>Finsing</t>
  </si>
  <si>
    <t>Langenpreising</t>
  </si>
  <si>
    <t>Neuching</t>
  </si>
  <si>
    <t>Walpertskirchen</t>
  </si>
  <si>
    <t>Ottobrunn/Riemerling</t>
  </si>
  <si>
    <t>Haar</t>
  </si>
  <si>
    <t>Kirchheim b. München</t>
  </si>
  <si>
    <t>Ebersberg</t>
  </si>
  <si>
    <t>Grafing b. München</t>
  </si>
  <si>
    <t>Markt Schwaben</t>
  </si>
  <si>
    <t>Neubiberg</t>
  </si>
  <si>
    <t>Poing</t>
  </si>
  <si>
    <t>Vaterstetten</t>
  </si>
  <si>
    <t>Baldham</t>
  </si>
  <si>
    <t>Parsdorf/Hergolding</t>
  </si>
  <si>
    <t>Zorneding</t>
  </si>
  <si>
    <t>Aschheim</t>
  </si>
  <si>
    <t>Kirchseeon</t>
  </si>
  <si>
    <t>Aßling</t>
  </si>
  <si>
    <t>Feldkirchen</t>
  </si>
  <si>
    <t>Glonn</t>
  </si>
  <si>
    <t>Grasbrunn</t>
  </si>
  <si>
    <t>Höhenkirchen-Siegertsbrunn</t>
  </si>
  <si>
    <t>Putzbrunn</t>
  </si>
  <si>
    <t>Steinhöring</t>
  </si>
  <si>
    <t>Anzing</t>
  </si>
  <si>
    <t>Brunnthal</t>
  </si>
  <si>
    <t>Pliening</t>
  </si>
  <si>
    <t>Aying</t>
  </si>
  <si>
    <t>Buch a. Buchrain</t>
  </si>
  <si>
    <t>Egmating</t>
  </si>
  <si>
    <t>Forstern</t>
  </si>
  <si>
    <t>Forstinning</t>
  </si>
  <si>
    <t>Hohenbrunn</t>
  </si>
  <si>
    <t>Hohenlinden</t>
  </si>
  <si>
    <t>Moosach</t>
  </si>
  <si>
    <t>Oberpframmern</t>
  </si>
  <si>
    <t>Pastetten</t>
  </si>
  <si>
    <t>Unterschleißheim</t>
  </si>
  <si>
    <t>Ismaning</t>
  </si>
  <si>
    <t>Garching b. München</t>
  </si>
  <si>
    <t>Karlsfeld</t>
  </si>
  <si>
    <t>Oberschleißheim</t>
  </si>
  <si>
    <t>Unterföhring</t>
  </si>
  <si>
    <t>Fahrenzhausen</t>
  </si>
  <si>
    <t>Haimhausen</t>
  </si>
  <si>
    <t>Augsburg</t>
  </si>
  <si>
    <t>Friedberg</t>
  </si>
  <si>
    <t>Königsbrunn</t>
  </si>
  <si>
    <t>Neusäß</t>
  </si>
  <si>
    <t>Gersthofen</t>
  </si>
  <si>
    <t>Krumbach (Schwaben)</t>
  </si>
  <si>
    <t>Stadtbergen</t>
  </si>
  <si>
    <t>Bobingen</t>
  </si>
  <si>
    <t>Meitingen</t>
  </si>
  <si>
    <t>Mering</t>
  </si>
  <si>
    <t>Diedorf</t>
  </si>
  <si>
    <t>Dinkelscherben</t>
  </si>
  <si>
    <t>Kissing</t>
  </si>
  <si>
    <t>Zusmarshausen</t>
  </si>
  <si>
    <t>Affing</t>
  </si>
  <si>
    <t>Aindling</t>
  </si>
  <si>
    <t>Altenmünster</t>
  </si>
  <si>
    <t>Dasing</t>
  </si>
  <si>
    <t>Gablingen</t>
  </si>
  <si>
    <t>Gessertshausen</t>
  </si>
  <si>
    <t>Langweid a. Lech</t>
  </si>
  <si>
    <t>Welden</t>
  </si>
  <si>
    <t>Thannhausen</t>
  </si>
  <si>
    <t>Ziemetshausen</t>
  </si>
  <si>
    <t>Neuburg a.d. Kammel</t>
  </si>
  <si>
    <t>Adelsried</t>
  </si>
  <si>
    <t>Aichen</t>
  </si>
  <si>
    <t>Aletshausen</t>
  </si>
  <si>
    <t>Aystetten</t>
  </si>
  <si>
    <t>Balzhausen</t>
  </si>
  <si>
    <t>Biberbach</t>
  </si>
  <si>
    <t>Bonstetten</t>
  </si>
  <si>
    <t>Breitenthal</t>
  </si>
  <si>
    <t>Deisenhausen</t>
  </si>
  <si>
    <t>Ebershausen</t>
  </si>
  <si>
    <t>Egling a.d. Paar</t>
  </si>
  <si>
    <t>Emersacker</t>
  </si>
  <si>
    <t>Horgau</t>
  </si>
  <si>
    <t>Kettershausen</t>
  </si>
  <si>
    <t>Kutzenhausen</t>
  </si>
  <si>
    <t>Laugna</t>
  </si>
  <si>
    <t>Merching</t>
  </si>
  <si>
    <t>Münsterhausen</t>
  </si>
  <si>
    <t>Oberottmarshausen</t>
  </si>
  <si>
    <t>Rehling</t>
  </si>
  <si>
    <t>Ried</t>
  </si>
  <si>
    <t>Schmiechen</t>
  </si>
  <si>
    <t>Ursberg</t>
  </si>
  <si>
    <t>Ustersbach</t>
  </si>
  <si>
    <t>Wehringen</t>
  </si>
  <si>
    <t>Schrobenhausen</t>
  </si>
  <si>
    <t>Aichach</t>
  </si>
  <si>
    <t>Pöttmes</t>
  </si>
  <si>
    <t>Kühbach</t>
  </si>
  <si>
    <t>Hohenwart</t>
  </si>
  <si>
    <t>Adelzhausen</t>
  </si>
  <si>
    <t>Aresing</t>
  </si>
  <si>
    <t>Berg im Gau</t>
  </si>
  <si>
    <t>Brunnen</t>
  </si>
  <si>
    <t>Gachenbach</t>
  </si>
  <si>
    <t>Hilgertshausen-Tandern</t>
  </si>
  <si>
    <t>Hollenbach</t>
  </si>
  <si>
    <t>Inchenhofen</t>
  </si>
  <si>
    <t>Langenmosen</t>
  </si>
  <si>
    <t>Obergriesbach</t>
  </si>
  <si>
    <t>Petersdorf</t>
  </si>
  <si>
    <t>Schiltberg</t>
  </si>
  <si>
    <t>Sielenbach</t>
  </si>
  <si>
    <t>Waidhofen</t>
  </si>
  <si>
    <t>Donauwörth</t>
  </si>
  <si>
    <t>Neuburg an der Donau</t>
  </si>
  <si>
    <t>Wertingen</t>
  </si>
  <si>
    <t>Rain</t>
  </si>
  <si>
    <t>Rennertshofen</t>
  </si>
  <si>
    <t>Buttenwiesen</t>
  </si>
  <si>
    <t>Wemding</t>
  </si>
  <si>
    <t>Monheim</t>
  </si>
  <si>
    <t>Harburg</t>
  </si>
  <si>
    <t>Bissingen</t>
  </si>
  <si>
    <t>Tapfheim</t>
  </si>
  <si>
    <t>Asbach-Bäumenheim</t>
  </si>
  <si>
    <t>Burgheim</t>
  </si>
  <si>
    <t>Karlshuld</t>
  </si>
  <si>
    <t>Königsmoos</t>
  </si>
  <si>
    <t>Thierhaupten</t>
  </si>
  <si>
    <t>Baar</t>
  </si>
  <si>
    <t>Buchdorf</t>
  </si>
  <si>
    <t>Ehekirchen</t>
  </si>
  <si>
    <t>Ehingen</t>
  </si>
  <si>
    <t>Ellgau</t>
  </si>
  <si>
    <t>Fünfstetten</t>
  </si>
  <si>
    <t>Genderkingen</t>
  </si>
  <si>
    <t>Holzheim</t>
  </si>
  <si>
    <t>Huisheim</t>
  </si>
  <si>
    <t>Kaisheim</t>
  </si>
  <si>
    <t>Marxheim</t>
  </si>
  <si>
    <t>Mertingen</t>
  </si>
  <si>
    <t>Niederschönenfeld</t>
  </si>
  <si>
    <t>Nordendorf</t>
  </si>
  <si>
    <t>Oberndorf a.Lech</t>
  </si>
  <si>
    <t>Otting</t>
  </si>
  <si>
    <t>Rohrenfels</t>
  </si>
  <si>
    <t>Rögling</t>
  </si>
  <si>
    <t>Tagmersheim</t>
  </si>
  <si>
    <t>Weichering</t>
  </si>
  <si>
    <t>Westendorf, Kühlenthal</t>
  </si>
  <si>
    <t>Wolferstadt</t>
  </si>
  <si>
    <t>Nördlingen</t>
  </si>
  <si>
    <t>Oettingen i. Bay.</t>
  </si>
  <si>
    <t>Alerheim</t>
  </si>
  <si>
    <t>Amerdingen</t>
  </si>
  <si>
    <t>Auhausen</t>
  </si>
  <si>
    <t>Deiningen</t>
  </si>
  <si>
    <t>Ederheim</t>
  </si>
  <si>
    <t>Ehingen a. Ries</t>
  </si>
  <si>
    <t>Fremdingen</t>
  </si>
  <si>
    <t>Hainsfarth</t>
  </si>
  <si>
    <t>Hohenaltheim</t>
  </si>
  <si>
    <t>Maihingen</t>
  </si>
  <si>
    <t>Marktoffingen</t>
  </si>
  <si>
    <t>Megesheim</t>
  </si>
  <si>
    <t>Mönchsdeggingen</t>
  </si>
  <si>
    <t>Möttingen</t>
  </si>
  <si>
    <t>Munningen</t>
  </si>
  <si>
    <t>Reimlingen</t>
  </si>
  <si>
    <t>Wallerstein</t>
  </si>
  <si>
    <t>Wechingen</t>
  </si>
  <si>
    <t>Buchloe</t>
  </si>
  <si>
    <t>Bad Wörishofen</t>
  </si>
  <si>
    <t>Schwabmünchen</t>
  </si>
  <si>
    <t>Untermeitingen</t>
  </si>
  <si>
    <t>Türkheim</t>
  </si>
  <si>
    <t>Großaitingen</t>
  </si>
  <si>
    <t>Fischach</t>
  </si>
  <si>
    <t>Langerringen</t>
  </si>
  <si>
    <t>Amberg</t>
  </si>
  <si>
    <t>Hiltenfingen</t>
  </si>
  <si>
    <t>Hurlach</t>
  </si>
  <si>
    <t>Igling</t>
  </si>
  <si>
    <t>Jengen</t>
  </si>
  <si>
    <t>Lamerdingen</t>
  </si>
  <si>
    <t>Langenneufnach</t>
  </si>
  <si>
    <t>Markt Wald</t>
  </si>
  <si>
    <t>Mickhausen</t>
  </si>
  <si>
    <t>Mittelneufnach</t>
  </si>
  <si>
    <t>Oberostendorf</t>
  </si>
  <si>
    <t>Rammingen</t>
  </si>
  <si>
    <t>Scherstetten</t>
  </si>
  <si>
    <t>Tussenhausen</t>
  </si>
  <si>
    <t>Waal</t>
  </si>
  <si>
    <t>Walkertshofen</t>
  </si>
  <si>
    <t>Wiedergeltingen</t>
  </si>
  <si>
    <t>Landsberg a. Lech</t>
  </si>
  <si>
    <t>Dießen a. Ammersee</t>
  </si>
  <si>
    <t>Kaufering</t>
  </si>
  <si>
    <t>Utting a. Ammersee</t>
  </si>
  <si>
    <t>Denklingen</t>
  </si>
  <si>
    <t>Eresing</t>
  </si>
  <si>
    <t>Finning</t>
  </si>
  <si>
    <t>Fuchstal</t>
  </si>
  <si>
    <t>Greifenberg</t>
  </si>
  <si>
    <t>Hofstetten</t>
  </si>
  <si>
    <t>Penzing</t>
  </si>
  <si>
    <t>Prittriching</t>
  </si>
  <si>
    <t>Pürgen</t>
  </si>
  <si>
    <t>Reichling</t>
  </si>
  <si>
    <t>Rott</t>
  </si>
  <si>
    <t>Scheuring</t>
  </si>
  <si>
    <t>Schondorf a. Ammersee</t>
  </si>
  <si>
    <t>Schwifting</t>
  </si>
  <si>
    <t>Thaining</t>
  </si>
  <si>
    <t>Unterdießen</t>
  </si>
  <si>
    <t>Vilgertshofen</t>
  </si>
  <si>
    <t>Weil</t>
  </si>
  <si>
    <t>Windach</t>
  </si>
  <si>
    <t>Schongau</t>
  </si>
  <si>
    <t>Peiting</t>
  </si>
  <si>
    <t>Apfeldorf</t>
  </si>
  <si>
    <t>Bernbeuren</t>
  </si>
  <si>
    <t>Burggen</t>
  </si>
  <si>
    <t>Hohenfurch</t>
  </si>
  <si>
    <t>Ingenried</t>
  </si>
  <si>
    <t>Kinsau</t>
  </si>
  <si>
    <t>Lechbruck</t>
  </si>
  <si>
    <t>Prem</t>
  </si>
  <si>
    <t>Schwabbruck</t>
  </si>
  <si>
    <t>Schwabsoien</t>
  </si>
  <si>
    <t>Steingaden</t>
  </si>
  <si>
    <t>Kempten (Allgäu)</t>
  </si>
  <si>
    <t>Waltenhofen</t>
  </si>
  <si>
    <t>Altusried</t>
  </si>
  <si>
    <t>Pfronten</t>
  </si>
  <si>
    <t>Dietmannsried</t>
  </si>
  <si>
    <t>Oy-Mittelberg</t>
  </si>
  <si>
    <t>Durach</t>
  </si>
  <si>
    <t>Buchenberg</t>
  </si>
  <si>
    <t>Sulzberg</t>
  </si>
  <si>
    <t>Weitnau</t>
  </si>
  <si>
    <t>Nesselwang</t>
  </si>
  <si>
    <t>Wiggensbach</t>
  </si>
  <si>
    <t>Betzigau</t>
  </si>
  <si>
    <t>Haldenwang</t>
  </si>
  <si>
    <t>Lauben</t>
  </si>
  <si>
    <t>Rückholz</t>
  </si>
  <si>
    <t>Untrasried</t>
  </si>
  <si>
    <t>Wertach</t>
  </si>
  <si>
    <t>Wildpoldsried</t>
  </si>
  <si>
    <t>Immenstadt im Allgäu</t>
  </si>
  <si>
    <t>Sonthofen</t>
  </si>
  <si>
    <t>Oberstaufen</t>
  </si>
  <si>
    <t>Fischen im Allgäu</t>
  </si>
  <si>
    <t>Bad Hindelang</t>
  </si>
  <si>
    <t>Blaichach</t>
  </si>
  <si>
    <t>Burgberg im Allgäu</t>
  </si>
  <si>
    <t>Missen-Wilhams</t>
  </si>
  <si>
    <t>Rettenberg</t>
  </si>
  <si>
    <t>Oberstdorf</t>
  </si>
  <si>
    <t>Kaufbeuren</t>
  </si>
  <si>
    <t>Marktoberdorf</t>
  </si>
  <si>
    <t>Füssen</t>
  </si>
  <si>
    <t>Obergünzburg</t>
  </si>
  <si>
    <t>Seeg</t>
  </si>
  <si>
    <t>Biessenhofen</t>
  </si>
  <si>
    <t>Halblech</t>
  </si>
  <si>
    <t>Schwangau</t>
  </si>
  <si>
    <t>Unterthingau</t>
  </si>
  <si>
    <t>Aitrang</t>
  </si>
  <si>
    <t>Baisweil</t>
  </si>
  <si>
    <t>Bidingen</t>
  </si>
  <si>
    <t>Eggenthal</t>
  </si>
  <si>
    <t>Friesenried</t>
  </si>
  <si>
    <t>Germaringen</t>
  </si>
  <si>
    <t>Görisried</t>
  </si>
  <si>
    <t>Hopferau</t>
  </si>
  <si>
    <t>Irsee</t>
  </si>
  <si>
    <t>Kaltental</t>
  </si>
  <si>
    <t>Lengenwang</t>
  </si>
  <si>
    <t>Mauerstetten</t>
  </si>
  <si>
    <t>Pforzen</t>
  </si>
  <si>
    <t>Rieden</t>
  </si>
  <si>
    <t>Rieden am Forggensee</t>
  </si>
  <si>
    <t>Ronsberg</t>
  </si>
  <si>
    <t>Roßhaupten</t>
  </si>
  <si>
    <t>Ruderatshofen</t>
  </si>
  <si>
    <t>Stötten am Auerberg</t>
  </si>
  <si>
    <t>Stöttwang</t>
  </si>
  <si>
    <t>Westendorf</t>
  </si>
  <si>
    <t>Memmingen</t>
  </si>
  <si>
    <t>Mindelheim</t>
  </si>
  <si>
    <t>Ottobeuren</t>
  </si>
  <si>
    <t>Bad Grönenbach</t>
  </si>
  <si>
    <t>Markt Rettenbach</t>
  </si>
  <si>
    <t>Benningen</t>
  </si>
  <si>
    <t>Böhen</t>
  </si>
  <si>
    <t>Boos</t>
  </si>
  <si>
    <t>Breitenbrunn</t>
  </si>
  <si>
    <t>Apfeltrach</t>
  </si>
  <si>
    <t>Egg an der Günz</t>
  </si>
  <si>
    <t>Eppishausen</t>
  </si>
  <si>
    <t>Erkheim</t>
  </si>
  <si>
    <t>Fellheim</t>
  </si>
  <si>
    <t>Hawangen</t>
  </si>
  <si>
    <t>Heimertingen</t>
  </si>
  <si>
    <t>Holzgünz</t>
  </si>
  <si>
    <t>Kammlach</t>
  </si>
  <si>
    <t>Kirchhaslach</t>
  </si>
  <si>
    <t>Kirchheim in Schwaben</t>
  </si>
  <si>
    <t>Kronburg</t>
  </si>
  <si>
    <t>Lachen</t>
  </si>
  <si>
    <t>Lautrach</t>
  </si>
  <si>
    <t>Legau</t>
  </si>
  <si>
    <t>Memmingerberg</t>
  </si>
  <si>
    <t>Niederrieden</t>
  </si>
  <si>
    <t>Oberrieden</t>
  </si>
  <si>
    <t>Oberschönegg</t>
  </si>
  <si>
    <t>Pfaffenhausen</t>
  </si>
  <si>
    <t>Pleß</t>
  </si>
  <si>
    <t>Salgen</t>
  </si>
  <si>
    <t>Sontheim</t>
  </si>
  <si>
    <t>Stetten</t>
  </si>
  <si>
    <t>Trunkelsberg</t>
  </si>
  <si>
    <t>Ungerhausen</t>
  </si>
  <si>
    <t>Unteregg</t>
  </si>
  <si>
    <t>Winterrieden</t>
  </si>
  <si>
    <t>Wolfertschwenden</t>
  </si>
  <si>
    <t>Woringen</t>
  </si>
  <si>
    <t>Friedrichshafen</t>
  </si>
  <si>
    <t>Tettnang</t>
  </si>
  <si>
    <t>Meckenbeuren</t>
  </si>
  <si>
    <t>Kressbronn am Bodensee</t>
  </si>
  <si>
    <t>Langenargen</t>
  </si>
  <si>
    <t>Immenstaad am Bodensee</t>
  </si>
  <si>
    <t>Oberteuringen</t>
  </si>
  <si>
    <t>Eriskirch</t>
  </si>
  <si>
    <t>Neukirch</t>
  </si>
  <si>
    <t>Lindau (Bodensee)</t>
  </si>
  <si>
    <t>Sigmarszell</t>
  </si>
  <si>
    <t>Wasserburg (Bodensee)</t>
  </si>
  <si>
    <t>Hergatz</t>
  </si>
  <si>
    <t>Achberg</t>
  </si>
  <si>
    <t>Nonnenhorn</t>
  </si>
  <si>
    <t>Lindenberg im Allgäu</t>
  </si>
  <si>
    <t>Röthenbach (Allgäu)</t>
  </si>
  <si>
    <t>Weiler-Simmerberg</t>
  </si>
  <si>
    <t>Scheidegg</t>
  </si>
  <si>
    <t>Heimenkirch</t>
  </si>
  <si>
    <t>Oberreute</t>
  </si>
  <si>
    <t>Ravensburg</t>
  </si>
  <si>
    <t>Wangen im Allgäu</t>
  </si>
  <si>
    <t>Baienfurt</t>
  </si>
  <si>
    <t>Argenbühl</t>
  </si>
  <si>
    <t>Horgenzell</t>
  </si>
  <si>
    <t>Vogt</t>
  </si>
  <si>
    <t>Wilhelmsdorf</t>
  </si>
  <si>
    <t>Fronreute</t>
  </si>
  <si>
    <t>Amtzell</t>
  </si>
  <si>
    <t>Schlier</t>
  </si>
  <si>
    <t>Wolpertswende</t>
  </si>
  <si>
    <t>Bodnegg</t>
  </si>
  <si>
    <t>Grünkraut</t>
  </si>
  <si>
    <t>Waldburg</t>
  </si>
  <si>
    <t>Leutkirch im Allgäu</t>
  </si>
  <si>
    <t>Isny im Allgäu</t>
  </si>
  <si>
    <t>Aichstetten</t>
  </si>
  <si>
    <t>Aitrach</t>
  </si>
  <si>
    <t>Aulendorf</t>
  </si>
  <si>
    <t>Bad Waldsee</t>
  </si>
  <si>
    <t>Bad Saulgau, Allmannsweiler</t>
  </si>
  <si>
    <t>Kißlegg</t>
  </si>
  <si>
    <t>Ostrach</t>
  </si>
  <si>
    <t>Altshausen</t>
  </si>
  <si>
    <t>Wolfegg</t>
  </si>
  <si>
    <t>Hohentengen</t>
  </si>
  <si>
    <t>Bergatreute</t>
  </si>
  <si>
    <t>Ebenweiler</t>
  </si>
  <si>
    <t>Ebersbach-Musbach</t>
  </si>
  <si>
    <t>Fleischwangen</t>
  </si>
  <si>
    <t>Hoßkirch</t>
  </si>
  <si>
    <t>Königseggwald</t>
  </si>
  <si>
    <t>Riedhausen</t>
  </si>
  <si>
    <t>Unterwaldhausen</t>
  </si>
  <si>
    <t>Biberach an der Riß</t>
  </si>
  <si>
    <t>Bad Wurzach</t>
  </si>
  <si>
    <t>Ochsenhausen</t>
  </si>
  <si>
    <t>Bad Buchau</t>
  </si>
  <si>
    <t>Bad Schussenried</t>
  </si>
  <si>
    <t>Rot an der Rot</t>
  </si>
  <si>
    <t>Schemmerhofen</t>
  </si>
  <si>
    <t>Eberhardzell</t>
  </si>
  <si>
    <t>Maselheim</t>
  </si>
  <si>
    <t>Mittelbiberach</t>
  </si>
  <si>
    <t>Ummendorf</t>
  </si>
  <si>
    <t>Warthausen</t>
  </si>
  <si>
    <t>Attenweiler</t>
  </si>
  <si>
    <t>Berkheim</t>
  </si>
  <si>
    <t>Dettingen an der Iller</t>
  </si>
  <si>
    <t>Erolzheim</t>
  </si>
  <si>
    <t>Ingoldingen</t>
  </si>
  <si>
    <t>Kirchdorf an der Iller</t>
  </si>
  <si>
    <t>Tannheim</t>
  </si>
  <si>
    <t>Laupheim</t>
  </si>
  <si>
    <t>Schwendi</t>
  </si>
  <si>
    <t>Achstetten</t>
  </si>
  <si>
    <t>Balzheim</t>
  </si>
  <si>
    <t>Burgrieden</t>
  </si>
  <si>
    <t>Gutenzell-Hürbel</t>
  </si>
  <si>
    <t>Kirchberg an der Iller</t>
  </si>
  <si>
    <t>Mietingen</t>
  </si>
  <si>
    <t>Wain</t>
  </si>
  <si>
    <t>Riedlingen</t>
  </si>
  <si>
    <t>Mengen</t>
  </si>
  <si>
    <t>Langenenslingen</t>
  </si>
  <si>
    <t>Herbertingen</t>
  </si>
  <si>
    <t>Ertingen</t>
  </si>
  <si>
    <t>Uttenweiler</t>
  </si>
  <si>
    <t>Dürmentingen</t>
  </si>
  <si>
    <t>Unlingen</t>
  </si>
  <si>
    <t>Zwiefalten</t>
  </si>
  <si>
    <t>Meßkirch, Sauldorf</t>
  </si>
  <si>
    <t>Pfullendorf</t>
  </si>
  <si>
    <t>Beuron</t>
  </si>
  <si>
    <t>Heiligenberg</t>
  </si>
  <si>
    <t>Herdwangen-Schönach</t>
  </si>
  <si>
    <t>Illmensee</t>
  </si>
  <si>
    <t>Leibertingen, Buchheim</t>
  </si>
  <si>
    <t>Wald</t>
  </si>
  <si>
    <t>Überlingen</t>
  </si>
  <si>
    <t>Markdorf</t>
  </si>
  <si>
    <t>Salem</t>
  </si>
  <si>
    <t>Uhldingen-Mühlhofen</t>
  </si>
  <si>
    <t>Deggenhausertal</t>
  </si>
  <si>
    <t>Owingen</t>
  </si>
  <si>
    <t>Bermatingen</t>
  </si>
  <si>
    <t>Frickingen</t>
  </si>
  <si>
    <t>Meersburg</t>
  </si>
  <si>
    <t>Daisendorf</t>
  </si>
  <si>
    <t>Ulm</t>
  </si>
  <si>
    <t>Langenau</t>
  </si>
  <si>
    <t>Blaustein</t>
  </si>
  <si>
    <t>Blaubeuren</t>
  </si>
  <si>
    <t>Laichingen</t>
  </si>
  <si>
    <t>Dornstadt</t>
  </si>
  <si>
    <t>Dietenheim</t>
  </si>
  <si>
    <t>Niederstotzingen</t>
  </si>
  <si>
    <t>Illerkirchberg</t>
  </si>
  <si>
    <t>Lonsee</t>
  </si>
  <si>
    <t>Altheim (Alb)</t>
  </si>
  <si>
    <t>Asselfingen</t>
  </si>
  <si>
    <t>Ballendorf</t>
  </si>
  <si>
    <t>Beimerstetten</t>
  </si>
  <si>
    <t>Berghülen</t>
  </si>
  <si>
    <t>Breitingen</t>
  </si>
  <si>
    <t>Hüttisheim</t>
  </si>
  <si>
    <t>Illerrieden</t>
  </si>
  <si>
    <t>Merklingen</t>
  </si>
  <si>
    <t>Neenstetten</t>
  </si>
  <si>
    <t>Nellingen</t>
  </si>
  <si>
    <t>Schnürpflingen</t>
  </si>
  <si>
    <t>Staig</t>
  </si>
  <si>
    <t>Weidenstetten</t>
  </si>
  <si>
    <t>Westerstetten</t>
  </si>
  <si>
    <t>Neu-Ulm</t>
  </si>
  <si>
    <t>Illertissen</t>
  </si>
  <si>
    <t>Weißenhorn</t>
  </si>
  <si>
    <t>Elchingen</t>
  </si>
  <si>
    <t>Nersingen</t>
  </si>
  <si>
    <t>Pfaffenhofen a.d. Roth</t>
  </si>
  <si>
    <t>Bellenberg</t>
  </si>
  <si>
    <t>Buch</t>
  </si>
  <si>
    <t>Kellmünz a.d. Iller</t>
  </si>
  <si>
    <t>Oberroth</t>
  </si>
  <si>
    <t>Osterberg</t>
  </si>
  <si>
    <t>Roggenburg</t>
  </si>
  <si>
    <t>Unterroth</t>
  </si>
  <si>
    <t>Günzburg</t>
  </si>
  <si>
    <t>Burgau</t>
  </si>
  <si>
    <t>Ichenhausen</t>
  </si>
  <si>
    <t>Leipheim</t>
  </si>
  <si>
    <t>Jettingen-Scheppach</t>
  </si>
  <si>
    <t>Aislingen</t>
  </si>
  <si>
    <t>Bibertal</t>
  </si>
  <si>
    <t>Bubesheim</t>
  </si>
  <si>
    <t>Burtenbach</t>
  </si>
  <si>
    <t>Dürrlauingen</t>
  </si>
  <si>
    <t>Ellzee</t>
  </si>
  <si>
    <t>Glött</t>
  </si>
  <si>
    <t>Gundremmingen</t>
  </si>
  <si>
    <t>Kammeltal</t>
  </si>
  <si>
    <t>Kötz</t>
  </si>
  <si>
    <t>Landensberg</t>
  </si>
  <si>
    <t>Offingen</t>
  </si>
  <si>
    <t>Rettenbach</t>
  </si>
  <si>
    <t>Röfingen</t>
  </si>
  <si>
    <t>Dillingen a.d. Donau</t>
  </si>
  <si>
    <t>Lauingen (Donau)</t>
  </si>
  <si>
    <t>Höchstädt a.d. Donau</t>
  </si>
  <si>
    <t>Gundelfingen a.d. Donau</t>
  </si>
  <si>
    <t>Wittislingen</t>
  </si>
  <si>
    <t>Syrgenstein</t>
  </si>
  <si>
    <t>Bachhagel</t>
  </si>
  <si>
    <t>Bächingen a.d. Brenz</t>
  </si>
  <si>
    <t>Blindheim</t>
  </si>
  <si>
    <t>Finningen</t>
  </si>
  <si>
    <t>Haunsheim</t>
  </si>
  <si>
    <t>Lutzingen</t>
  </si>
  <si>
    <t>Medlingen</t>
  </si>
  <si>
    <t>Ziertheim</t>
  </si>
  <si>
    <t>Zöschingen</t>
  </si>
  <si>
    <t>Heidenheim an der Brenz</t>
  </si>
  <si>
    <t>Giengen an der Brenz</t>
  </si>
  <si>
    <t>Herbrechtingen</t>
  </si>
  <si>
    <t>Gerstetten</t>
  </si>
  <si>
    <t>Königsbronn</t>
  </si>
  <si>
    <t>Steinheim am Albuch</t>
  </si>
  <si>
    <t>Böhmenkirch</t>
  </si>
  <si>
    <t>Dischingen</t>
  </si>
  <si>
    <t>Nattheim</t>
  </si>
  <si>
    <t>Sontheim an der Brenz</t>
  </si>
  <si>
    <t>Hermaringen</t>
  </si>
  <si>
    <t>Ehingen (Donau), Lauterach</t>
  </si>
  <si>
    <t>Munderkingen</t>
  </si>
  <si>
    <t>Schelklingen</t>
  </si>
  <si>
    <t>Allmendingen</t>
  </si>
  <si>
    <t>Altheim</t>
  </si>
  <si>
    <t>Emerkingen</t>
  </si>
  <si>
    <t>Griesingen</t>
  </si>
  <si>
    <t>Oberdischingen</t>
  </si>
  <si>
    <t>Obermarchtal</t>
  </si>
  <si>
    <t>Oberstadion</t>
  </si>
  <si>
    <t>Öpfingen</t>
  </si>
  <si>
    <t>Rottenacker</t>
  </si>
  <si>
    <t>Untermarchtal</t>
  </si>
  <si>
    <t>Unterstadion</t>
  </si>
  <si>
    <t>Nürnberg</t>
  </si>
  <si>
    <t>Zirndorf</t>
  </si>
  <si>
    <t>Altdorf bei Nürnberg</t>
  </si>
  <si>
    <t>Oberasbach</t>
  </si>
  <si>
    <t>Wendelstein</t>
  </si>
  <si>
    <t>Nürnberg-Feucht, Feuchter Forst</t>
  </si>
  <si>
    <t>Eckental</t>
  </si>
  <si>
    <t>Stein</t>
  </si>
  <si>
    <t>Röthenbach an der Pegnitz</t>
  </si>
  <si>
    <t>Cadolzburg</t>
  </si>
  <si>
    <t>Burgthann</t>
  </si>
  <si>
    <t>Heroldsberg</t>
  </si>
  <si>
    <t>Schwaig b. Nürnberg, Behringersdorfer Forst</t>
  </si>
  <si>
    <t>Roßtal</t>
  </si>
  <si>
    <t>Langenzenn</t>
  </si>
  <si>
    <t>Allersberg</t>
  </si>
  <si>
    <t>Veitsbronn</t>
  </si>
  <si>
    <t>Schwarzenbruck</t>
  </si>
  <si>
    <t>Schwanstetten</t>
  </si>
  <si>
    <t>Dietenhofen</t>
  </si>
  <si>
    <t>Pyrbaum</t>
  </si>
  <si>
    <t>Rückersdorf</t>
  </si>
  <si>
    <t>Winkelhaid</t>
  </si>
  <si>
    <t>Großhabersdorf</t>
  </si>
  <si>
    <t>Ammerndorf</t>
  </si>
  <si>
    <t>Neuhof a.d.Zenn</t>
  </si>
  <si>
    <t>Puschendorf</t>
  </si>
  <si>
    <t>Trautskirchen</t>
  </si>
  <si>
    <t>Erlangen</t>
  </si>
  <si>
    <t>Herzogenaurach</t>
  </si>
  <si>
    <t>Neunkirchen a. Brand</t>
  </si>
  <si>
    <t>Uttenreuth, Marloffstein</t>
  </si>
  <si>
    <t>Baiersdorf</t>
  </si>
  <si>
    <t>Weisendorf</t>
  </si>
  <si>
    <t>Aurachtal</t>
  </si>
  <si>
    <t>Bubenreuth</t>
  </si>
  <si>
    <t>Effeltrich</t>
  </si>
  <si>
    <t>Großenseebach</t>
  </si>
  <si>
    <t>Heßdorf</t>
  </si>
  <si>
    <t>Langensendelbach</t>
  </si>
  <si>
    <t>Möhrendorf/Mark</t>
  </si>
  <si>
    <t>Poxdorf</t>
  </si>
  <si>
    <t>Schwabach</t>
  </si>
  <si>
    <t>Roth</t>
  </si>
  <si>
    <t>Hilpoltstein</t>
  </si>
  <si>
    <t>Georgensgmünd</t>
  </si>
  <si>
    <t>Greding</t>
  </si>
  <si>
    <t>Spalt</t>
  </si>
  <si>
    <t>Thalmässing</t>
  </si>
  <si>
    <t>Heideck</t>
  </si>
  <si>
    <t>Abenberg</t>
  </si>
  <si>
    <t>Büchenbach</t>
  </si>
  <si>
    <t>Röttenbach</t>
  </si>
  <si>
    <t>Rohr</t>
  </si>
  <si>
    <t>Lauf an der Pegnitz</t>
  </si>
  <si>
    <t>Hersbruck</t>
  </si>
  <si>
    <t>Schnaittach</t>
  </si>
  <si>
    <t>Pommelsbrunn</t>
  </si>
  <si>
    <t>Leinburg</t>
  </si>
  <si>
    <t>Happurg</t>
  </si>
  <si>
    <t>Neunkirchen am Sand</t>
  </si>
  <si>
    <t>Velden/Hartenstein</t>
  </si>
  <si>
    <t>Alfeld</t>
  </si>
  <si>
    <t>Engelthal/Offenhausen</t>
  </si>
  <si>
    <t>Henfenfeld</t>
  </si>
  <si>
    <t>Kirchensittenbach</t>
  </si>
  <si>
    <t>Ottensoos</t>
  </si>
  <si>
    <t>Reichenschwand</t>
  </si>
  <si>
    <t>Simmelsdorf</t>
  </si>
  <si>
    <t>Vorra</t>
  </si>
  <si>
    <t>Weigendorf</t>
  </si>
  <si>
    <t>Pegnitz</t>
  </si>
  <si>
    <t>Auerbach i.d. OPf.</t>
  </si>
  <si>
    <t>Pottenstein</t>
  </si>
  <si>
    <t>Kirchenthumbach</t>
  </si>
  <si>
    <t>Betzenstein</t>
  </si>
  <si>
    <t>Neuhaus a.d.Pegnitz</t>
  </si>
  <si>
    <t>Obertrubach</t>
  </si>
  <si>
    <t>Plech</t>
  </si>
  <si>
    <t>Schnabelwaid</t>
  </si>
  <si>
    <t>Höchstadt a.d.Aisch</t>
  </si>
  <si>
    <t>Ebermannstadt</t>
  </si>
  <si>
    <t>Gräfenberg</t>
  </si>
  <si>
    <t>Adelsdorf</t>
  </si>
  <si>
    <t>Gößweinstein</t>
  </si>
  <si>
    <t>Eggolsheim</t>
  </si>
  <si>
    <t>Heiligenstadt i. OFr.</t>
  </si>
  <si>
    <t>Hemhofen</t>
  </si>
  <si>
    <t>Heroldsbach</t>
  </si>
  <si>
    <t>Igensdorf</t>
  </si>
  <si>
    <t>Waischenfeld</t>
  </si>
  <si>
    <t>Wiesenttal</t>
  </si>
  <si>
    <t>Aufseß</t>
  </si>
  <si>
    <t>Egloffstein</t>
  </si>
  <si>
    <t>Gremsdorf</t>
  </si>
  <si>
    <t>Hallerndorf</t>
  </si>
  <si>
    <t>Hiltpoltstein</t>
  </si>
  <si>
    <t>Kirchehrenbach</t>
  </si>
  <si>
    <t>Kunreuth</t>
  </si>
  <si>
    <t>Pinzberg</t>
  </si>
  <si>
    <t>Pretzfeld</t>
  </si>
  <si>
    <t>Unterleinleiter</t>
  </si>
  <si>
    <t>Weilersbach</t>
  </si>
  <si>
    <t>Weißenohe</t>
  </si>
  <si>
    <t>Wiesenthau</t>
  </si>
  <si>
    <t>Neustadt a.d. Aisch</t>
  </si>
  <si>
    <t>Bad Windsheim</t>
  </si>
  <si>
    <t>Scheinfeld</t>
  </si>
  <si>
    <t>Emskirchen</t>
  </si>
  <si>
    <t>Wilhermsdorf</t>
  </si>
  <si>
    <t>Diespeck</t>
  </si>
  <si>
    <t>Markt Erlbach</t>
  </si>
  <si>
    <t>Baudenbach</t>
  </si>
  <si>
    <t>Dachsbach</t>
  </si>
  <si>
    <t>Dietersheim</t>
  </si>
  <si>
    <t>Ergersheim</t>
  </si>
  <si>
    <t>Gerhardshofen</t>
  </si>
  <si>
    <t>Gutenstetten</t>
  </si>
  <si>
    <t>Hagenbüchach</t>
  </si>
  <si>
    <t>Illesheim</t>
  </si>
  <si>
    <t>Ipsheim</t>
  </si>
  <si>
    <t>Lonnerstadt</t>
  </si>
  <si>
    <t>Markt Bibart</t>
  </si>
  <si>
    <t>Markt Nordheim</t>
  </si>
  <si>
    <t>Markt Taschendorf</t>
  </si>
  <si>
    <t>Münchsteinach</t>
  </si>
  <si>
    <t>Oberscheinfeld</t>
  </si>
  <si>
    <t>Sugenheim</t>
  </si>
  <si>
    <t>Uehlfeld</t>
  </si>
  <si>
    <t>Vestenbergsgreuth</t>
  </si>
  <si>
    <t>Ansbach</t>
  </si>
  <si>
    <t>Rothenburg ob der Tauber</t>
  </si>
  <si>
    <t>Dinkelsbühl</t>
  </si>
  <si>
    <t>Feuchtwangen</t>
  </si>
  <si>
    <t>Heilsbronn</t>
  </si>
  <si>
    <t>Neuendettelsau</t>
  </si>
  <si>
    <t>Herrieden</t>
  </si>
  <si>
    <t>Windsbach</t>
  </si>
  <si>
    <t>Leutershausen</t>
  </si>
  <si>
    <t>Petersaurach</t>
  </si>
  <si>
    <t>Schillingsfürst</t>
  </si>
  <si>
    <t>Aurach</t>
  </si>
  <si>
    <t>Buch a. Wald</t>
  </si>
  <si>
    <t>Burgbernheim</t>
  </si>
  <si>
    <t>Burgoberbach</t>
  </si>
  <si>
    <t>Burk</t>
  </si>
  <si>
    <t>Colmberg</t>
  </si>
  <si>
    <t>Dentlein a. Forst</t>
  </si>
  <si>
    <t>Dombühl</t>
  </si>
  <si>
    <t>Dürrwangen</t>
  </si>
  <si>
    <t>Flachslanden</t>
  </si>
  <si>
    <t>Gallmersgarten</t>
  </si>
  <si>
    <t>Gebsattel</t>
  </si>
  <si>
    <t>Geslau</t>
  </si>
  <si>
    <t>Insingen</t>
  </si>
  <si>
    <t>Lehrberg</t>
  </si>
  <si>
    <t>Marktbergel</t>
  </si>
  <si>
    <t>Mönchsroth</t>
  </si>
  <si>
    <t>Neusitz</t>
  </si>
  <si>
    <t>Oberdachstetten</t>
  </si>
  <si>
    <t>Obernzenn</t>
  </si>
  <si>
    <t>Ohrenbach</t>
  </si>
  <si>
    <t>Rügland</t>
  </si>
  <si>
    <t>Sachsen b. Ansbach</t>
  </si>
  <si>
    <t>Schnelldorf</t>
  </si>
  <si>
    <t>Steinsfeld</t>
  </si>
  <si>
    <t>Weihenzell</t>
  </si>
  <si>
    <t>Wieseth</t>
  </si>
  <si>
    <t>Wilburgstetten</t>
  </si>
  <si>
    <t>Windelsbach</t>
  </si>
  <si>
    <t>Wörnitz</t>
  </si>
  <si>
    <t>Wolframs-Eschenbach</t>
  </si>
  <si>
    <t>Gunzenhausen</t>
  </si>
  <si>
    <t>Wassertrüdingen</t>
  </si>
  <si>
    <t>Heidenheim</t>
  </si>
  <si>
    <t>Absberg</t>
  </si>
  <si>
    <t>Arberg</t>
  </si>
  <si>
    <t>Dittenheim</t>
  </si>
  <si>
    <t>Gerolfingen</t>
  </si>
  <si>
    <t>Gnotzheim</t>
  </si>
  <si>
    <t>Haundorf</t>
  </si>
  <si>
    <t>Langfurth</t>
  </si>
  <si>
    <t>Merkendorf</t>
  </si>
  <si>
    <t>Mitteleschenbach</t>
  </si>
  <si>
    <t>Muhr a. See</t>
  </si>
  <si>
    <t>Ornbau</t>
  </si>
  <si>
    <t>Pfofeld</t>
  </si>
  <si>
    <t>Röckingen</t>
  </si>
  <si>
    <t>Theilenhofen</t>
  </si>
  <si>
    <t>Unterschwaningen</t>
  </si>
  <si>
    <t>Weiltingen</t>
  </si>
  <si>
    <t>Weidenbach</t>
  </si>
  <si>
    <t>Westheim</t>
  </si>
  <si>
    <t>Wittelshofen</t>
  </si>
  <si>
    <t>Treuchtlingen</t>
  </si>
  <si>
    <t>Weißenburg i. Bay.</t>
  </si>
  <si>
    <t>Pleinfeld</t>
  </si>
  <si>
    <t>Pappenheim</t>
  </si>
  <si>
    <t>Nennslingen</t>
  </si>
  <si>
    <t>Ellingen</t>
  </si>
  <si>
    <t>Alesheim</t>
  </si>
  <si>
    <t>Dollnstein</t>
  </si>
  <si>
    <t>Ettenstatt</t>
  </si>
  <si>
    <t>Höttingen</t>
  </si>
  <si>
    <t>Langenaltheim</t>
  </si>
  <si>
    <t>Markt Berolzheim</t>
  </si>
  <si>
    <t>Meinheim</t>
  </si>
  <si>
    <t>Mörnsheim</t>
  </si>
  <si>
    <t>Polsingen</t>
  </si>
  <si>
    <t>Solnhofen</t>
  </si>
  <si>
    <t>Wellheim</t>
  </si>
  <si>
    <t>Sulzbach-Rosenberg</t>
  </si>
  <si>
    <t>Hirschau</t>
  </si>
  <si>
    <t>Kümmersbruck</t>
  </si>
  <si>
    <t>Vilseck</t>
  </si>
  <si>
    <t>Schnaittenbach</t>
  </si>
  <si>
    <t>Hahnbach</t>
  </si>
  <si>
    <t>Neukirchen b. Sulzbach-Rosen</t>
  </si>
  <si>
    <t>Ammerthal</t>
  </si>
  <si>
    <t>Birgland</t>
  </si>
  <si>
    <t>Ebermannsdorf</t>
  </si>
  <si>
    <t>Edelsfeld</t>
  </si>
  <si>
    <t>Etzelwang</t>
  </si>
  <si>
    <t>Fensterbach</t>
  </si>
  <si>
    <t>Freihung</t>
  </si>
  <si>
    <t>Gebenbach</t>
  </si>
  <si>
    <t>Hirschbach</t>
  </si>
  <si>
    <t>Hohenburg</t>
  </si>
  <si>
    <t>Illschwang</t>
  </si>
  <si>
    <t>Königstein</t>
  </si>
  <si>
    <t>Lauterhofen</t>
  </si>
  <si>
    <t>Poppenricht</t>
  </si>
  <si>
    <t>Schmidmühlen</t>
  </si>
  <si>
    <t>Ursensollen</t>
  </si>
  <si>
    <t>Neumarkt i.d. OPf.</t>
  </si>
  <si>
    <t>Parsberg</t>
  </si>
  <si>
    <t>Berching</t>
  </si>
  <si>
    <t>Beilngries</t>
  </si>
  <si>
    <t>Freystadt</t>
  </si>
  <si>
    <t>Dietfurt a.d. Altmühl</t>
  </si>
  <si>
    <t>Berg b. Neumarkt i.d. OPf.</t>
  </si>
  <si>
    <t>Postbauer-Heng</t>
  </si>
  <si>
    <t>Velburg</t>
  </si>
  <si>
    <t>Seubersdorf i.d. OPf.</t>
  </si>
  <si>
    <t>Berngau</t>
  </si>
  <si>
    <t>Deining</t>
  </si>
  <si>
    <t>Pilsach</t>
  </si>
  <si>
    <t>Sengenthal</t>
  </si>
  <si>
    <t>Schwandorf</t>
  </si>
  <si>
    <t>Neunburg vorm Wald</t>
  </si>
  <si>
    <t>Bruck i.d. OPf.</t>
  </si>
  <si>
    <t>Bodenwöhr</t>
  </si>
  <si>
    <t>Wackersdorf</t>
  </si>
  <si>
    <t>Rötz</t>
  </si>
  <si>
    <t>Neukirchen-Balbini</t>
  </si>
  <si>
    <t>Schwarzhofen</t>
  </si>
  <si>
    <t>Nabburg</t>
  </si>
  <si>
    <t>Schwarzenfeld</t>
  </si>
  <si>
    <t>Oberviechtach</t>
  </si>
  <si>
    <t>Wernberg-Köblitz</t>
  </si>
  <si>
    <t>Pfreimd</t>
  </si>
  <si>
    <t>Schönsee</t>
  </si>
  <si>
    <t>Altendorf</t>
  </si>
  <si>
    <t>Dieterskirchen</t>
  </si>
  <si>
    <t>Guteneck</t>
  </si>
  <si>
    <t>Niedermurach</t>
  </si>
  <si>
    <t>Schmidgaden</t>
  </si>
  <si>
    <t>Schwarzach b. Nabburg</t>
  </si>
  <si>
    <t>Stadlern</t>
  </si>
  <si>
    <t>Stulln</t>
  </si>
  <si>
    <t>Teunz</t>
  </si>
  <si>
    <t>Thanstein</t>
  </si>
  <si>
    <t>Trausnitz</t>
  </si>
  <si>
    <t>Weiding</t>
  </si>
  <si>
    <t>Winklarn</t>
  </si>
  <si>
    <t>Weiden in der OPf., Theisseil</t>
  </si>
  <si>
    <t>Vohenstrauß</t>
  </si>
  <si>
    <t>Grafenwöhr</t>
  </si>
  <si>
    <t>Neustadt a.d. Waldnaab</t>
  </si>
  <si>
    <t>Altenstadt a.d. Waldnaab</t>
  </si>
  <si>
    <t>Windischeschenbach</t>
  </si>
  <si>
    <t>Eschenbach i.d. OPf.</t>
  </si>
  <si>
    <t>Erbendorf</t>
  </si>
  <si>
    <t>Floß</t>
  </si>
  <si>
    <t>Pressath</t>
  </si>
  <si>
    <t>Eslarn</t>
  </si>
  <si>
    <t>Etzenricht</t>
  </si>
  <si>
    <t>Flossenbürg</t>
  </si>
  <si>
    <t>Georgenberg</t>
  </si>
  <si>
    <t>Bechtsried</t>
  </si>
  <si>
    <t>Kaltenbrunn</t>
  </si>
  <si>
    <t>Krummennaab</t>
  </si>
  <si>
    <t>Leuchtenberg</t>
  </si>
  <si>
    <t>Luhe-Wildenau</t>
  </si>
  <si>
    <t>Mantel</t>
  </si>
  <si>
    <t>Moosbach</t>
  </si>
  <si>
    <t>Parkstein</t>
  </si>
  <si>
    <t>Pirk</t>
  </si>
  <si>
    <t>Pleystein</t>
  </si>
  <si>
    <t>Püchersreuth</t>
  </si>
  <si>
    <t>Reuth b. Erbendorf</t>
  </si>
  <si>
    <t>Schirmitz</t>
  </si>
  <si>
    <t>Schwarzenbach</t>
  </si>
  <si>
    <t>Störnstein</t>
  </si>
  <si>
    <t>Tännesberg</t>
  </si>
  <si>
    <t>Trabitz</t>
  </si>
  <si>
    <t>Waidhaus</t>
  </si>
  <si>
    <t>Waldthurn</t>
  </si>
  <si>
    <t>Weiherhammer</t>
  </si>
  <si>
    <t>Regensburg</t>
  </si>
  <si>
    <t>Neutraubling</t>
  </si>
  <si>
    <t>Bad Abbach</t>
  </si>
  <si>
    <t>Pentling</t>
  </si>
  <si>
    <t>Obertraubling</t>
  </si>
  <si>
    <t>Wörth an der Donau</t>
  </si>
  <si>
    <t>Alteglofsheim</t>
  </si>
  <si>
    <t>Aufhausen</t>
  </si>
  <si>
    <t>Bach an der Donau</t>
  </si>
  <si>
    <t>Barbing</t>
  </si>
  <si>
    <t>Donaustauf</t>
  </si>
  <si>
    <t>Hagelstadt</t>
  </si>
  <si>
    <t>Köfering</t>
  </si>
  <si>
    <t>Mintraching</t>
  </si>
  <si>
    <t>Mötzing</t>
  </si>
  <si>
    <t>Pfakofen</t>
  </si>
  <si>
    <t>Pfatter</t>
  </si>
  <si>
    <t>Sünching</t>
  </si>
  <si>
    <t>Tegernheim</t>
  </si>
  <si>
    <t>Thalmassing</t>
  </si>
  <si>
    <t>Wiesent</t>
  </si>
  <si>
    <t>Regenstauf</t>
  </si>
  <si>
    <t>Burglengenfeld</t>
  </si>
  <si>
    <t>Lappersdorf</t>
  </si>
  <si>
    <t>Maxhütte-Haidhof</t>
  </si>
  <si>
    <t>Nittenau</t>
  </si>
  <si>
    <t>Nittendorf</t>
  </si>
  <si>
    <t>Hemau</t>
  </si>
  <si>
    <t>Teublitz</t>
  </si>
  <si>
    <t>Sinzing</t>
  </si>
  <si>
    <t>Laaber, Brunn</t>
  </si>
  <si>
    <t>Bernhardswald</t>
  </si>
  <si>
    <t>Wenzenbach</t>
  </si>
  <si>
    <t>Beratzhausen</t>
  </si>
  <si>
    <t>Altenthann</t>
  </si>
  <si>
    <t>Brennberg</t>
  </si>
  <si>
    <t>Deuerling</t>
  </si>
  <si>
    <t>Duggendorf</t>
  </si>
  <si>
    <t>Kallmünz</t>
  </si>
  <si>
    <t>Michelsneukirchen</t>
  </si>
  <si>
    <t>Pettendorf</t>
  </si>
  <si>
    <t>Pielenhofen</t>
  </si>
  <si>
    <t>Reichenbach</t>
  </si>
  <si>
    <t>Walderbach</t>
  </si>
  <si>
    <t>Wolfsegg</t>
  </si>
  <si>
    <t>Zeitlarn</t>
  </si>
  <si>
    <t>Zell</t>
  </si>
  <si>
    <t>Kelheim</t>
  </si>
  <si>
    <t>Abensberg</t>
  </si>
  <si>
    <t>Neustadt a.d. Donau</t>
  </si>
  <si>
    <t>Altmannstein</t>
  </si>
  <si>
    <t>Riedenburg</t>
  </si>
  <si>
    <t>Saal a.d. Donau</t>
  </si>
  <si>
    <t>Essing</t>
  </si>
  <si>
    <t>Ihrlerstein</t>
  </si>
  <si>
    <t>Kirchdorf</t>
  </si>
  <si>
    <t>Mindelstetten</t>
  </si>
  <si>
    <t>Painten</t>
  </si>
  <si>
    <t>Rohr i. NB</t>
  </si>
  <si>
    <t>Siegenburg</t>
  </si>
  <si>
    <t>Teugn</t>
  </si>
  <si>
    <t>Train</t>
  </si>
  <si>
    <t>Wildenberg</t>
  </si>
  <si>
    <t>Cham</t>
  </si>
  <si>
    <t>Roding</t>
  </si>
  <si>
    <t>Furth i. Wald</t>
  </si>
  <si>
    <t>Kötzting</t>
  </si>
  <si>
    <t>Waldmünchen</t>
  </si>
  <si>
    <t>Neukirchen b. Hl. Blut</t>
  </si>
  <si>
    <t>Traitsching</t>
  </si>
  <si>
    <t>Eschlkam</t>
  </si>
  <si>
    <t>Lam</t>
  </si>
  <si>
    <t>Chamerau</t>
  </si>
  <si>
    <t>Miltach</t>
  </si>
  <si>
    <t>Lohberg</t>
  </si>
  <si>
    <t>Arnbruck</t>
  </si>
  <si>
    <t>Arnschwang</t>
  </si>
  <si>
    <t>Arrach</t>
  </si>
  <si>
    <t>Blaibach</t>
  </si>
  <si>
    <t>Gleißenberg</t>
  </si>
  <si>
    <t>Grafenwiesen</t>
  </si>
  <si>
    <t>Hohenwarth</t>
  </si>
  <si>
    <t>Pemfling</t>
  </si>
  <si>
    <t>Pösing</t>
  </si>
  <si>
    <t>Runding</t>
  </si>
  <si>
    <t>Schönthal</t>
  </si>
  <si>
    <t>Stamsried</t>
  </si>
  <si>
    <t>Treffelstein</t>
  </si>
  <si>
    <t>Waffenbrunn</t>
  </si>
  <si>
    <t>Willmering</t>
  </si>
  <si>
    <t>Zandt</t>
  </si>
  <si>
    <t>Passau</t>
  </si>
  <si>
    <t>Hauzenberg</t>
  </si>
  <si>
    <t>Pocking</t>
  </si>
  <si>
    <t>Waldkirchen</t>
  </si>
  <si>
    <t>Bad Füssing</t>
  </si>
  <si>
    <t>Freyung</t>
  </si>
  <si>
    <t>Fürstenzell</t>
  </si>
  <si>
    <t>Griesbach i. Rottal</t>
  </si>
  <si>
    <t>Neureichenau</t>
  </si>
  <si>
    <t>Rotthalmünster</t>
  </si>
  <si>
    <t>Ruhstorf a.d. Rott</t>
  </si>
  <si>
    <t>Tittling</t>
  </si>
  <si>
    <t>Untergriesbach</t>
  </si>
  <si>
    <t>Wegscheid</t>
  </si>
  <si>
    <t>Hutthurm</t>
  </si>
  <si>
    <t>Jandelsbrunn</t>
  </si>
  <si>
    <t>Salzweg</t>
  </si>
  <si>
    <t>Büchlberg</t>
  </si>
  <si>
    <t>Neuburg a. Inn</t>
  </si>
  <si>
    <t>Obernzell</t>
  </si>
  <si>
    <t>Röhrnbach</t>
  </si>
  <si>
    <t>Thyrnau</t>
  </si>
  <si>
    <t>Bayerbach</t>
  </si>
  <si>
    <t>Breitenberg</t>
  </si>
  <si>
    <t>Ering</t>
  </si>
  <si>
    <t>Fürsteneck</t>
  </si>
  <si>
    <t>Grainet</t>
  </si>
  <si>
    <t>Haidmühle</t>
  </si>
  <si>
    <t>Hinterschmiding</t>
  </si>
  <si>
    <t>Kirchham</t>
  </si>
  <si>
    <t>Kößlarn</t>
  </si>
  <si>
    <t>Mauth</t>
  </si>
  <si>
    <t>Neuhaus a. Inn</t>
  </si>
  <si>
    <t>Neukirchen vorm Wald</t>
  </si>
  <si>
    <t>Perlesreut</t>
  </si>
  <si>
    <t>Philippsreut</t>
  </si>
  <si>
    <t>Ringelai</t>
  </si>
  <si>
    <t>Ruderting</t>
  </si>
  <si>
    <t>Saldenburg</t>
  </si>
  <si>
    <t>Sonnen</t>
  </si>
  <si>
    <t>Stubenberg</t>
  </si>
  <si>
    <t>Tettenweis</t>
  </si>
  <si>
    <t>Thurmansbang</t>
  </si>
  <si>
    <t>Regen</t>
  </si>
  <si>
    <t>Zwiesel</t>
  </si>
  <si>
    <t>Viechtach</t>
  </si>
  <si>
    <t>Zachenberg</t>
  </si>
  <si>
    <t>Teisnach</t>
  </si>
  <si>
    <t>Bodenmais</t>
  </si>
  <si>
    <t>Achslach</t>
  </si>
  <si>
    <t>Bayerisch Eisenstein</t>
  </si>
  <si>
    <t>Bischofsmais</t>
  </si>
  <si>
    <t>Böbrach</t>
  </si>
  <si>
    <t>Drachselsried</t>
  </si>
  <si>
    <t>Frauenau</t>
  </si>
  <si>
    <t>Kirchdorf i. Wald</t>
  </si>
  <si>
    <t>Kollnburg</t>
  </si>
  <si>
    <t>Langdorf</t>
  </si>
  <si>
    <t>Patersdorf</t>
  </si>
  <si>
    <t>Prackenbach</t>
  </si>
  <si>
    <t>Rinchnach</t>
  </si>
  <si>
    <t>Straubing</t>
  </si>
  <si>
    <t>Bogen</t>
  </si>
  <si>
    <t>Aiterhofen</t>
  </si>
  <si>
    <t>Geiselhöring</t>
  </si>
  <si>
    <t>Hunderdorf</t>
  </si>
  <si>
    <t>Leiblfing</t>
  </si>
  <si>
    <t>Straßkirchen</t>
  </si>
  <si>
    <t>Wiesenfelden</t>
  </si>
  <si>
    <t>Aholfing</t>
  </si>
  <si>
    <t>Ascha</t>
  </si>
  <si>
    <t>Atting</t>
  </si>
  <si>
    <t>Falkenfels</t>
  </si>
  <si>
    <t>Haselbach</t>
  </si>
  <si>
    <t>Kirchroth</t>
  </si>
  <si>
    <t>Konzell</t>
  </si>
  <si>
    <t>Loitzendorf</t>
  </si>
  <si>
    <t>Mitterfels</t>
  </si>
  <si>
    <t>Oberschneiding</t>
  </si>
  <si>
    <t>Parkstetten</t>
  </si>
  <si>
    <t>Perasdorf</t>
  </si>
  <si>
    <t>Perkam</t>
  </si>
  <si>
    <t>Rattenberg</t>
  </si>
  <si>
    <t>Rattiszell</t>
  </si>
  <si>
    <t>Stallwang</t>
  </si>
  <si>
    <t>Sankt Englmar</t>
  </si>
  <si>
    <t>Landau a.d. Isar</t>
  </si>
  <si>
    <t>Reisbach</t>
  </si>
  <si>
    <t>Arnstorf</t>
  </si>
  <si>
    <t>Eichendorf</t>
  </si>
  <si>
    <t>Pilsting</t>
  </si>
  <si>
    <t>Simbach</t>
  </si>
  <si>
    <t>Mamming</t>
  </si>
  <si>
    <t>Roßbach</t>
  </si>
  <si>
    <t>Plattling</t>
  </si>
  <si>
    <t>Deggendorf</t>
  </si>
  <si>
    <t>Vilshofen an der Donau</t>
  </si>
  <si>
    <t>Osterhofen</t>
  </si>
  <si>
    <t>Hengersberg</t>
  </si>
  <si>
    <t>Ortenburg</t>
  </si>
  <si>
    <t>Aldersbach</t>
  </si>
  <si>
    <t>Schöllnach</t>
  </si>
  <si>
    <t>Spiegelau</t>
  </si>
  <si>
    <t>Wallersdorf</t>
  </si>
  <si>
    <t>Metten</t>
  </si>
  <si>
    <t>Aholming</t>
  </si>
  <si>
    <t>Aicha vorm Wald</t>
  </si>
  <si>
    <t>Außernzell</t>
  </si>
  <si>
    <t>Buchhofen</t>
  </si>
  <si>
    <t>Eging a. See</t>
  </si>
  <si>
    <t>Eppenschlag</t>
  </si>
  <si>
    <t>Fürstenstein</t>
  </si>
  <si>
    <t>Grafling</t>
  </si>
  <si>
    <t>Grattersdorf</t>
  </si>
  <si>
    <t>Haarbach</t>
  </si>
  <si>
    <t>Hofkirchen</t>
  </si>
  <si>
    <t>Hohenau</t>
  </si>
  <si>
    <t>Iggensbach</t>
  </si>
  <si>
    <t>Innernzell</t>
  </si>
  <si>
    <t>Künzing</t>
  </si>
  <si>
    <t>Lalling</t>
  </si>
  <si>
    <t>Mariaposching</t>
  </si>
  <si>
    <t>Neuschönau</t>
  </si>
  <si>
    <t>Niederalteich</t>
  </si>
  <si>
    <t>Niederwinkling</t>
  </si>
  <si>
    <t>Offenberg</t>
  </si>
  <si>
    <t>Oberpöring</t>
  </si>
  <si>
    <t>Otzing</t>
  </si>
  <si>
    <t>Riedlhütte</t>
  </si>
  <si>
    <t>Sankt Oswald</t>
  </si>
  <si>
    <t>Stephansposching</t>
  </si>
  <si>
    <t>Schaufling</t>
  </si>
  <si>
    <t>Schöfweg</t>
  </si>
  <si>
    <t>Wallerfing</t>
  </si>
  <si>
    <t>Windorf</t>
  </si>
  <si>
    <t>Winzer</t>
  </si>
  <si>
    <t>Zenting</t>
  </si>
  <si>
    <t>Hof</t>
  </si>
  <si>
    <t>Selb</t>
  </si>
  <si>
    <t>Rehau</t>
  </si>
  <si>
    <t>Naila</t>
  </si>
  <si>
    <t>Schwarzenbach a.d. Saale</t>
  </si>
  <si>
    <t>Schwarzenbach a. Wald</t>
  </si>
  <si>
    <t>Bad Steben</t>
  </si>
  <si>
    <t>Oberkotzau</t>
  </si>
  <si>
    <t>Selbitz</t>
  </si>
  <si>
    <t>Kirchenlamitz</t>
  </si>
  <si>
    <t>Weißenstadt</t>
  </si>
  <si>
    <t>Marktleuthen</t>
  </si>
  <si>
    <t>Schönwald</t>
  </si>
  <si>
    <t>Konradsreuth</t>
  </si>
  <si>
    <t>Geroldsgrün</t>
  </si>
  <si>
    <t>Döhlau</t>
  </si>
  <si>
    <t>Feilitzsch</t>
  </si>
  <si>
    <t>Gattendorf</t>
  </si>
  <si>
    <t>Höchstädt</t>
  </si>
  <si>
    <t>Issigau</t>
  </si>
  <si>
    <t>Köditz</t>
  </si>
  <si>
    <t>Leupoldsgrün</t>
  </si>
  <si>
    <t>Lichtenberg</t>
  </si>
  <si>
    <t>Regnitzlosau</t>
  </si>
  <si>
    <t>Röslau</t>
  </si>
  <si>
    <t>Schauenstein</t>
  </si>
  <si>
    <t>Thierstein</t>
  </si>
  <si>
    <t>Münchberg</t>
  </si>
  <si>
    <t>Helmbrechts</t>
  </si>
  <si>
    <t>Sparneck</t>
  </si>
  <si>
    <t>Stammbach</t>
  </si>
  <si>
    <t>Weißdorf</t>
  </si>
  <si>
    <t>Kulmbach</t>
  </si>
  <si>
    <t>Mainleus</t>
  </si>
  <si>
    <t>Neuenmarkt</t>
  </si>
  <si>
    <t>Stadtsteinach</t>
  </si>
  <si>
    <t>Thurnau</t>
  </si>
  <si>
    <t>Marktleugast</t>
  </si>
  <si>
    <t>Presseck</t>
  </si>
  <si>
    <t>Grafengehaig</t>
  </si>
  <si>
    <t>Guttenberg</t>
  </si>
  <si>
    <t>Kasendorf</t>
  </si>
  <si>
    <t>Ködnitz</t>
  </si>
  <si>
    <t>Kupferberg</t>
  </si>
  <si>
    <t>Ludwigschorgast</t>
  </si>
  <si>
    <t>Rugendorf</t>
  </si>
  <si>
    <t>Trebgast</t>
  </si>
  <si>
    <t>Untersteinach</t>
  </si>
  <si>
    <t>Bayreuth</t>
  </si>
  <si>
    <t>Bad Berneck im Fichtelgebirge</t>
  </si>
  <si>
    <t>Bindlach</t>
  </si>
  <si>
    <t>Weidenberg, Kirchenpingarten</t>
  </si>
  <si>
    <t>Speichersdorf</t>
  </si>
  <si>
    <t>Creußen</t>
  </si>
  <si>
    <t>Kemnath</t>
  </si>
  <si>
    <t>Gefrees</t>
  </si>
  <si>
    <t>Warmensteinach</t>
  </si>
  <si>
    <t>Eckersdorf</t>
  </si>
  <si>
    <t>Mistelgau</t>
  </si>
  <si>
    <t>Ahorntal</t>
  </si>
  <si>
    <t>Bischofsgrün</t>
  </si>
  <si>
    <t>Gesees</t>
  </si>
  <si>
    <t>Goldkronach</t>
  </si>
  <si>
    <t>Harsdorf</t>
  </si>
  <si>
    <t>Heinersreuth</t>
  </si>
  <si>
    <t>Himmelkron</t>
  </si>
  <si>
    <t>Hummeltal</t>
  </si>
  <si>
    <t>Immenreuth</t>
  </si>
  <si>
    <t>Kulmain</t>
  </si>
  <si>
    <t>Marktschorgast</t>
  </si>
  <si>
    <t>Mistelbach</t>
  </si>
  <si>
    <t>Neudrossenfeld</t>
  </si>
  <si>
    <t>Neustadt a. Kulm</t>
  </si>
  <si>
    <t>Plankenfels</t>
  </si>
  <si>
    <t>Emtmannsberg</t>
  </si>
  <si>
    <t>Vorbach</t>
  </si>
  <si>
    <t>Marktredwitz</t>
  </si>
  <si>
    <t>Wunsiedel</t>
  </si>
  <si>
    <t>Tirschenreuth</t>
  </si>
  <si>
    <t>Waldsassen</t>
  </si>
  <si>
    <t>Arzberg</t>
  </si>
  <si>
    <t>Mitterteich</t>
  </si>
  <si>
    <t>Bärnau</t>
  </si>
  <si>
    <t>Wiesau</t>
  </si>
  <si>
    <t>Waldershof</t>
  </si>
  <si>
    <t>Bad Alexandersbad</t>
  </si>
  <si>
    <t>Brand</t>
  </si>
  <si>
    <t>Ebnath</t>
  </si>
  <si>
    <t>Fichtelberg</t>
  </si>
  <si>
    <t>Friedenfels</t>
  </si>
  <si>
    <t>Fuchsmühl</t>
  </si>
  <si>
    <t>Hohenberg a.d. Eger</t>
  </si>
  <si>
    <t>Konnersreuth</t>
  </si>
  <si>
    <t>Mehlmeisel</t>
  </si>
  <si>
    <t>Mähring</t>
  </si>
  <si>
    <t>Nagel</t>
  </si>
  <si>
    <t>Neualbenreuth</t>
  </si>
  <si>
    <t>Neusorg</t>
  </si>
  <si>
    <t>Pechbrunn</t>
  </si>
  <si>
    <t>Plößberg</t>
  </si>
  <si>
    <t>Pullenreuth</t>
  </si>
  <si>
    <t>Schirnding</t>
  </si>
  <si>
    <t>Thiersheim</t>
  </si>
  <si>
    <t>Tröstau</t>
  </si>
  <si>
    <t>Bamberg</t>
  </si>
  <si>
    <t>Hallstadt</t>
  </si>
  <si>
    <t>Ebern</t>
  </si>
  <si>
    <t>Scheßlitz</t>
  </si>
  <si>
    <t>Hirschaid</t>
  </si>
  <si>
    <t>Memmelsdorf</t>
  </si>
  <si>
    <t>Bischberg</t>
  </si>
  <si>
    <t>Litzendorf</t>
  </si>
  <si>
    <t>Maroldsweisach</t>
  </si>
  <si>
    <t>Strullendorf</t>
  </si>
  <si>
    <t>Schlüsselfeld</t>
  </si>
  <si>
    <t>Stegaurach</t>
  </si>
  <si>
    <t>Burgebrach</t>
  </si>
  <si>
    <t>Hollfeld</t>
  </si>
  <si>
    <t>Seßlach</t>
  </si>
  <si>
    <t>Baunach</t>
  </si>
  <si>
    <t>Breitengüßbach</t>
  </si>
  <si>
    <t>Breitbrunn</t>
  </si>
  <si>
    <t>Burghaslach</t>
  </si>
  <si>
    <t>Burgwindheim</t>
  </si>
  <si>
    <t>Buttenheim</t>
  </si>
  <si>
    <t>Ebrach</t>
  </si>
  <si>
    <t>Frensdorf</t>
  </si>
  <si>
    <t>Geiselwind</t>
  </si>
  <si>
    <t>Gerach</t>
  </si>
  <si>
    <t>Kemmern</t>
  </si>
  <si>
    <t>Kirchlauter</t>
  </si>
  <si>
    <t>Königsfeld</t>
  </si>
  <si>
    <t>Lauter</t>
  </si>
  <si>
    <t>Lisberg</t>
  </si>
  <si>
    <t>Oberhaid</t>
  </si>
  <si>
    <t>Pettstadt</t>
  </si>
  <si>
    <t>Pfarrweisach</t>
  </si>
  <si>
    <t>Pommersfelden</t>
  </si>
  <si>
    <t>Rattelsdorf</t>
  </si>
  <si>
    <t>Rauhenebrach</t>
  </si>
  <si>
    <t>Reckendorf</t>
  </si>
  <si>
    <t>Rentweinsdorf</t>
  </si>
  <si>
    <t>Schönbrunn i. Steigerwald</t>
  </si>
  <si>
    <t>Stadelhofen</t>
  </si>
  <si>
    <t>Stettfeld</t>
  </si>
  <si>
    <t>Untermerzbach</t>
  </si>
  <si>
    <t>Viereth-Trunstadt</t>
  </si>
  <si>
    <t>Wachenroth</t>
  </si>
  <si>
    <t>Walsdorf</t>
  </si>
  <si>
    <t>Wattendorf</t>
  </si>
  <si>
    <t>Wonsees</t>
  </si>
  <si>
    <t>Zapfendorf</t>
  </si>
  <si>
    <t>Burgkunstadt</t>
  </si>
  <si>
    <t>Staffelstein</t>
  </si>
  <si>
    <t>Ebersdorf b. Coburg</t>
  </si>
  <si>
    <t>Sonnefeld</t>
  </si>
  <si>
    <t>Michelau i. OFr.</t>
  </si>
  <si>
    <t>Ebensfeld</t>
  </si>
  <si>
    <t>Untersiemau</t>
  </si>
  <si>
    <t>Redwitz a.d. Rodach</t>
  </si>
  <si>
    <t>Weismain</t>
  </si>
  <si>
    <t>Altenkunstadt</t>
  </si>
  <si>
    <t>Mitwitz</t>
  </si>
  <si>
    <t>Großheirath</t>
  </si>
  <si>
    <t>Grub a. Forst</t>
  </si>
  <si>
    <t>Hochstadt a. Main</t>
  </si>
  <si>
    <t>Itzgrund</t>
  </si>
  <si>
    <t>Marktzeuln</t>
  </si>
  <si>
    <t>Schneckenlohe</t>
  </si>
  <si>
    <t>Weidhausen b. Coburg</t>
  </si>
  <si>
    <t>Kronach</t>
  </si>
  <si>
    <t>Küps</t>
  </si>
  <si>
    <t>Pressig</t>
  </si>
  <si>
    <t>Ludwigsstadt</t>
  </si>
  <si>
    <t>Stockheim</t>
  </si>
  <si>
    <t>Wallenfels</t>
  </si>
  <si>
    <t>Steinwiesen</t>
  </si>
  <si>
    <t>Wilhelmsthal</t>
  </si>
  <si>
    <t>Tettau</t>
  </si>
  <si>
    <t>Teuschnitz</t>
  </si>
  <si>
    <t>Steinbach a. Wald</t>
  </si>
  <si>
    <t>Marktrodach</t>
  </si>
  <si>
    <t>Nordhalben</t>
  </si>
  <si>
    <t>Tschirn</t>
  </si>
  <si>
    <t>Weißenbrunn</t>
  </si>
  <si>
    <t>Coburg</t>
  </si>
  <si>
    <t>Neustadt b. Coburg</t>
  </si>
  <si>
    <t>Rödental</t>
  </si>
  <si>
    <t>Rodach b. Coburg</t>
  </si>
  <si>
    <t>Weitramsdorf</t>
  </si>
  <si>
    <t>Meeder</t>
  </si>
  <si>
    <t>Dörfles-Esbach</t>
  </si>
  <si>
    <t>Niederfüllbach</t>
  </si>
  <si>
    <t>Sonneberg, Judenbach</t>
  </si>
  <si>
    <t>Neuhaus-Schierschnitz</t>
  </si>
  <si>
    <t>Frankenblick, Schalkau, Bachfeld</t>
  </si>
  <si>
    <t>Würzburg</t>
  </si>
  <si>
    <t>Ochsenfurt</t>
  </si>
  <si>
    <t>Höchberg</t>
  </si>
  <si>
    <t>Veitshöchheim</t>
  </si>
  <si>
    <t>Uffenheim</t>
  </si>
  <si>
    <t>Gerbrunn</t>
  </si>
  <si>
    <t>Rimpar</t>
  </si>
  <si>
    <t>Zellingen</t>
  </si>
  <si>
    <t>Rottendorf</t>
  </si>
  <si>
    <t>Estenfeld</t>
  </si>
  <si>
    <t>Giebelstadt</t>
  </si>
  <si>
    <t>Reichenberg, Guttenberger Wald</t>
  </si>
  <si>
    <t>Randersacker</t>
  </si>
  <si>
    <t>Altertheim</t>
  </si>
  <si>
    <t>Aub</t>
  </si>
  <si>
    <t>Bergtheim, Oberpleichfeld</t>
  </si>
  <si>
    <t>Bieberehren</t>
  </si>
  <si>
    <t>Bütthard</t>
  </si>
  <si>
    <t>Eibelstadt</t>
  </si>
  <si>
    <t>Eisenheim</t>
  </si>
  <si>
    <t>Erlabrunn</t>
  </si>
  <si>
    <t>Gaukönigshofen</t>
  </si>
  <si>
    <t>Gelchsheim, Sonderhofen</t>
  </si>
  <si>
    <t>Geroldshausen</t>
  </si>
  <si>
    <t>Ippesheim</t>
  </si>
  <si>
    <t>Greußenheim</t>
  </si>
  <si>
    <t>Güntersleben</t>
  </si>
  <si>
    <t>Hausen b. Würzburg</t>
  </si>
  <si>
    <t>Helmstadt</t>
  </si>
  <si>
    <t>Hettstadt</t>
  </si>
  <si>
    <t>Himmelstadt</t>
  </si>
  <si>
    <t>Kirchheim</t>
  </si>
  <si>
    <t>Kist, Irtenberger Wald</t>
  </si>
  <si>
    <t>Kleinrinderfeld</t>
  </si>
  <si>
    <t>Kürnach</t>
  </si>
  <si>
    <t>Leinach</t>
  </si>
  <si>
    <t>Margetshöchheim</t>
  </si>
  <si>
    <t>Neubrunn</t>
  </si>
  <si>
    <t>Prosselsheim</t>
  </si>
  <si>
    <t>Retzstadt</t>
  </si>
  <si>
    <t>Riedenheim</t>
  </si>
  <si>
    <t>Röttingen, Tauberrettersheim</t>
  </si>
  <si>
    <t>Winterhausen</t>
  </si>
  <si>
    <t>Theilheim</t>
  </si>
  <si>
    <t>Thüngen</t>
  </si>
  <si>
    <t>Thüngershem</t>
  </si>
  <si>
    <t>Üttingen, Holzkirchen</t>
  </si>
  <si>
    <t>Unterpleichfeld</t>
  </si>
  <si>
    <t>Waldbrunn, Irtenberger Wald</t>
  </si>
  <si>
    <t>Waldbüttelbrunn</t>
  </si>
  <si>
    <t>Zell a. Main</t>
  </si>
  <si>
    <t>Kitzingen</t>
  </si>
  <si>
    <t>Albertshofen</t>
  </si>
  <si>
    <t>Volkach</t>
  </si>
  <si>
    <t>Sommerach</t>
  </si>
  <si>
    <t>Dettelbach</t>
  </si>
  <si>
    <t>Marktbreit</t>
  </si>
  <si>
    <t>Obernbreit</t>
  </si>
  <si>
    <t>Iphofen</t>
  </si>
  <si>
    <t>Rödelsee</t>
  </si>
  <si>
    <t>Mainbernheim</t>
  </si>
  <si>
    <t>Wiesentheid</t>
  </si>
  <si>
    <t>Kleinlangheim</t>
  </si>
  <si>
    <t>Prichsenstadt</t>
  </si>
  <si>
    <t>Schwarzach a. Main</t>
  </si>
  <si>
    <t>Schweinfurt</t>
  </si>
  <si>
    <t>Haßfurt</t>
  </si>
  <si>
    <t>Werneck</t>
  </si>
  <si>
    <t>Gerolzhofen</t>
  </si>
  <si>
    <t>Schonungen</t>
  </si>
  <si>
    <t>Dittelbrunn</t>
  </si>
  <si>
    <t>Hofheim i. UFr.</t>
  </si>
  <si>
    <t>Niederwerrn</t>
  </si>
  <si>
    <t>Gochsheim</t>
  </si>
  <si>
    <t>Zeil a. Main</t>
  </si>
  <si>
    <t>Knetzgau</t>
  </si>
  <si>
    <t>Eltmann</t>
  </si>
  <si>
    <t>Königsberg i. Bay.</t>
  </si>
  <si>
    <t>Stadtlauringen</t>
  </si>
  <si>
    <t>Aidhausen</t>
  </si>
  <si>
    <t>Bergrheinfeld</t>
  </si>
  <si>
    <t>Bundorf</t>
  </si>
  <si>
    <t>Burgpreppach</t>
  </si>
  <si>
    <t>Dingolshausen</t>
  </si>
  <si>
    <t>Donnersdorf</t>
  </si>
  <si>
    <t>Ebelsbach</t>
  </si>
  <si>
    <t>Euerbach</t>
  </si>
  <si>
    <t>Gädheim</t>
  </si>
  <si>
    <t>Geldersheim</t>
  </si>
  <si>
    <t>Grafenrheinfeld</t>
  </si>
  <si>
    <t>Grettstadt</t>
  </si>
  <si>
    <t>Kolitzheim</t>
  </si>
  <si>
    <t>Lülsfeld</t>
  </si>
  <si>
    <t>Michelau i. Steigerwald, Hundelshausen</t>
  </si>
  <si>
    <t>Oberaurach</t>
  </si>
  <si>
    <t>Oberschwarzach</t>
  </si>
  <si>
    <t>Rannungen</t>
  </si>
  <si>
    <t>Riedbach</t>
  </si>
  <si>
    <t>Röthlein</t>
  </si>
  <si>
    <t>Sand a. Main</t>
  </si>
  <si>
    <t>Schwanfeld</t>
  </si>
  <si>
    <t>Schwebheim</t>
  </si>
  <si>
    <t>Sennfeld</t>
  </si>
  <si>
    <t>Sulzdorf a.d. Lederhecke</t>
  </si>
  <si>
    <t>Sulzheim</t>
  </si>
  <si>
    <t>Theres</t>
  </si>
  <si>
    <t>Üchtelhausen</t>
  </si>
  <si>
    <t>Waigolshausen</t>
  </si>
  <si>
    <t>Wasserlosen</t>
  </si>
  <si>
    <t>Wipfeld</t>
  </si>
  <si>
    <t>Wonfurt</t>
  </si>
  <si>
    <t>Bad Neustadt an der Saale</t>
  </si>
  <si>
    <t>Hohenroth</t>
  </si>
  <si>
    <t>Bad Königshofen i. Grabfeld</t>
  </si>
  <si>
    <t>Mellrichstadt</t>
  </si>
  <si>
    <t>Oberstreu</t>
  </si>
  <si>
    <t>Ostheim v.d. Rhön</t>
  </si>
  <si>
    <t>Nordheim v.d. Rhön</t>
  </si>
  <si>
    <t>Fladungen</t>
  </si>
  <si>
    <t>Bischofsheim a.d. Rhön</t>
  </si>
  <si>
    <t>Bastheim</t>
  </si>
  <si>
    <t>Oberelsbach</t>
  </si>
  <si>
    <t>Sandberg</t>
  </si>
  <si>
    <t>Schönau a.d. Brend</t>
  </si>
  <si>
    <t>Bad Kissingen</t>
  </si>
  <si>
    <t>Münnerstadt</t>
  </si>
  <si>
    <t>Burkardroth</t>
  </si>
  <si>
    <t>Bad Bocklet</t>
  </si>
  <si>
    <t>Maßbach</t>
  </si>
  <si>
    <t>Oerlenbach</t>
  </si>
  <si>
    <t>Euerdorf</t>
  </si>
  <si>
    <t>Nüdlingen</t>
  </si>
  <si>
    <t>Oberthulba</t>
  </si>
  <si>
    <t>Burglauer</t>
  </si>
  <si>
    <t>Elfershausen</t>
  </si>
  <si>
    <t>Fuchsstadt</t>
  </si>
  <si>
    <t>Ramsthal</t>
  </si>
  <si>
    <t>Gemünden a. Main</t>
  </si>
  <si>
    <t>Karlstadt</t>
  </si>
  <si>
    <t>Hammelburg</t>
  </si>
  <si>
    <t>Bad Brückenau</t>
  </si>
  <si>
    <t>Wildflecken</t>
  </si>
  <si>
    <t>Aura i. Sinngrund</t>
  </si>
  <si>
    <t>Burgsinn</t>
  </si>
  <si>
    <t>Eußenheim</t>
  </si>
  <si>
    <t>Fellen</t>
  </si>
  <si>
    <t>Geroda</t>
  </si>
  <si>
    <t>Gössenheim</t>
  </si>
  <si>
    <t>Gräfendorf</t>
  </si>
  <si>
    <t>Karsbach</t>
  </si>
  <si>
    <t>Mittelsinn</t>
  </si>
  <si>
    <t>Motten</t>
  </si>
  <si>
    <t>Neuendorf</t>
  </si>
  <si>
    <t>Oberleichtersbach</t>
  </si>
  <si>
    <t>Obersinn</t>
  </si>
  <si>
    <t>Riedenberg</t>
  </si>
  <si>
    <t>Rieneck</t>
  </si>
  <si>
    <t>Schondra</t>
  </si>
  <si>
    <t>Wartmannsroth</t>
  </si>
  <si>
    <t>Zeitlofs</t>
  </si>
  <si>
    <t>Lohr a. Main</t>
  </si>
  <si>
    <t>Marktheidenfeld</t>
  </si>
  <si>
    <t>Frammersbach</t>
  </si>
  <si>
    <t>Bischbrunn</t>
  </si>
  <si>
    <t>Erlenbach b. Marktheidenfeld</t>
  </si>
  <si>
    <t>Esselbach</t>
  </si>
  <si>
    <t>Hafenlohr, Rothenbuch</t>
  </si>
  <si>
    <t>Karbach</t>
  </si>
  <si>
    <t>Neustadt a. Main</t>
  </si>
  <si>
    <t>Partenstein</t>
  </si>
  <si>
    <t>Rechtenbach</t>
  </si>
  <si>
    <t>Roden</t>
  </si>
  <si>
    <t>Rothenfels</t>
  </si>
  <si>
    <t>Schollbrunn</t>
  </si>
  <si>
    <t>Triefenstein</t>
  </si>
  <si>
    <t>Urspringen</t>
  </si>
  <si>
    <t>Wiesthal</t>
  </si>
  <si>
    <t>Wertheim</t>
  </si>
  <si>
    <t>Kreuzwertheim</t>
  </si>
  <si>
    <t>Freudenberg, Collenberg</t>
  </si>
  <si>
    <t>Külsheim</t>
  </si>
  <si>
    <t>Altenbuch</t>
  </si>
  <si>
    <t>Collenberg</t>
  </si>
  <si>
    <t>Dorfprozelten</t>
  </si>
  <si>
    <t>Faulbach</t>
  </si>
  <si>
    <t>Hasloch</t>
  </si>
  <si>
    <t>Stadtprozelten</t>
  </si>
  <si>
    <t>Lauda-Königshofen</t>
  </si>
  <si>
    <t>Tauberbischofsheim</t>
  </si>
  <si>
    <t>Boxberg</t>
  </si>
  <si>
    <t>Grünsfeld</t>
  </si>
  <si>
    <t>Großrinderfeld</t>
  </si>
  <si>
    <t>Königheim</t>
  </si>
  <si>
    <t>Werbach</t>
  </si>
  <si>
    <t>Wittighausen</t>
  </si>
  <si>
    <t>Assamstadt</t>
  </si>
  <si>
    <t>Bad Mergentheim</t>
  </si>
  <si>
    <t>Weikersheim</t>
  </si>
  <si>
    <t>Creglingen</t>
  </si>
  <si>
    <t>Niederstetten</t>
  </si>
  <si>
    <t>Igersheim</t>
  </si>
  <si>
    <t>Suhl</t>
  </si>
  <si>
    <t>Suhl, Marisfeld, Rohr u.a.</t>
  </si>
  <si>
    <t>Zella-Mehlis</t>
  </si>
  <si>
    <t>Viernau u.a.</t>
  </si>
  <si>
    <t>Schleusingen u.a.</t>
  </si>
  <si>
    <t>Benshausen</t>
  </si>
  <si>
    <t>Oberhof</t>
  </si>
  <si>
    <t>Schmalkalden</t>
  </si>
  <si>
    <t>Steinbach-Hallenberg</t>
  </si>
  <si>
    <t>Schwallungen</t>
  </si>
  <si>
    <t>Floh-Seligenthal</t>
  </si>
  <si>
    <t>Brotterode-Trusetal</t>
  </si>
  <si>
    <t>Breitungen/Werra</t>
  </si>
  <si>
    <t>Meiningen</t>
  </si>
  <si>
    <t>Römhild</t>
  </si>
  <si>
    <t>Grabfeld</t>
  </si>
  <si>
    <t>Wasungen</t>
  </si>
  <si>
    <t>Hildburghausen</t>
  </si>
  <si>
    <t>Themar</t>
  </si>
  <si>
    <t>Bad Colberg-Heldburg</t>
  </si>
  <si>
    <t>Biberau, Masserberg</t>
  </si>
  <si>
    <t>Schleusegrund</t>
  </si>
  <si>
    <t>Veilsdorf</t>
  </si>
  <si>
    <t>Eisfeld, Auengrund</t>
  </si>
  <si>
    <t>Sachsenbrunn</t>
  </si>
  <si>
    <t>Ilmenau</t>
  </si>
  <si>
    <t>Großbreitenbach</t>
  </si>
  <si>
    <t>Langewiesen</t>
  </si>
  <si>
    <t>Gehren</t>
  </si>
  <si>
    <t>Schmiedefeld, Frauenwald, Suhl</t>
  </si>
  <si>
    <t>Stützerbach</t>
  </si>
  <si>
    <t>Geschwenda</t>
  </si>
  <si>
    <t>Neuhaus am Rennweg, Lauscha</t>
  </si>
  <si>
    <t>Lichte</t>
  </si>
  <si>
    <t>Gräfenthal</t>
  </si>
  <si>
    <t>Oberweißbach u.a.</t>
  </si>
  <si>
    <t>Katzhütte</t>
  </si>
  <si>
    <t>Erfurt</t>
  </si>
  <si>
    <t>Großfahner, Dachwig u.a.</t>
  </si>
  <si>
    <t>Rockhausen, Klettbach</t>
  </si>
  <si>
    <t>Gebesee</t>
  </si>
  <si>
    <t>Nesse-Apfelstädt, Nottleben</t>
  </si>
  <si>
    <t>Großrudestedt, Schloßvippach u.a.</t>
  </si>
  <si>
    <t>Udestedt, Mönchenholzhausen u.a.</t>
  </si>
  <si>
    <t>Arnstadt</t>
  </si>
  <si>
    <t>Stadtilm, Ilmtal</t>
  </si>
  <si>
    <t>Gräfenroda</t>
  </si>
  <si>
    <t>Elleben, Wachsenburg</t>
  </si>
  <si>
    <t>Weimar</t>
  </si>
  <si>
    <t>Bad Berka u.a.</t>
  </si>
  <si>
    <t>Berlstedt</t>
  </si>
  <si>
    <t>Lehnstedt u.a.</t>
  </si>
  <si>
    <t>Blankenhain</t>
  </si>
  <si>
    <t>Kranichfeld u.a.</t>
  </si>
  <si>
    <t>Apolda</t>
  </si>
  <si>
    <t>Bad Sulza</t>
  </si>
  <si>
    <t>Sömmerda</t>
  </si>
  <si>
    <t>Kölleda</t>
  </si>
  <si>
    <t>Buttstädt</t>
  </si>
  <si>
    <t>Weißensee</t>
  </si>
  <si>
    <t>Straußfurt</t>
  </si>
  <si>
    <t>Rastenberg</t>
  </si>
  <si>
    <t>Kindelbrück</t>
  </si>
  <si>
    <t>Sondershausen</t>
  </si>
  <si>
    <t>Kyffhäuserland</t>
  </si>
  <si>
    <t>Ebeleben</t>
  </si>
  <si>
    <t>Greußen Clingen Großenehrich</t>
  </si>
  <si>
    <t>Nordhausen</t>
  </si>
  <si>
    <t>Werther Hohenstein Wolkramshausen</t>
  </si>
  <si>
    <t>Bleicherode</t>
  </si>
  <si>
    <t>Ellrich</t>
  </si>
  <si>
    <t>Sollstedt</t>
  </si>
  <si>
    <t>Neustadt/Harz u.a.</t>
  </si>
  <si>
    <t>Heringen/ Helme</t>
  </si>
  <si>
    <t>Harztor</t>
  </si>
  <si>
    <t>Eisenach</t>
  </si>
  <si>
    <t>Marksuhl, Krauthausen u.a.</t>
  </si>
  <si>
    <t>Hörselberg-Hainich</t>
  </si>
  <si>
    <t>Mihla</t>
  </si>
  <si>
    <t>Treffurt</t>
  </si>
  <si>
    <t>Creuzburg, Ifta</t>
  </si>
  <si>
    <t>Gerstungen</t>
  </si>
  <si>
    <t>Berka/ Werra</t>
  </si>
  <si>
    <t>Ruhla</t>
  </si>
  <si>
    <t>Wutha-Farnroda</t>
  </si>
  <si>
    <t>Gotha</t>
  </si>
  <si>
    <t>Drei Gleichen</t>
  </si>
  <si>
    <t>Waltershausen</t>
  </si>
  <si>
    <t>Luisenthal, Ohrdruf, Wolfis</t>
  </si>
  <si>
    <t>Georgenthal/ Thür. Wald</t>
  </si>
  <si>
    <t>Tabarz/ Thür. Wald</t>
  </si>
  <si>
    <t>Leinatal</t>
  </si>
  <si>
    <t>Tambach-Dietharz/ Thür.</t>
  </si>
  <si>
    <t>Bad Langensalza</t>
  </si>
  <si>
    <t>Bad Tennstedt</t>
  </si>
  <si>
    <t>Großvargula, Tonna</t>
  </si>
  <si>
    <t>Mühlhausen, Unstruttal</t>
  </si>
  <si>
    <t>Rodeberg, Dünwald u.a.</t>
  </si>
  <si>
    <t>Vogtei, Kammerforst u.a.</t>
  </si>
  <si>
    <t>Südeichsfeld</t>
  </si>
  <si>
    <t>Großengottern, Heroldishausen</t>
  </si>
  <si>
    <t>Schlotheim</t>
  </si>
  <si>
    <t>Menteroda, Obermehler</t>
  </si>
  <si>
    <t>Körner, Weinbergen</t>
  </si>
  <si>
    <t xml:space="preserve">
</t>
  </si>
  <si>
    <t>Die angegebenen Klimadaten beziehen sich auf den geometrischen Schwerpunkt ("Mitte") des betrachteten PLZ-Gebiets. Bei mehrfach vorkommenden Postleitzahlen wurden die zugehörigen Gebiete geometrisch vereint -- die korrespondierenden Klimadaten beziehen sich in dem Fall auf die geometrische Mitte des vereinten PLZ-Gebiets.</t>
  </si>
  <si>
    <t>Der geometrische Schwerpunkt des gekennzeichneten Datensatzes liegt außerhalb der aktuellen TRY-Basisdaten des DWD. Es wurde stattdessen ein neuer Bezugspunkt festgelegt, welcher durch die TRY-Basisdaten abgedeckt ist und noch im selben PLZ-Gebiet liegt.</t>
  </si>
  <si>
    <t>Der Ort liegt außerhalb des Bereichs, welcher durch die alten TRY-Regionen beschrieben wurde.</t>
  </si>
  <si>
    <t>Der Ort liegt außerhalb des Bereichs, welcher durch die aktuellen TRY-Basisdaten beschrieben wird.</t>
  </si>
  <si>
    <t>mittl. Jahrestemp.:</t>
  </si>
  <si>
    <t>Höhe:</t>
  </si>
  <si>
    <t>müNN</t>
  </si>
  <si>
    <t>Höhe über Standort:</t>
  </si>
  <si>
    <t>Abschirmungsklasse:</t>
  </si>
  <si>
    <t>normal</t>
  </si>
  <si>
    <t>keine</t>
  </si>
  <si>
    <t>stark</t>
  </si>
  <si>
    <t>Gebäudemasse</t>
  </si>
  <si>
    <t>leichte Bauweise</t>
  </si>
  <si>
    <t>mittl./schwere Bauweise</t>
  </si>
  <si>
    <t>aus DIN V 4801-6</t>
  </si>
  <si>
    <t>Wärmebrückenzuschlag:</t>
  </si>
  <si>
    <t>Kategorie A: DIN 4108_2: 0,05 W/m²K</t>
  </si>
  <si>
    <t>Kategorie B: DIN 4108_2: 0,03 W/m²K</t>
  </si>
  <si>
    <t>Kategorie C: überwiegend innenliegende Wärmedämmung: 0,15 W/m²K</t>
  </si>
  <si>
    <t>Kategorie D: andere Fälle: 0,10 W/m²K</t>
  </si>
  <si>
    <t>Räume über 4m Höhe:</t>
  </si>
  <si>
    <t>spez. Luftdurchlässigkeit:</t>
  </si>
  <si>
    <t>Lüftung:</t>
  </si>
  <si>
    <t>Zu- und Abluftanlage</t>
  </si>
  <si>
    <t xml:space="preserve">Abluftanlage </t>
  </si>
  <si>
    <t>Zuluftanlage</t>
  </si>
  <si>
    <t>Wirkungsgrad WRG</t>
  </si>
  <si>
    <t>Auslegungsdruckdiff. ALD</t>
  </si>
  <si>
    <t>Pa</t>
  </si>
  <si>
    <t>zusätzliche Aufheizleistung:</t>
  </si>
  <si>
    <t>Geschosse</t>
  </si>
  <si>
    <t xml:space="preserve">Geschoss-Nr: </t>
  </si>
  <si>
    <t>Bezeichnung:</t>
  </si>
  <si>
    <t>Geschosshöhe:</t>
  </si>
  <si>
    <t>Deckenstärke:</t>
  </si>
  <si>
    <t>Höhe ü. Erdreich:</t>
  </si>
  <si>
    <t>Erdgeschoss</t>
  </si>
  <si>
    <t>Obergeschoss</t>
  </si>
  <si>
    <t xml:space="preserve">Raum </t>
  </si>
  <si>
    <t>Geschoss:</t>
  </si>
  <si>
    <t>Raum-Nr</t>
  </si>
  <si>
    <t>Raumtemperatur</t>
  </si>
  <si>
    <t xml:space="preserve">Innenmaße: </t>
  </si>
  <si>
    <t>Breite:</t>
  </si>
  <si>
    <t>Länge</t>
  </si>
  <si>
    <t>m        Deckenstärke</t>
  </si>
  <si>
    <t xml:space="preserve">Außenmaße: </t>
  </si>
  <si>
    <t>Volumen:</t>
  </si>
  <si>
    <t>Lufttechnische Anlage:</t>
  </si>
  <si>
    <t>keine mechanische Lüftung</t>
  </si>
  <si>
    <t xml:space="preserve">voreingestellt unter Allgem. Daten </t>
  </si>
  <si>
    <t xml:space="preserve">Zuluftanlage </t>
  </si>
  <si>
    <t>Abluftanlage</t>
  </si>
  <si>
    <t>Hygienischer Mindestlüftungswärmeverlust:</t>
  </si>
  <si>
    <t>Luftwechselrate</t>
  </si>
  <si>
    <t>oder Volumenstrom</t>
  </si>
  <si>
    <t>gewählt:</t>
  </si>
  <si>
    <t>spez. Volumenstrom</t>
  </si>
  <si>
    <t>m³/m²*h</t>
  </si>
  <si>
    <t>Weitere Volumenströme</t>
  </si>
  <si>
    <t>durch Verbrennung oder technisch erforderlich</t>
  </si>
  <si>
    <t xml:space="preserve">durch Außenluftduchlässe </t>
  </si>
  <si>
    <t xml:space="preserve">durch große Öffnungen </t>
  </si>
  <si>
    <t>Transmission:</t>
  </si>
  <si>
    <t>Kz-Nr</t>
  </si>
  <si>
    <t>HR</t>
  </si>
  <si>
    <t>Anzahl</t>
  </si>
  <si>
    <t>b (m)</t>
  </si>
  <si>
    <t>h/l (m)</t>
  </si>
  <si>
    <t>A (m²)</t>
  </si>
  <si>
    <t>U-Wert</t>
  </si>
  <si>
    <t>AW</t>
  </si>
  <si>
    <t>AF</t>
  </si>
  <si>
    <t>AT</t>
  </si>
  <si>
    <t>DA</t>
  </si>
  <si>
    <t>DF</t>
  </si>
  <si>
    <t>DE</t>
  </si>
  <si>
    <t>FB</t>
  </si>
  <si>
    <t>IW</t>
  </si>
  <si>
    <t>IF</t>
  </si>
  <si>
    <t>IT</t>
  </si>
  <si>
    <t>Z</t>
  </si>
  <si>
    <t>dU(WB)</t>
  </si>
  <si>
    <t>Uc/Ueq</t>
  </si>
  <si>
    <t>grenzt an</t>
  </si>
  <si>
    <t>t</t>
  </si>
  <si>
    <t>f1</t>
  </si>
  <si>
    <t>N</t>
  </si>
  <si>
    <t>NO</t>
  </si>
  <si>
    <t>O</t>
  </si>
  <si>
    <t>SO</t>
  </si>
  <si>
    <t>SW</t>
  </si>
  <si>
    <t>W</t>
  </si>
  <si>
    <t>NW</t>
  </si>
  <si>
    <t>H</t>
  </si>
  <si>
    <t xml:space="preserve">außen </t>
  </si>
  <si>
    <t>Erdreich</t>
  </si>
  <si>
    <t>beheizten Raum</t>
  </si>
  <si>
    <t>unbeheizten Raum</t>
  </si>
  <si>
    <t>anders beheiztes Gebäude</t>
  </si>
  <si>
    <t>außen</t>
  </si>
  <si>
    <t>U-Werte der Bauteile</t>
  </si>
  <si>
    <t>Bauteil</t>
  </si>
  <si>
    <t>W/m²*K</t>
  </si>
  <si>
    <t>IW 11,5</t>
  </si>
  <si>
    <t>Sohle</t>
  </si>
  <si>
    <t>A netto</t>
  </si>
  <si>
    <t>Abz</t>
  </si>
  <si>
    <t>Q (W)</t>
  </si>
  <si>
    <t>AW an Erdreich</t>
  </si>
  <si>
    <t>S</t>
  </si>
  <si>
    <t>a</t>
  </si>
  <si>
    <t>b</t>
  </si>
  <si>
    <t>c1</t>
  </si>
  <si>
    <t>c2</t>
  </si>
  <si>
    <t>c3</t>
  </si>
  <si>
    <t>n1</t>
  </si>
  <si>
    <t>n2</t>
  </si>
  <si>
    <t>n3</t>
  </si>
  <si>
    <t>d</t>
  </si>
  <si>
    <t>Bodenplatte</t>
  </si>
  <si>
    <t>(c1+B)n1</t>
  </si>
  <si>
    <t>B</t>
  </si>
  <si>
    <t>P</t>
  </si>
  <si>
    <t>z.B. gem. Lüftungskonzept nach DIN 1946-6</t>
  </si>
  <si>
    <t>Bodenplattenmaß</t>
  </si>
  <si>
    <t>(c2+z)n2</t>
  </si>
  <si>
    <t>(c3+Uk+dUwb)n3</t>
  </si>
  <si>
    <t>z (m)</t>
  </si>
  <si>
    <t>Raumweise</t>
  </si>
  <si>
    <t>Gebäudezentral</t>
  </si>
  <si>
    <t>gewählt</t>
  </si>
  <si>
    <t>Qaußen</t>
  </si>
  <si>
    <t>Kat. A: Luftdichtheitsprüfung wird nach Fertigstellung durchgef., gebäudespezifische Anforderung an Luftdichtheit: hoch:</t>
  </si>
  <si>
    <t xml:space="preserve">Kat. B: Luftdichtheitsprüfung wird nach Fertigstellung durchgef., gebäudespezifische Anforderung an Luftdichtheit: mittel: </t>
  </si>
  <si>
    <t xml:space="preserve">Kat. C: Luftdichtheitsprüfung wurde und wird nicht durchgef., gebäudespezifische Anforderung an Luftdichtheit: mittel: </t>
  </si>
  <si>
    <t xml:space="preserve">Kat. D: Luftdichtheitsprüfung wurde und wird nicht durchgef., gebäudespezifische Anforderung an Luftdichtheit: gering: </t>
  </si>
  <si>
    <t>Innentemperaturen:</t>
  </si>
  <si>
    <t>nach Norm</t>
  </si>
  <si>
    <t>Q erdreich</t>
  </si>
  <si>
    <t>Q beheizte Räume</t>
  </si>
  <si>
    <t>Q unb. R</t>
  </si>
  <si>
    <t>Q a.b.G.</t>
  </si>
  <si>
    <t>Transmissionswärmeverlust nach außen</t>
  </si>
  <si>
    <t>Transmissionswärmeverlust an beheizte Räume</t>
  </si>
  <si>
    <t>Transmissionswärmeverlust an unbeheizte Räume</t>
  </si>
  <si>
    <t>Transmissionswärmeverlust an Erdreich</t>
  </si>
  <si>
    <t>Transmissionswärmeverlust an andere Gebäudeeinheiten</t>
  </si>
  <si>
    <t>Transmissionswärmeverlust gesamt</t>
  </si>
  <si>
    <t>ftann</t>
  </si>
  <si>
    <t>Ak</t>
  </si>
  <si>
    <t>Gwk</t>
  </si>
  <si>
    <t>Htig</t>
  </si>
  <si>
    <t>Ht</t>
  </si>
  <si>
    <t>Transmissionswärmeverlust</t>
  </si>
  <si>
    <t>Lüftungswärmeverlust</t>
  </si>
  <si>
    <t>Lüftungwärmeverlust durch Infiltration, ALD, Mindestluftwechsel</t>
  </si>
  <si>
    <t>Transmissionsverlust an Fußboden</t>
  </si>
  <si>
    <t>Zusammenstellung</t>
  </si>
  <si>
    <t>Raum</t>
  </si>
  <si>
    <t>Nr.</t>
  </si>
  <si>
    <t>Fläche i</t>
  </si>
  <si>
    <t>Fläche a</t>
  </si>
  <si>
    <t>Volumen i</t>
  </si>
  <si>
    <t>min. LW</t>
  </si>
  <si>
    <t>Qt,außen</t>
  </si>
  <si>
    <t>Qt a. beh.</t>
  </si>
  <si>
    <t>Qt a. unbeh.</t>
  </si>
  <si>
    <t>Qt a. Erdr.</t>
  </si>
  <si>
    <t>Raum 1</t>
  </si>
  <si>
    <t>Raum 2</t>
  </si>
  <si>
    <t>Raum 3</t>
  </si>
  <si>
    <t>Raum 4</t>
  </si>
  <si>
    <t>Raum 5</t>
  </si>
  <si>
    <t>Raum 6</t>
  </si>
  <si>
    <t>Raum 7</t>
  </si>
  <si>
    <t>Raum 8</t>
  </si>
  <si>
    <t>Raum 9</t>
  </si>
  <si>
    <t>Raum 10</t>
  </si>
  <si>
    <t>Raum 11</t>
  </si>
  <si>
    <t>Raum 12</t>
  </si>
  <si>
    <t>Raum 13</t>
  </si>
  <si>
    <t>Raum 14</t>
  </si>
  <si>
    <t>Raum 15</t>
  </si>
  <si>
    <t>t r</t>
  </si>
  <si>
    <t>Qt a. a.G.</t>
  </si>
  <si>
    <t>Qt,ges</t>
  </si>
  <si>
    <t>Hüllfläche</t>
  </si>
  <si>
    <t>qvatd,design,z</t>
  </si>
  <si>
    <t>qvatd,50,z</t>
  </si>
  <si>
    <t>qvatddesign</t>
  </si>
  <si>
    <t>dpdesign,z</t>
  </si>
  <si>
    <t>vleak,z</t>
  </si>
  <si>
    <t>qenv50</t>
  </si>
  <si>
    <t>n50</t>
  </si>
  <si>
    <t>Vz</t>
  </si>
  <si>
    <t>Qv,z</t>
  </si>
  <si>
    <t>qv,leak+ATD,i</t>
  </si>
  <si>
    <t>aATD,z</t>
  </si>
  <si>
    <t>Gleichung</t>
  </si>
  <si>
    <t>Aenv,z</t>
  </si>
  <si>
    <t>qv,leak,z</t>
  </si>
  <si>
    <t>qvexh,z</t>
  </si>
  <si>
    <t>qv,comb,z</t>
  </si>
  <si>
    <t>qvsup,z</t>
  </si>
  <si>
    <t>qv,exh,i</t>
  </si>
  <si>
    <t>Zuluft</t>
  </si>
  <si>
    <t>Abluft</t>
  </si>
  <si>
    <t>sonst.ABL</t>
  </si>
  <si>
    <t>qv,inf-add,z</t>
  </si>
  <si>
    <t>fqv,z</t>
  </si>
  <si>
    <t>Fassade</t>
  </si>
  <si>
    <t>Gebäudehöhe:</t>
  </si>
  <si>
    <t xml:space="preserve">SW </t>
  </si>
  <si>
    <t>dhz</t>
  </si>
  <si>
    <t>vert.Abstand zur Erdoberkante</t>
  </si>
  <si>
    <t>&lt;5,001</t>
  </si>
  <si>
    <t>&lt;10,001</t>
  </si>
  <si>
    <t>mittel</t>
  </si>
  <si>
    <t>1Fassade</t>
  </si>
  <si>
    <t>fqvz gewählt:</t>
  </si>
  <si>
    <t>fe,z</t>
  </si>
  <si>
    <t>fac,z</t>
  </si>
  <si>
    <t>ffac,z/fqv,z</t>
  </si>
  <si>
    <t>qv, leak,i</t>
  </si>
  <si>
    <t>Aenv,i</t>
  </si>
  <si>
    <t>qv,ATD,z</t>
  </si>
  <si>
    <t>qv,atd,z</t>
  </si>
  <si>
    <t>qv,ATDdesign;i</t>
  </si>
  <si>
    <t>qv,ATDdesign,z</t>
  </si>
  <si>
    <t>qv,env,i</t>
  </si>
  <si>
    <t>qv,inv-add,z</t>
  </si>
  <si>
    <t>qv,enz,z</t>
  </si>
  <si>
    <t>fdir,z</t>
  </si>
  <si>
    <t>fi-z</t>
  </si>
  <si>
    <t>qv,min,i</t>
  </si>
  <si>
    <t>qv,techn,i</t>
  </si>
  <si>
    <t>Qv,i</t>
  </si>
  <si>
    <t>qv,i</t>
  </si>
  <si>
    <t>qv,sup,i</t>
  </si>
  <si>
    <t>t,rec,z</t>
  </si>
  <si>
    <t>qv,transfer,i</t>
  </si>
  <si>
    <t>Zulufttemp Nachströmung</t>
  </si>
  <si>
    <t>Lüftungwärmeverlust durch Zuluft</t>
  </si>
  <si>
    <t>Lüftungwärmeverlust durch Überströmung</t>
  </si>
  <si>
    <t>Lüftungwärmeverlust Gesamt</t>
  </si>
  <si>
    <t>Normheizlast</t>
  </si>
  <si>
    <t>qv,z</t>
  </si>
  <si>
    <t>trec,i</t>
  </si>
  <si>
    <t>Qv,sup.i</t>
  </si>
  <si>
    <t>Qv,transf.i</t>
  </si>
  <si>
    <t>ttransf,i</t>
  </si>
  <si>
    <t>qv,transf,i</t>
  </si>
  <si>
    <t>t,transfer,i</t>
  </si>
  <si>
    <t>qv,min,z</t>
  </si>
  <si>
    <t>Qv,leak+ATD;min i</t>
  </si>
  <si>
    <t>Summe Qv,i</t>
  </si>
  <si>
    <t>fi-z*qv,min,i-qv,techn,i</t>
  </si>
  <si>
    <t>Datum:</t>
  </si>
  <si>
    <t>Bemerkungen:</t>
  </si>
  <si>
    <t>Vereinbarungen:</t>
  </si>
  <si>
    <t>Alle Räume mit Standard-Auslegungsinnentemperaturen rechnen</t>
  </si>
  <si>
    <t>Raumheizlasten ohne Aufheizzuschläge</t>
  </si>
  <si>
    <t>Seite 1</t>
  </si>
  <si>
    <t>V</t>
  </si>
  <si>
    <t>Seite 2</t>
  </si>
  <si>
    <t>G1</t>
  </si>
  <si>
    <t>Allgemeine Gebäudedaten</t>
  </si>
  <si>
    <t>Geometrie</t>
  </si>
  <si>
    <t>Lange:</t>
  </si>
  <si>
    <t>Grundfläche:</t>
  </si>
  <si>
    <r>
      <rPr>
        <i/>
        <sz val="10"/>
        <color rgb="FF000000"/>
        <rFont val="Arial"/>
        <family val="2"/>
      </rPr>
      <t>l</t>
    </r>
    <r>
      <rPr>
        <i/>
        <vertAlign val="subscript"/>
        <sz val="10"/>
        <color rgb="FF000000"/>
        <rFont val="Arial"/>
        <family val="2"/>
      </rPr>
      <t>build</t>
    </r>
  </si>
  <si>
    <r>
      <t>b</t>
    </r>
    <r>
      <rPr>
        <i/>
        <vertAlign val="subscript"/>
        <sz val="10"/>
        <color rgb="FF000000"/>
        <rFont val="Arial"/>
        <family val="2"/>
      </rPr>
      <t>build</t>
    </r>
  </si>
  <si>
    <r>
      <t>h</t>
    </r>
    <r>
      <rPr>
        <i/>
        <vertAlign val="subscript"/>
        <sz val="10"/>
        <color rgb="FF000000"/>
        <rFont val="Arial"/>
        <family val="2"/>
      </rPr>
      <t>build</t>
    </r>
  </si>
  <si>
    <r>
      <t>A</t>
    </r>
    <r>
      <rPr>
        <i/>
        <vertAlign val="subscript"/>
        <sz val="10"/>
        <color rgb="FF000000"/>
        <rFont val="Arial"/>
        <family val="2"/>
      </rPr>
      <t>build</t>
    </r>
  </si>
  <si>
    <t>Anzahl der Geschosse</t>
  </si>
  <si>
    <t>Hüllfläche:</t>
  </si>
  <si>
    <r>
      <t>V</t>
    </r>
    <r>
      <rPr>
        <i/>
        <vertAlign val="subscript"/>
        <sz val="10"/>
        <color rgb="FF000000"/>
        <rFont val="Arial"/>
        <family val="2"/>
      </rPr>
      <t>e,build</t>
    </r>
  </si>
  <si>
    <r>
      <t>A</t>
    </r>
    <r>
      <rPr>
        <i/>
        <vertAlign val="subscript"/>
        <sz val="10"/>
        <color rgb="FF000000"/>
        <rFont val="Arial"/>
        <family val="2"/>
      </rPr>
      <t>env,build</t>
    </r>
  </si>
  <si>
    <t>Wärmebrückenzuschlag</t>
  </si>
  <si>
    <r>
      <rPr>
        <sz val="10"/>
        <color rgb="FF000000"/>
        <rFont val="Arial"/>
        <family val="2"/>
      </rPr>
      <t>Δ</t>
    </r>
    <r>
      <rPr>
        <i/>
        <sz val="10"/>
        <color rgb="FF000000"/>
        <rFont val="Arial"/>
        <family val="2"/>
      </rPr>
      <t>U</t>
    </r>
    <r>
      <rPr>
        <i/>
        <vertAlign val="subscript"/>
        <sz val="10"/>
        <color rgb="FF000000"/>
        <rFont val="Arial"/>
        <family val="2"/>
      </rPr>
      <t>TB</t>
    </r>
  </si>
  <si>
    <t>W/(m²K)</t>
  </si>
  <si>
    <t>Wärmespeicherkapazität</t>
  </si>
  <si>
    <t>Lüftung</t>
  </si>
  <si>
    <t>Anforderung an Luftdichtheit:</t>
  </si>
  <si>
    <t>Kennwert Durchlässigkeit:</t>
  </si>
  <si>
    <r>
      <t>n</t>
    </r>
    <r>
      <rPr>
        <i/>
        <vertAlign val="subscript"/>
        <sz val="10"/>
        <color rgb="FF000000"/>
        <rFont val="Arial"/>
        <family val="2"/>
      </rPr>
      <t>50</t>
    </r>
  </si>
  <si>
    <r>
      <t>h</t>
    </r>
    <r>
      <rPr>
        <vertAlign val="superscript"/>
        <sz val="10"/>
        <color rgb="FF000000"/>
        <rFont val="Arial"/>
        <family val="2"/>
      </rPr>
      <t>-1</t>
    </r>
  </si>
  <si>
    <r>
      <t>q</t>
    </r>
    <r>
      <rPr>
        <i/>
        <vertAlign val="subscript"/>
        <sz val="10"/>
        <color rgb="FF000000"/>
        <rFont val="Arial"/>
        <family val="2"/>
      </rPr>
      <t>env,50</t>
    </r>
  </si>
  <si>
    <t>Luftdichtheitprüfung:</t>
  </si>
  <si>
    <t>Anzahl der Fassaden:</t>
  </si>
  <si>
    <t>Abschirmung:</t>
  </si>
  <si>
    <t>Außentemperatur</t>
  </si>
  <si>
    <t>PLZ / Referenzort</t>
  </si>
  <si>
    <t>Außentemperatur Referenzort</t>
  </si>
  <si>
    <t>Referenzhöhe</t>
  </si>
  <si>
    <t>Standorthöhe</t>
  </si>
  <si>
    <t>Außentemp Referenzstandort:</t>
  </si>
  <si>
    <t>Referenzstandort</t>
  </si>
  <si>
    <t>Auslegungsaußentemperatur am Gebäudestandort (Außenlufttemperatur)</t>
  </si>
  <si>
    <r>
      <t>h</t>
    </r>
    <r>
      <rPr>
        <i/>
        <vertAlign val="subscript"/>
        <sz val="10"/>
        <color rgb="FF000000"/>
        <rFont val="Arial"/>
        <family val="2"/>
      </rPr>
      <t>ref</t>
    </r>
  </si>
  <si>
    <r>
      <t>θ</t>
    </r>
    <r>
      <rPr>
        <i/>
        <vertAlign val="subscript"/>
        <sz val="10"/>
        <color rgb="FF000000"/>
        <rFont val="Arial"/>
        <family val="2"/>
      </rPr>
      <t>e,0</t>
    </r>
  </si>
  <si>
    <t>Temperaturanpassung Zeitkonstante</t>
  </si>
  <si>
    <t>Auslegungsaußentemperatur</t>
  </si>
  <si>
    <r>
      <t>θ</t>
    </r>
    <r>
      <rPr>
        <i/>
        <vertAlign val="subscript"/>
        <sz val="10"/>
        <color rgb="FF000000"/>
        <rFont val="Arial"/>
        <family val="2"/>
      </rPr>
      <t>e</t>
    </r>
  </si>
  <si>
    <t>Jahresmittel Außentemperatur</t>
  </si>
  <si>
    <r>
      <t>θ</t>
    </r>
    <r>
      <rPr>
        <i/>
        <vertAlign val="subscript"/>
        <sz val="10"/>
        <color rgb="FF000000"/>
        <rFont val="Arial"/>
        <family val="2"/>
      </rPr>
      <t>e</t>
    </r>
    <r>
      <rPr>
        <i/>
        <sz val="10"/>
        <color rgb="FF000000"/>
        <rFont val="Arial"/>
        <family val="2"/>
      </rPr>
      <t>,m</t>
    </r>
  </si>
  <si>
    <t>Tiefe der Bodenplatte</t>
  </si>
  <si>
    <t>z</t>
  </si>
  <si>
    <t>Erdreichberührter Umfang</t>
  </si>
  <si>
    <t>Faktor Grundwasser</t>
  </si>
  <si>
    <r>
      <t>f</t>
    </r>
    <r>
      <rPr>
        <i/>
        <vertAlign val="subscript"/>
        <sz val="10"/>
        <color rgb="FF000000"/>
        <rFont val="Arial"/>
        <family val="2"/>
      </rPr>
      <t>GW</t>
    </r>
  </si>
  <si>
    <t>fGW</t>
  </si>
  <si>
    <t>Charak. Bodenplattenmaß</t>
  </si>
  <si>
    <t>B´</t>
  </si>
  <si>
    <r>
      <t>f</t>
    </r>
    <r>
      <rPr>
        <vertAlign val="subscript"/>
        <sz val="10"/>
        <color rgb="FF000000"/>
        <rFont val="Calibri"/>
        <family val="2"/>
      </rPr>
      <t>θ</t>
    </r>
    <r>
      <rPr>
        <i/>
        <vertAlign val="subscript"/>
        <sz val="10"/>
        <color rgb="FF000000"/>
        <rFont val="Arial"/>
        <family val="2"/>
      </rPr>
      <t>,ann</t>
    </r>
  </si>
  <si>
    <t>Faktor per. Schwankung</t>
  </si>
  <si>
    <t>nicht relevant da kein Zuschlag für Aufheizleistung vereinbart</t>
  </si>
  <si>
    <t>Geschoss</t>
  </si>
  <si>
    <t>Nr (i)</t>
  </si>
  <si>
    <t>Raumart</t>
  </si>
  <si>
    <t>Innentemperatur</t>
  </si>
  <si>
    <t>θint, ausleg,i</t>
  </si>
  <si>
    <t>Mindestaußenluftwechsel</t>
  </si>
  <si>
    <r>
      <t>h</t>
    </r>
    <r>
      <rPr>
        <vertAlign val="superscript"/>
        <sz val="11"/>
        <color rgb="FF000000"/>
        <rFont val="Arial"/>
        <family val="2"/>
      </rPr>
      <t>-1</t>
    </r>
  </si>
  <si>
    <t>für Räume vorgesehen</t>
  </si>
  <si>
    <t>Aufheizzuschlag</t>
  </si>
  <si>
    <t>spezifischerWert</t>
  </si>
  <si>
    <r>
      <rPr>
        <sz val="11"/>
        <color rgb="FF000000"/>
        <rFont val="Calibri"/>
        <family val="2"/>
      </rPr>
      <t>ϕ</t>
    </r>
    <r>
      <rPr>
        <vertAlign val="subscript"/>
        <sz val="11"/>
        <color rgb="FF000000"/>
        <rFont val="Arial"/>
        <family val="2"/>
      </rPr>
      <t>Hu</t>
    </r>
  </si>
  <si>
    <t>W/m²</t>
  </si>
  <si>
    <t>Aufheizzuschlag / erhöhte 
Raumtemperatur bei Gbäude-heizlast berücksichtigen</t>
  </si>
  <si>
    <t>nein / 
ja</t>
  </si>
  <si>
    <t>Gesamt</t>
  </si>
  <si>
    <t>ZONENDATEN</t>
  </si>
  <si>
    <t>Volumenströme</t>
  </si>
  <si>
    <t>Temperaturen,
Überström-
volumenströme</t>
  </si>
  <si>
    <t>h</t>
  </si>
  <si>
    <t>Höhe Erdreich bis Unterkante Zone:</t>
  </si>
  <si>
    <r>
      <t>h</t>
    </r>
    <r>
      <rPr>
        <i/>
        <vertAlign val="subscript"/>
        <sz val="10"/>
        <color rgb="FF000000"/>
        <rFont val="Arial"/>
        <family val="2"/>
      </rPr>
      <t>a</t>
    </r>
  </si>
  <si>
    <t>Zonenhöhe</t>
  </si>
  <si>
    <t>Mittl. Höhe der Zone ü. Erdreich</t>
  </si>
  <si>
    <t>Volumen</t>
  </si>
  <si>
    <t>Hüllffläche</t>
  </si>
  <si>
    <r>
      <t>V</t>
    </r>
    <r>
      <rPr>
        <i/>
        <vertAlign val="subscript"/>
        <sz val="10"/>
        <color rgb="FF000000"/>
        <rFont val="Arial"/>
        <family val="2"/>
      </rPr>
      <t>z</t>
    </r>
  </si>
  <si>
    <r>
      <t>A</t>
    </r>
    <r>
      <rPr>
        <i/>
        <vertAlign val="subscript"/>
        <sz val="10"/>
        <color rgb="FF000000"/>
        <rFont val="Arial"/>
        <family val="2"/>
      </rPr>
      <t>env,z</t>
    </r>
  </si>
  <si>
    <t>Luftdichtheitsprüfung:</t>
  </si>
  <si>
    <t>Anforderung an die Luftdichtheit:</t>
  </si>
  <si>
    <t>Hüllflächenbezogene Durchlassigkeit</t>
  </si>
  <si>
    <t>Volumenstromfaktor:</t>
  </si>
  <si>
    <r>
      <t>f</t>
    </r>
    <r>
      <rPr>
        <i/>
        <vertAlign val="subscript"/>
        <sz val="10"/>
        <color rgb="FF000000"/>
        <rFont val="Arial"/>
        <family val="2"/>
      </rPr>
      <t>fac,z</t>
    </r>
  </si>
  <si>
    <t>&gt;1</t>
  </si>
  <si>
    <r>
      <t>q</t>
    </r>
    <r>
      <rPr>
        <i/>
        <vertAlign val="subscript"/>
        <sz val="10"/>
        <color rgb="FF000000"/>
        <rFont val="Arial"/>
        <family val="2"/>
      </rPr>
      <t>env,50,z</t>
    </r>
  </si>
  <si>
    <t>m³/n²h</t>
  </si>
  <si>
    <r>
      <t>f</t>
    </r>
    <r>
      <rPr>
        <i/>
        <vertAlign val="subscript"/>
        <sz val="10"/>
        <color rgb="FF000000"/>
        <rFont val="Arial"/>
        <family val="2"/>
      </rPr>
      <t>qv,z</t>
    </r>
  </si>
  <si>
    <t>Tab 13</t>
  </si>
  <si>
    <t>VOLUMENSTRÖME</t>
  </si>
  <si>
    <t>Zuluftvolumenstrom</t>
  </si>
  <si>
    <t>Wirkungsgrad der WRG</t>
  </si>
  <si>
    <t>Zulufttemperatur</t>
  </si>
  <si>
    <t>Abluftvolumenstrom</t>
  </si>
  <si>
    <t>Auslegungsvolumenstrom ALD</t>
  </si>
  <si>
    <t>Auslegungsdruckdifferenz</t>
  </si>
  <si>
    <t>Druckexponent Leckagen</t>
  </si>
  <si>
    <t>Verbrennungs- oder ä. techn. Volumenstrom</t>
  </si>
  <si>
    <t>Seite 3</t>
  </si>
  <si>
    <r>
      <t>v</t>
    </r>
    <r>
      <rPr>
        <i/>
        <vertAlign val="subscript"/>
        <sz val="10"/>
        <color rgb="FF000000"/>
        <rFont val="Arial"/>
        <family val="2"/>
      </rPr>
      <t>leck,z</t>
    </r>
  </si>
  <si>
    <t>RAUMVERWALTUNG</t>
  </si>
  <si>
    <t>ATD</t>
  </si>
  <si>
    <t>qtransfer</t>
  </si>
  <si>
    <t>ttransfer</t>
  </si>
  <si>
    <t>entf.</t>
  </si>
  <si>
    <t>Seite 4</t>
  </si>
  <si>
    <t>R1</t>
  </si>
  <si>
    <t>Raum-Nr.:</t>
  </si>
  <si>
    <t>Orientierung</t>
  </si>
  <si>
    <t>Breite</t>
  </si>
  <si>
    <r>
      <t>n</t>
    </r>
    <r>
      <rPr>
        <i/>
        <vertAlign val="subscript"/>
        <sz val="10"/>
        <color rgb="FF000000"/>
        <rFont val="Arial"/>
        <family val="2"/>
      </rPr>
      <t>min,i</t>
    </r>
  </si>
  <si>
    <r>
      <t>θ</t>
    </r>
    <r>
      <rPr>
        <i/>
        <vertAlign val="subscript"/>
        <sz val="10"/>
        <color rgb="FF000000"/>
        <rFont val="Arial"/>
        <family val="2"/>
      </rPr>
      <t>e,ref</t>
    </r>
  </si>
  <si>
    <r>
      <rPr>
        <i/>
        <sz val="10"/>
        <color rgb="FF000000"/>
        <rFont val="Calibri"/>
        <family val="2"/>
      </rPr>
      <t>Δ</t>
    </r>
    <r>
      <rPr>
        <i/>
        <sz val="10"/>
        <color rgb="FF000000"/>
        <rFont val="Arial"/>
        <family val="2"/>
      </rPr>
      <t>h</t>
    </r>
    <r>
      <rPr>
        <i/>
        <vertAlign val="subscript"/>
        <sz val="10"/>
        <color rgb="FF000000"/>
        <rFont val="Arial"/>
        <family val="2"/>
      </rPr>
      <t>z</t>
    </r>
  </si>
  <si>
    <r>
      <t>h</t>
    </r>
    <r>
      <rPr>
        <i/>
        <vertAlign val="subscript"/>
        <sz val="10"/>
        <color rgb="FF000000"/>
        <rFont val="Arial"/>
        <family val="2"/>
      </rPr>
      <t>g,z</t>
    </r>
  </si>
  <si>
    <r>
      <t>q</t>
    </r>
    <r>
      <rPr>
        <i/>
        <vertAlign val="subscript"/>
        <sz val="10"/>
        <color rgb="FF000000"/>
        <rFont val="Arial"/>
        <family val="2"/>
      </rPr>
      <t>v,sup,z</t>
    </r>
  </si>
  <si>
    <r>
      <rPr>
        <i/>
        <sz val="10"/>
        <color rgb="FF000000"/>
        <rFont val="Calibri"/>
        <family val="2"/>
      </rPr>
      <t>η</t>
    </r>
    <r>
      <rPr>
        <i/>
        <vertAlign val="subscript"/>
        <sz val="10"/>
        <color rgb="FF000000"/>
        <rFont val="Arial"/>
        <family val="2"/>
      </rPr>
      <t>rec,z</t>
    </r>
  </si>
  <si>
    <r>
      <rPr>
        <i/>
        <sz val="10"/>
        <color rgb="FF000000"/>
        <rFont val="Arial"/>
        <family val="2"/>
      </rPr>
      <t>θ</t>
    </r>
    <r>
      <rPr>
        <vertAlign val="subscript"/>
        <sz val="10"/>
        <color rgb="FF000000"/>
        <rFont val="Arial"/>
        <family val="2"/>
      </rPr>
      <t>rec,z</t>
    </r>
  </si>
  <si>
    <r>
      <t>q</t>
    </r>
    <r>
      <rPr>
        <i/>
        <vertAlign val="subscript"/>
        <sz val="10"/>
        <color rgb="FF000000"/>
        <rFont val="Arial"/>
        <family val="2"/>
      </rPr>
      <t>v,exh,z</t>
    </r>
  </si>
  <si>
    <r>
      <t>q</t>
    </r>
    <r>
      <rPr>
        <i/>
        <vertAlign val="subscript"/>
        <sz val="10"/>
        <color rgb="FF000000"/>
        <rFont val="Arial"/>
        <family val="2"/>
      </rPr>
      <t>v, ATD design,z</t>
    </r>
  </si>
  <si>
    <r>
      <rPr>
        <i/>
        <sz val="10"/>
        <color rgb="FF000000"/>
        <rFont val="Calibri"/>
        <family val="2"/>
      </rPr>
      <t>Δ</t>
    </r>
    <r>
      <rPr>
        <i/>
        <sz val="10"/>
        <color rgb="FF000000"/>
        <rFont val="Arial"/>
        <family val="2"/>
      </rPr>
      <t>p</t>
    </r>
    <r>
      <rPr>
        <i/>
        <vertAlign val="subscript"/>
        <sz val="10"/>
        <color rgb="FF000000"/>
        <rFont val="Arial"/>
        <family val="2"/>
      </rPr>
      <t xml:space="preserve"> ATD design,z</t>
    </r>
  </si>
  <si>
    <r>
      <t>q</t>
    </r>
    <r>
      <rPr>
        <i/>
        <vertAlign val="subscript"/>
        <sz val="10"/>
        <color rgb="FF000000"/>
        <rFont val="Arial"/>
        <family val="2"/>
      </rPr>
      <t>v,comb,z</t>
    </r>
  </si>
  <si>
    <t>Länge / Höhe</t>
  </si>
  <si>
    <r>
      <t>b</t>
    </r>
    <r>
      <rPr>
        <i/>
        <vertAlign val="subscript"/>
        <sz val="11"/>
        <color rgb="FF000000"/>
        <rFont val="Arial"/>
        <family val="2"/>
      </rPr>
      <t>k</t>
    </r>
  </si>
  <si>
    <r>
      <t>l/h</t>
    </r>
    <r>
      <rPr>
        <i/>
        <vertAlign val="subscript"/>
        <sz val="11"/>
        <color rgb="FF000000"/>
        <rFont val="Arial"/>
        <family val="2"/>
      </rPr>
      <t>k</t>
    </r>
  </si>
  <si>
    <t>Bruttofläche</t>
  </si>
  <si>
    <r>
      <t>A</t>
    </r>
    <r>
      <rPr>
        <i/>
        <vertAlign val="subscript"/>
        <sz val="10"/>
        <color rgb="FF000000"/>
        <rFont val="Arial"/>
        <family val="2"/>
      </rPr>
      <t>brutto, k</t>
    </r>
  </si>
  <si>
    <t>Abzugsfläche</t>
  </si>
  <si>
    <r>
      <t>A</t>
    </r>
    <r>
      <rPr>
        <i/>
        <vertAlign val="subscript"/>
        <sz val="10"/>
        <color rgb="FF000000"/>
        <rFont val="Arial"/>
        <family val="2"/>
      </rPr>
      <t>abzug, k</t>
    </r>
  </si>
  <si>
    <t>Bauteilfläche</t>
  </si>
  <si>
    <r>
      <t>A</t>
    </r>
    <r>
      <rPr>
        <i/>
        <vertAlign val="subscript"/>
        <sz val="10"/>
        <color rgb="FF000000"/>
        <rFont val="Arial"/>
        <family val="2"/>
      </rPr>
      <t>k</t>
    </r>
  </si>
  <si>
    <t>angrenzende 
Temperatur</t>
  </si>
  <si>
    <r>
      <t>A</t>
    </r>
    <r>
      <rPr>
        <i/>
        <vertAlign val="subscript"/>
        <sz val="10"/>
        <color rgb="FF000000"/>
        <rFont val="Arial"/>
        <family val="2"/>
      </rPr>
      <t>enf,i</t>
    </r>
  </si>
  <si>
    <r>
      <t>V</t>
    </r>
    <r>
      <rPr>
        <i/>
        <vertAlign val="subscript"/>
        <sz val="10"/>
        <color rgb="FF000000"/>
        <rFont val="Arial"/>
        <family val="2"/>
      </rPr>
      <t>i</t>
    </r>
  </si>
  <si>
    <r>
      <t>q</t>
    </r>
    <r>
      <rPr>
        <i/>
        <vertAlign val="subscript"/>
        <sz val="10"/>
        <color rgb="FF000000"/>
        <rFont val="Arial"/>
        <family val="2"/>
      </rPr>
      <t>v, sup,i</t>
    </r>
  </si>
  <si>
    <r>
      <t>q</t>
    </r>
    <r>
      <rPr>
        <i/>
        <vertAlign val="subscript"/>
        <sz val="10"/>
        <color rgb="FF000000"/>
        <rFont val="Arial"/>
        <family val="2"/>
      </rPr>
      <t>v, exh,i</t>
    </r>
  </si>
  <si>
    <r>
      <t>q</t>
    </r>
    <r>
      <rPr>
        <i/>
        <vertAlign val="subscript"/>
        <sz val="10"/>
        <color rgb="FF000000"/>
        <rFont val="Arial"/>
        <family val="2"/>
      </rPr>
      <t>v, ATD,i</t>
    </r>
  </si>
  <si>
    <r>
      <t>q</t>
    </r>
    <r>
      <rPr>
        <i/>
        <vertAlign val="subscript"/>
        <sz val="10"/>
        <color rgb="FF000000"/>
        <rFont val="Arial"/>
        <family val="2"/>
      </rPr>
      <t>v, combi,i</t>
    </r>
  </si>
  <si>
    <r>
      <t>q</t>
    </r>
    <r>
      <rPr>
        <i/>
        <vertAlign val="subscript"/>
        <sz val="10"/>
        <color rgb="FF000000"/>
        <rFont val="Arial"/>
        <family val="2"/>
      </rPr>
      <t>v, transfer,i</t>
    </r>
  </si>
  <si>
    <r>
      <t>θ</t>
    </r>
    <r>
      <rPr>
        <i/>
        <vertAlign val="subscript"/>
        <sz val="10"/>
        <color rgb="FF000000"/>
        <rFont val="Arial"/>
        <family val="2"/>
      </rPr>
      <t>trans, ij</t>
    </r>
  </si>
  <si>
    <r>
      <rPr>
        <i/>
        <sz val="10"/>
        <color rgb="FF000000"/>
        <rFont val="Arial"/>
        <family val="2"/>
      </rPr>
      <t>θ</t>
    </r>
    <r>
      <rPr>
        <i/>
        <vertAlign val="subscript"/>
        <sz val="10"/>
        <color rgb="FF000000"/>
        <rFont val="Arial"/>
        <family val="2"/>
      </rPr>
      <t>trans, comf, ij</t>
    </r>
  </si>
  <si>
    <r>
      <t>θ</t>
    </r>
    <r>
      <rPr>
        <i/>
        <vertAlign val="subscript"/>
        <sz val="10"/>
        <color rgb="FF000000"/>
        <rFont val="Arial"/>
        <family val="2"/>
      </rPr>
      <t>int, ausleg,i</t>
    </r>
  </si>
  <si>
    <r>
      <t>t</t>
    </r>
    <r>
      <rPr>
        <i/>
        <vertAlign val="subscript"/>
        <sz val="10"/>
        <color rgb="FF000000"/>
        <rFont val="Arial"/>
        <family val="2"/>
      </rPr>
      <t>sh</t>
    </r>
  </si>
  <si>
    <r>
      <t>t</t>
    </r>
    <r>
      <rPr>
        <i/>
        <vertAlign val="subscript"/>
        <sz val="10"/>
        <color rgb="FF000000"/>
        <rFont val="Arial"/>
        <family val="2"/>
      </rPr>
      <t>hu</t>
    </r>
  </si>
  <si>
    <r>
      <t>n</t>
    </r>
    <r>
      <rPr>
        <i/>
        <vertAlign val="subscript"/>
        <sz val="10"/>
        <color rgb="FF000000"/>
        <rFont val="Arial"/>
        <family val="2"/>
      </rPr>
      <t>sh</t>
    </r>
  </si>
  <si>
    <r>
      <rPr>
        <sz val="10"/>
        <color rgb="FF000000"/>
        <rFont val="Calibri"/>
        <family val="2"/>
      </rPr>
      <t>ϕ</t>
    </r>
    <r>
      <rPr>
        <i/>
        <vertAlign val="subscript"/>
        <sz val="10"/>
        <color rgb="FF000000"/>
        <rFont val="Arial"/>
        <family val="2"/>
      </rPr>
      <t>Hu</t>
    </r>
  </si>
  <si>
    <r>
      <t>θ</t>
    </r>
    <r>
      <rPr>
        <i/>
        <vertAlign val="subscript"/>
        <sz val="10"/>
        <color rgb="FF000000"/>
        <rFont val="Arial"/>
        <family val="2"/>
      </rPr>
      <t>x,k</t>
    </r>
  </si>
  <si>
    <t>Temperatur-
anpassung</t>
  </si>
  <si>
    <t>Bauteil - U-Wert</t>
  </si>
  <si>
    <r>
      <t>f</t>
    </r>
    <r>
      <rPr>
        <i/>
        <vertAlign val="subscript"/>
        <sz val="10"/>
        <color rgb="FF000000"/>
        <rFont val="Arial"/>
        <family val="2"/>
      </rPr>
      <t>ix,k</t>
    </r>
  </si>
  <si>
    <r>
      <t>U</t>
    </r>
    <r>
      <rPr>
        <i/>
        <vertAlign val="subscript"/>
        <sz val="10"/>
        <color rgb="FF000000"/>
        <rFont val="Arial"/>
        <family val="2"/>
      </rPr>
      <t>k</t>
    </r>
  </si>
  <si>
    <t>Wärmebrücken-
zuschlag</t>
  </si>
  <si>
    <t>ΔU TB,k</t>
  </si>
  <si>
    <t>korrigierter
U-Wert</t>
  </si>
  <si>
    <t>Uc,equiv,k</t>
  </si>
  <si>
    <t>Standard-
Transmissions- 
Wärmeverlust</t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</si>
  <si>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T,k</t>
    </r>
  </si>
  <si>
    <t>W/m²K</t>
  </si>
  <si>
    <t>Auslegungstemperatur:</t>
  </si>
  <si>
    <r>
      <t>θ</t>
    </r>
    <r>
      <rPr>
        <i/>
        <vertAlign val="subscript"/>
        <sz val="10"/>
        <color rgb="FF000000"/>
        <rFont val="Arial"/>
        <family val="2"/>
      </rPr>
      <t>int, stand,i</t>
    </r>
  </si>
  <si>
    <t>°C    +</t>
  </si>
  <si>
    <r>
      <t>Δθ</t>
    </r>
    <r>
      <rPr>
        <i/>
        <vertAlign val="subscript"/>
        <sz val="10"/>
        <color rgb="FF000000"/>
        <rFont val="Arial"/>
        <family val="2"/>
      </rPr>
      <t>comf,i</t>
    </r>
  </si>
  <si>
    <t>K</t>
  </si>
  <si>
    <r>
      <t>=           θ</t>
    </r>
    <r>
      <rPr>
        <vertAlign val="subscript"/>
        <sz val="10"/>
        <color rgb="FF000000"/>
        <rFont val="Arial"/>
        <family val="2"/>
      </rPr>
      <t>int, ausleg,i</t>
    </r>
  </si>
  <si>
    <t>Abmessungen:</t>
  </si>
  <si>
    <t>Geschosshöhe</t>
  </si>
  <si>
    <t>Erdreich:</t>
  </si>
  <si>
    <r>
      <rPr>
        <i/>
        <sz val="10"/>
        <color rgb="FF000000"/>
        <rFont val="Calibri"/>
        <family val="2"/>
      </rPr>
      <t>l</t>
    </r>
    <r>
      <rPr>
        <i/>
        <vertAlign val="subscript"/>
        <sz val="10"/>
        <color rgb="FF000000"/>
        <rFont val="Arial"/>
        <family val="2"/>
      </rPr>
      <t>i</t>
    </r>
  </si>
  <si>
    <r>
      <t>b</t>
    </r>
    <r>
      <rPr>
        <i/>
        <vertAlign val="subscript"/>
        <sz val="10"/>
        <color rgb="FF000000"/>
        <rFont val="Arial"/>
        <family val="2"/>
      </rPr>
      <t>i</t>
    </r>
  </si>
  <si>
    <t>Raumfläche</t>
  </si>
  <si>
    <r>
      <t>A</t>
    </r>
    <r>
      <rPr>
        <i/>
        <vertAlign val="subscript"/>
        <sz val="10"/>
        <color rgb="FF000000"/>
        <rFont val="Arial"/>
        <family val="2"/>
      </rPr>
      <t>NGF</t>
    </r>
  </si>
  <si>
    <r>
      <t>h</t>
    </r>
    <r>
      <rPr>
        <i/>
        <vertAlign val="subscript"/>
        <sz val="10"/>
        <color rgb="FF000000"/>
        <rFont val="Arial"/>
        <family val="2"/>
      </rPr>
      <t>G,i</t>
    </r>
  </si>
  <si>
    <r>
      <t>d</t>
    </r>
    <r>
      <rPr>
        <i/>
        <vertAlign val="subscript"/>
        <sz val="10"/>
        <color rgb="FF000000"/>
        <rFont val="Arial"/>
        <family val="2"/>
      </rPr>
      <t>i</t>
    </r>
  </si>
  <si>
    <r>
      <t>h</t>
    </r>
    <r>
      <rPr>
        <i/>
        <vertAlign val="subscript"/>
        <sz val="10"/>
        <color rgb="FF000000"/>
        <rFont val="Arial"/>
        <family val="2"/>
      </rPr>
      <t>i</t>
    </r>
  </si>
  <si>
    <r>
      <t>A</t>
    </r>
    <r>
      <rPr>
        <i/>
        <vertAlign val="subscript"/>
        <sz val="10"/>
        <color rgb="FF000000"/>
        <rFont val="Arial"/>
        <family val="2"/>
      </rPr>
      <t>env,i</t>
    </r>
  </si>
  <si>
    <r>
      <t>z</t>
    </r>
    <r>
      <rPr>
        <i/>
        <vertAlign val="subscript"/>
        <sz val="10"/>
        <color rgb="FF000000"/>
        <rFont val="Arial"/>
        <family val="2"/>
      </rPr>
      <t>i</t>
    </r>
  </si>
  <si>
    <r>
      <t>A</t>
    </r>
    <r>
      <rPr>
        <i/>
        <vertAlign val="subscript"/>
        <sz val="10"/>
        <color rgb="FF000000"/>
        <rFont val="Arial"/>
        <family val="2"/>
      </rPr>
      <t>G,i</t>
    </r>
  </si>
  <si>
    <r>
      <t>P</t>
    </r>
    <r>
      <rPr>
        <i/>
        <vertAlign val="subscript"/>
        <sz val="10"/>
        <color rgb="FF000000"/>
        <rFont val="Arial"/>
        <family val="2"/>
      </rPr>
      <t>i</t>
    </r>
  </si>
  <si>
    <r>
      <t>B`</t>
    </r>
    <r>
      <rPr>
        <i/>
        <vertAlign val="subscript"/>
        <sz val="10"/>
        <color rgb="FF000000"/>
        <rFont val="Arial"/>
        <family val="2"/>
      </rPr>
      <t>i</t>
    </r>
  </si>
  <si>
    <t>Verbrennungs- / techn. Volumenstrom</t>
  </si>
  <si>
    <t xml:space="preserve">  Raumlänge</t>
  </si>
  <si>
    <t xml:space="preserve">  Raumbreite </t>
  </si>
  <si>
    <t xml:space="preserve">  Raumfläche</t>
  </si>
  <si>
    <t xml:space="preserve">  Geschosshöhe</t>
  </si>
  <si>
    <t xml:space="preserve">  Deckendicke</t>
  </si>
  <si>
    <t xml:space="preserve">  Raumhöhe</t>
  </si>
  <si>
    <t xml:space="preserve">  Raumvolumen</t>
  </si>
  <si>
    <t xml:space="preserve">  Raum-Hüllfläche</t>
  </si>
  <si>
    <t xml:space="preserve">  Tiefe unter Erdreich</t>
  </si>
  <si>
    <t xml:space="preserve">  Bodenfläche</t>
  </si>
  <si>
    <t xml:space="preserve"> exponierter Umfang</t>
  </si>
  <si>
    <t xml:space="preserve">  char. Bodenplattenmaß</t>
  </si>
  <si>
    <t>Mechanische Belüftung</t>
  </si>
  <si>
    <t xml:space="preserve">  Zuluftvolumenstrom</t>
  </si>
  <si>
    <t xml:space="preserve">  Temperatur</t>
  </si>
  <si>
    <t xml:space="preserve">  Abluftvolumenstrom</t>
  </si>
  <si>
    <t>Überströmung aus Nachbarraum</t>
  </si>
  <si>
    <t xml:space="preserve">  Volumenstrom</t>
  </si>
  <si>
    <t xml:space="preserve">Außenluft grosse Öffnungen </t>
  </si>
  <si>
    <t>Infiltration, ALD oder Mindestwert</t>
  </si>
  <si>
    <t>Mindestaußenluftvolumenstrom</t>
  </si>
  <si>
    <r>
      <t>q</t>
    </r>
    <r>
      <rPr>
        <i/>
        <vertAlign val="subscript"/>
        <sz val="10"/>
        <color rgb="FF000000"/>
        <rFont val="Arial"/>
        <family val="2"/>
      </rPr>
      <t>v,min,i</t>
    </r>
  </si>
  <si>
    <r>
      <t>q</t>
    </r>
    <r>
      <rPr>
        <i/>
        <vertAlign val="subscript"/>
        <sz val="10"/>
        <color rgb="FF000000"/>
        <rFont val="Arial"/>
        <family val="2"/>
      </rPr>
      <t>v,sup,i</t>
    </r>
  </si>
  <si>
    <r>
      <t>q</t>
    </r>
    <r>
      <rPr>
        <i/>
        <vertAlign val="subscript"/>
        <sz val="10"/>
        <color rgb="FF000000"/>
        <rFont val="Arial"/>
        <family val="2"/>
      </rPr>
      <t>v,exh,i</t>
    </r>
  </si>
  <si>
    <r>
      <t>θ</t>
    </r>
    <r>
      <rPr>
        <i/>
        <vertAlign val="subscript"/>
        <sz val="10"/>
        <color rgb="FF000000"/>
        <rFont val="Arial"/>
        <family val="2"/>
      </rPr>
      <t>rec,z</t>
    </r>
  </si>
  <si>
    <r>
      <t>q</t>
    </r>
    <r>
      <rPr>
        <i/>
        <vertAlign val="subscript"/>
        <sz val="10"/>
        <color rgb="FF000000"/>
        <rFont val="Arial"/>
        <family val="2"/>
      </rPr>
      <t>v,ATD,design,i</t>
    </r>
  </si>
  <si>
    <r>
      <t>q</t>
    </r>
    <r>
      <rPr>
        <i/>
        <vertAlign val="subscript"/>
        <sz val="10"/>
        <color rgb="FF000000"/>
        <rFont val="Arial"/>
        <family val="2"/>
      </rPr>
      <t>v, transfer,ij</t>
    </r>
  </si>
  <si>
    <r>
      <t>q</t>
    </r>
    <r>
      <rPr>
        <i/>
        <vertAlign val="subscript"/>
        <sz val="10"/>
        <color rgb="FF000000"/>
        <rFont val="Arial"/>
        <family val="2"/>
      </rPr>
      <t>v, comb,i</t>
    </r>
  </si>
  <si>
    <t>Technischer Luftvolumenstrom</t>
  </si>
  <si>
    <r>
      <t>q</t>
    </r>
    <r>
      <rPr>
        <i/>
        <vertAlign val="subscript"/>
        <sz val="10"/>
        <color rgb="FF000000"/>
        <rFont val="Arial"/>
        <family val="2"/>
      </rPr>
      <t>v,techn,i</t>
    </r>
  </si>
  <si>
    <r>
      <t>q</t>
    </r>
    <r>
      <rPr>
        <i/>
        <vertAlign val="subscript"/>
        <sz val="10"/>
        <color rgb="FF000000"/>
        <rFont val="Arial"/>
        <family val="2"/>
      </rPr>
      <t>v,open,i</t>
    </r>
  </si>
  <si>
    <r>
      <t>q</t>
    </r>
    <r>
      <rPr>
        <i/>
        <vertAlign val="subscript"/>
        <sz val="10"/>
        <color rgb="FF000000"/>
        <rFont val="Arial"/>
        <family val="2"/>
      </rPr>
      <t>v,env/min,i</t>
    </r>
  </si>
  <si>
    <t>beheizt</t>
  </si>
  <si>
    <t>unbeh.</t>
  </si>
  <si>
    <t>and. Geb.</t>
  </si>
  <si>
    <t>Σ Standard-Transmissionswärmeverlust</t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</si>
  <si>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T,stand,i</t>
    </r>
  </si>
  <si>
    <t xml:space="preserve">  - Außenluftvolumenstrom (Infiltration, ALD oder Mindestwert)</t>
  </si>
  <si>
    <r>
      <t>Φ</t>
    </r>
    <r>
      <rPr>
        <i/>
        <vertAlign val="subscript"/>
        <sz val="10"/>
        <color rgb="FF000000"/>
        <rFont val="Arial"/>
        <family val="2"/>
      </rPr>
      <t>v,env/min,i</t>
    </r>
  </si>
  <si>
    <t xml:space="preserve">  - Zuluftvolumenstrom</t>
  </si>
  <si>
    <r>
      <t>Φ</t>
    </r>
    <r>
      <rPr>
        <i/>
        <vertAlign val="subscript"/>
        <sz val="10"/>
        <color rgb="FF000000"/>
        <rFont val="Arial"/>
        <family val="2"/>
      </rPr>
      <t>v,sup,i</t>
    </r>
  </si>
  <si>
    <t>Lüftungswärmeverluste durch:</t>
  </si>
  <si>
    <t xml:space="preserve">  - Volumenstrom durch Überströmung</t>
  </si>
  <si>
    <r>
      <t>Φ</t>
    </r>
    <r>
      <rPr>
        <i/>
        <vertAlign val="subscript"/>
        <sz val="10"/>
        <color rgb="FF000000"/>
        <rFont val="Arial"/>
        <family val="2"/>
      </rPr>
      <t>v,transfer,i</t>
    </r>
  </si>
  <si>
    <t>Σ Standard-Lüftungswärmeverlust</t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</si>
  <si>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Calibri Light"/>
        <family val="2"/>
      </rPr>
      <t>V,stand,i</t>
    </r>
  </si>
  <si>
    <t>Standardheizlast</t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</si>
  <si>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Calibri Light"/>
        <family val="2"/>
      </rPr>
      <t>stand,i</t>
    </r>
  </si>
  <si>
    <r>
      <rPr>
        <b/>
        <i/>
        <sz val="10"/>
        <color rgb="FF000000"/>
        <rFont val="Calibri"/>
        <family val="2"/>
      </rPr>
      <t>Φ</t>
    </r>
    <r>
      <rPr>
        <b/>
        <i/>
        <vertAlign val="subscript"/>
        <sz val="10"/>
        <color rgb="FF000000"/>
        <rFont val="Calibri Light"/>
        <family val="2"/>
      </rPr>
      <t>V,stand,i</t>
    </r>
  </si>
  <si>
    <t xml:space="preserve">  Zuschlag erhöhte Auslegungsinnentemperatur</t>
  </si>
  <si>
    <r>
      <rPr>
        <sz val="10"/>
        <color rgb="FF000000"/>
        <rFont val="Calibri"/>
        <family val="2"/>
      </rPr>
      <t>Δ</t>
    </r>
    <r>
      <rPr>
        <i/>
        <sz val="10"/>
        <color rgb="FF000000"/>
        <rFont val="Arial"/>
        <family val="2"/>
      </rPr>
      <t>Φ</t>
    </r>
    <r>
      <rPr>
        <i/>
        <vertAlign val="subscript"/>
        <sz val="10"/>
        <color rgb="FF000000"/>
        <rFont val="Arial"/>
        <family val="2"/>
      </rPr>
      <t>comf,i</t>
    </r>
  </si>
  <si>
    <t xml:space="preserve">  Zuschlag Aufheizleistung</t>
  </si>
  <si>
    <r>
      <t>Φ</t>
    </r>
    <r>
      <rPr>
        <i/>
        <vertAlign val="subscript"/>
        <sz val="10"/>
        <color rgb="FF000000"/>
        <rFont val="Arial"/>
        <family val="2"/>
      </rPr>
      <t>hu,i</t>
    </r>
  </si>
  <si>
    <r>
      <t>Max(ΔΦ</t>
    </r>
    <r>
      <rPr>
        <vertAlign val="subscript"/>
        <sz val="10"/>
        <color rgb="FF000000"/>
        <rFont val="Arial"/>
        <family val="2"/>
      </rPr>
      <t>comf,i</t>
    </r>
    <r>
      <rPr>
        <sz val="10"/>
        <color rgb="FF000000"/>
        <rFont val="Arial"/>
        <family val="2"/>
      </rPr>
      <t>;Φ</t>
    </r>
    <r>
      <rPr>
        <vertAlign val="subscript"/>
        <sz val="10"/>
        <color rgb="FF000000"/>
        <rFont val="Arial"/>
        <family val="2"/>
      </rPr>
      <t>hu,i</t>
    </r>
    <r>
      <rPr>
        <sz val="10"/>
        <color rgb="FF000000"/>
        <rFont val="Arial"/>
        <family val="2"/>
      </rPr>
      <t>)</t>
    </r>
  </si>
  <si>
    <t>NORMHEIZLAST</t>
  </si>
  <si>
    <t>W/m³</t>
  </si>
  <si>
    <t>R2</t>
  </si>
  <si>
    <t>R3</t>
  </si>
  <si>
    <t>R4</t>
  </si>
  <si>
    <t>Seite 5</t>
  </si>
  <si>
    <t>Seite 6</t>
  </si>
  <si>
    <t>Seite 7</t>
  </si>
  <si>
    <t>Seite 8</t>
  </si>
  <si>
    <t>R5</t>
  </si>
  <si>
    <t>Seite 9</t>
  </si>
  <si>
    <t>R6</t>
  </si>
  <si>
    <t>Seite 10</t>
  </si>
  <si>
    <t>R7</t>
  </si>
  <si>
    <t>Seite 11</t>
  </si>
  <si>
    <t>R8</t>
  </si>
  <si>
    <t>Seite 12</t>
  </si>
  <si>
    <t>R9</t>
  </si>
  <si>
    <t>Seite 13</t>
  </si>
  <si>
    <t>R10</t>
  </si>
  <si>
    <t>Seite 14</t>
  </si>
  <si>
    <t>Seite 15</t>
  </si>
  <si>
    <t>R12</t>
  </si>
  <si>
    <t>R13</t>
  </si>
  <si>
    <t>R14</t>
  </si>
  <si>
    <t>R15</t>
  </si>
  <si>
    <t>Z2</t>
  </si>
  <si>
    <t>ZONENÜBERSICHT</t>
  </si>
  <si>
    <t>Transmissionswärme-
verluste direkt oder
indirekt nach außen</t>
  </si>
  <si>
    <r>
      <t>Φ</t>
    </r>
    <r>
      <rPr>
        <i/>
        <vertAlign val="subscript"/>
        <sz val="10"/>
        <color rgb="FF000000"/>
        <rFont val="Arial"/>
        <family val="2"/>
      </rPr>
      <t>T,ie,iae,ig</t>
    </r>
  </si>
  <si>
    <t>Transmissionswärme-
verluste ohne
Fußboden</t>
  </si>
  <si>
    <t>Standard-Transmissions-
Wärmeverlust
verluste</t>
  </si>
  <si>
    <t>durch Gebäudehülle</t>
  </si>
  <si>
    <t>durch Undichtigkeiten</t>
  </si>
  <si>
    <t>durch Mindest-
außenluftwechsel</t>
  </si>
  <si>
    <t>durch technischen
Volumenstrom</t>
  </si>
  <si>
    <t>Gesamtluft-
volumenstrom
Leckagen,ALD
und Nutzung oder 
Mindestwert, bezogen auf</t>
  </si>
  <si>
    <r>
      <t>Zone
f</t>
    </r>
    <r>
      <rPr>
        <vertAlign val="subscript"/>
        <sz val="10"/>
        <color rgb="FF000000"/>
        <rFont val="Arial"/>
        <family val="2"/>
      </rPr>
      <t>i-z</t>
    </r>
    <r>
      <rPr>
        <sz val="10"/>
        <color rgb="FF000000"/>
        <rFont val="Arial"/>
        <family val="2"/>
      </rPr>
      <t>=0,5</t>
    </r>
  </si>
  <si>
    <t>durch Zuluft</t>
  </si>
  <si>
    <t>durch Überströmung</t>
  </si>
  <si>
    <t>Lüftungswärmeverluste</t>
  </si>
  <si>
    <t>Summen</t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</si>
  <si>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v,env,i</t>
    </r>
  </si>
  <si>
    <r>
      <t>Φ</t>
    </r>
    <r>
      <rPr>
        <i/>
        <vertAlign val="subscript"/>
        <sz val="10"/>
        <color rgb="FF000000"/>
        <rFont val="Arial"/>
        <family val="2"/>
      </rPr>
      <t>v, leak,ATD,i</t>
    </r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</si>
  <si>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v,min,i</t>
    </r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</si>
  <si>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env/min,i</t>
    </r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</si>
  <si>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Calibri Light"/>
        <family val="2"/>
      </rPr>
      <t>leak/min,i</t>
    </r>
  </si>
  <si>
    <r>
      <t>Φ</t>
    </r>
    <r>
      <rPr>
        <i/>
        <vertAlign val="subscript"/>
        <sz val="10"/>
        <color rgb="FF000000"/>
        <rFont val="Arial"/>
        <family val="2"/>
      </rPr>
      <t>v, techn,i</t>
    </r>
  </si>
  <si>
    <t>Standard-Lüftungswärmeverluste der Zone</t>
  </si>
  <si>
    <t>qv,leak/min,i</t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</si>
  <si>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v,sup,i</t>
    </r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</si>
  <si>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v,trans,i</t>
    </r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</si>
  <si>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v,stand,i</t>
    </r>
  </si>
  <si>
    <r>
      <rPr>
        <i/>
        <sz val="10"/>
        <color rgb="FF000000"/>
        <rFont val="Calibri"/>
        <family val="2"/>
      </rPr>
      <t>Φ</t>
    </r>
    <r>
      <rPr>
        <i/>
        <vertAlign val="subscript"/>
        <sz val="10"/>
        <color rgb="FF000000"/>
        <rFont val="Arial"/>
        <family val="2"/>
      </rPr>
      <t>stand,i</t>
    </r>
  </si>
  <si>
    <t>G2</t>
  </si>
  <si>
    <r>
      <t>V</t>
    </r>
    <r>
      <rPr>
        <i/>
        <vertAlign val="subscript"/>
        <sz val="10"/>
        <color rgb="FF000000"/>
        <rFont val="Arial"/>
        <family val="2"/>
      </rPr>
      <t>e</t>
    </r>
  </si>
  <si>
    <r>
      <t>A</t>
    </r>
    <r>
      <rPr>
        <i/>
        <vertAlign val="subscript"/>
        <sz val="10"/>
        <color rgb="FF000000"/>
        <rFont val="Arial"/>
        <family val="2"/>
      </rPr>
      <t>enf</t>
    </r>
  </si>
  <si>
    <t xml:space="preserve">  Nettogrundfläche</t>
  </si>
  <si>
    <t xml:space="preserve">  Bruttovolumen</t>
  </si>
  <si>
    <t xml:space="preserve">  Hüllfläche</t>
  </si>
  <si>
    <t>ERGEBNIS ZUSAMMENSTELLUNG GEBÄUDE</t>
  </si>
  <si>
    <t>GEBÄUDEDATEN</t>
  </si>
  <si>
    <t>WÄRMEVERLUSTE</t>
  </si>
  <si>
    <t>Transmission</t>
  </si>
  <si>
    <t xml:space="preserve">  an Außenluft</t>
  </si>
  <si>
    <r>
      <t>Σ</t>
    </r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T,ie</t>
    </r>
  </si>
  <si>
    <r>
      <t>Σ</t>
    </r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T,iae</t>
    </r>
  </si>
  <si>
    <t xml:space="preserve">  andere Nutzungseinheiten</t>
  </si>
  <si>
    <r>
      <t>Σ</t>
    </r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T,ieBE</t>
    </r>
  </si>
  <si>
    <t xml:space="preserve">  an unbeheizte Bereiche oder Nachbargebäude</t>
  </si>
  <si>
    <t xml:space="preserve">  an Erdreich</t>
  </si>
  <si>
    <r>
      <t>Σ</t>
    </r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T,ig</t>
    </r>
  </si>
  <si>
    <t xml:space="preserve">   durch Leckagen, ALD, Nutzung oder Mindestwert</t>
  </si>
  <si>
    <r>
      <t>Σ</t>
    </r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V,leak/min,i</t>
    </r>
  </si>
  <si>
    <t xml:space="preserve">   Zuluftvolumenstrom</t>
  </si>
  <si>
    <r>
      <t>Σ</t>
    </r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V,sup,i</t>
    </r>
  </si>
  <si>
    <t xml:space="preserve">   Überström-Luftvolumenstrom</t>
  </si>
  <si>
    <r>
      <t>Σ</t>
    </r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V,transfer,ij</t>
    </r>
  </si>
  <si>
    <t>Summe:</t>
  </si>
  <si>
    <t>HEIZLAST</t>
  </si>
  <si>
    <t>Standard-Heizlast</t>
  </si>
  <si>
    <r>
      <rPr>
        <b/>
        <sz val="10"/>
        <color rgb="FF000000"/>
        <rFont val="Calibri"/>
        <family val="2"/>
      </rPr>
      <t>Φ</t>
    </r>
    <r>
      <rPr>
        <b/>
        <vertAlign val="subscript"/>
        <sz val="10"/>
        <color rgb="FF000000"/>
        <rFont val="Arial"/>
        <family val="2"/>
      </rPr>
      <t>stand</t>
    </r>
  </si>
  <si>
    <t>Zuschlag erhöhte Innentemperatur /Aufheizzuschlag</t>
  </si>
  <si>
    <r>
      <rPr>
        <sz val="10"/>
        <color rgb="FF000000"/>
        <rFont val="Calibri"/>
        <family val="2"/>
      </rPr>
      <t>Φ</t>
    </r>
    <r>
      <rPr>
        <vertAlign val="subscript"/>
        <sz val="10"/>
        <color rgb="FF000000"/>
        <rFont val="Arial"/>
        <family val="2"/>
      </rPr>
      <t>Zuschlag</t>
    </r>
  </si>
  <si>
    <t>nicht vereinbart</t>
  </si>
  <si>
    <t>Norm-Heizlast</t>
  </si>
  <si>
    <r>
      <rPr>
        <b/>
        <sz val="12"/>
        <color rgb="FF000000"/>
        <rFont val="Calibri"/>
        <family val="2"/>
      </rPr>
      <t>Φ</t>
    </r>
    <r>
      <rPr>
        <b/>
        <vertAlign val="subscript"/>
        <sz val="12"/>
        <color rgb="FF000000"/>
        <rFont val="Arial"/>
        <family val="2"/>
      </rPr>
      <t>HL</t>
    </r>
  </si>
  <si>
    <t>spez. Werte</t>
  </si>
  <si>
    <r>
      <rPr>
        <sz val="10"/>
        <color rgb="FF000000"/>
        <rFont val="Calibri"/>
        <family val="2"/>
      </rPr>
      <t>ϕ</t>
    </r>
    <r>
      <rPr>
        <i/>
        <vertAlign val="subscript"/>
        <sz val="10"/>
        <color rgb="FF000000"/>
        <rFont val="Arial"/>
        <family val="2"/>
      </rPr>
      <t>HL/m²</t>
    </r>
  </si>
  <si>
    <r>
      <rPr>
        <sz val="10"/>
        <color rgb="FF000000"/>
        <rFont val="Calibri"/>
        <family val="2"/>
      </rPr>
      <t>ϕ</t>
    </r>
    <r>
      <rPr>
        <i/>
        <vertAlign val="subscript"/>
        <sz val="10"/>
        <color rgb="FF000000"/>
        <rFont val="Arial"/>
        <family val="2"/>
      </rPr>
      <t>HL/m³</t>
    </r>
  </si>
  <si>
    <t>AW Gaube</t>
  </si>
  <si>
    <t>Geschossdecke</t>
  </si>
  <si>
    <t>qv.env,z</t>
  </si>
  <si>
    <t>De an DG</t>
  </si>
  <si>
    <t>Dach</t>
  </si>
  <si>
    <t>IW 17,5</t>
  </si>
  <si>
    <t>exp. Umfang</t>
  </si>
  <si>
    <t>exp. Umfang:</t>
  </si>
  <si>
    <t>qvinfz</t>
  </si>
  <si>
    <t>qv,leak,i</t>
  </si>
  <si>
    <t>m³/(m²*h)</t>
  </si>
  <si>
    <t>R11</t>
  </si>
  <si>
    <t>m³/(m²h)</t>
  </si>
  <si>
    <t>excel@htip.de</t>
  </si>
  <si>
    <t>Die Nutzung dieser Excel-Datei ist völlig kostenlos, jedoch ohne Gewährleistung für die Korrektheit der Berechnung. Sollten Sie Fehler in den Funktionen</t>
  </si>
  <si>
    <t>finden oder Anmerkungen haben, bitten wir um eine Nachricht und eine kurze Beschreibung des Problems unter:</t>
  </si>
  <si>
    <t>Gedacht ist die Datei für die Berechnung der Heizlast von Einfamilienhäusern und dergleichen. Daher gibt es einige Beschränkungen:</t>
  </si>
  <si>
    <t>- max 15 Räume</t>
  </si>
  <si>
    <t>- max 19 Bauteile pro Raum</t>
  </si>
  <si>
    <t>- max. Höhe bis 4m</t>
  </si>
  <si>
    <t>- keine Korrektur der Standorthöhe</t>
  </si>
  <si>
    <t>- keine von der Norm abweichenden Innentemperaturen</t>
  </si>
  <si>
    <t>- keine mechanische Lüftung</t>
  </si>
  <si>
    <t>- keine zusätzliche Aufheizleistung</t>
  </si>
  <si>
    <t xml:space="preserve">Die Berechnung setzt Kenntnisse der DIN 12831 voraus. Falls diese nicht vorhanden sind, oder die obigen Beschränkungen nicht passen, berechnen wir die </t>
  </si>
  <si>
    <t>http://www.htip.de/berechnungsservice.html</t>
  </si>
  <si>
    <t xml:space="preserve">Heizlast Ihres Gebäudes und ggf. den hydraulischen Abgleich gerne zum Pauschalpreis. Näheres unter </t>
  </si>
  <si>
    <t>Beginnen Sie bitte jede neue Berechnung mit einer neuen Datei</t>
  </si>
  <si>
    <t>- 1 Nutzungseinheit / -zone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</si>
</sst>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164" formatCode="0.0"/>
    <numFmt numFmtId="165" formatCode="#,##0.00&quot; &quot;[$€-401]&quot; &quot;;&quot;-&quot;#,##0.00&quot; &quot;[$€-401]&quot; &quot;;&quot;-&quot;#&quot; &quot;[$€-401]&quot; &quot;"/>
    <numFmt numFmtId="166" formatCode="#,##0.00&quot; &quot;[$€-407];[Red]&quot;-&quot;#,##0.00&quot; &quot;[$€-407]"/>
    <numFmt numFmtId="167" formatCode="#,##0.00&quot;    &quot;;#,##0.00&quot;    &quot;;&quot;-&quot;#&quot;    &quot;;@&quot; &quot;"/>
    <numFmt numFmtId="168" formatCode="0.000"/>
    <numFmt numFmtId="169" formatCode="00000"/>
    <numFmt numFmtId="170" formatCode="0.0000"/>
  </numFmts>
  <fonts count="40" x14ac:knownFonts="1">
    <font>
      <sz val="11"/>
      <color rgb="FF000000"/>
      <name val="Arial"/>
      <family val="2"/>
    </font>
    <font>
      <sz val="10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8"/>
      <color rgb="FF00000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name val="Arial"/>
      <family val="2"/>
    </font>
    <font>
      <sz val="11"/>
      <color rgb="FF000000"/>
      <name val="Arial"/>
      <family val="2"/>
    </font>
    <font>
      <b/>
      <sz val="8"/>
      <color theme="1"/>
      <name val="Arial Narrow"/>
      <family val="2"/>
    </font>
    <font>
      <b/>
      <sz val="10"/>
      <color theme="1"/>
      <name val="Arial Narrow"/>
      <family val="2"/>
    </font>
    <font>
      <vertAlign val="superscript"/>
      <sz val="10"/>
      <color theme="1"/>
      <name val="Arial Narrow"/>
      <family val="2"/>
    </font>
    <font>
      <vertAlign val="subscript"/>
      <sz val="10"/>
      <color theme="1"/>
      <name val="Arial Narrow"/>
      <family val="2"/>
    </font>
    <font>
      <sz val="6"/>
      <color theme="1"/>
      <name val="Arial Narrow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i/>
      <sz val="10"/>
      <color rgb="FF000000"/>
      <name val="Arial"/>
      <family val="2"/>
    </font>
    <font>
      <i/>
      <vertAlign val="subscript"/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sz val="10"/>
      <color rgb="FF000000"/>
      <name val="Calibri"/>
      <family val="2"/>
    </font>
    <font>
      <vertAlign val="subscript"/>
      <sz val="10"/>
      <color rgb="FF000000"/>
      <name val="Calibri"/>
      <family val="2"/>
    </font>
    <font>
      <vertAlign val="subscript"/>
      <sz val="11"/>
      <color rgb="FF000000"/>
      <name val="Arial"/>
      <family val="2"/>
    </font>
    <font>
      <vertAlign val="superscript"/>
      <sz val="11"/>
      <color rgb="FF000000"/>
      <name val="Arial"/>
      <family val="2"/>
    </font>
    <font>
      <sz val="11"/>
      <color rgb="FF000000"/>
      <name val="Calibri"/>
      <family val="2"/>
    </font>
    <font>
      <b/>
      <sz val="10"/>
      <color rgb="FFFF0000"/>
      <name val="Arial"/>
      <family val="2"/>
    </font>
    <font>
      <vertAlign val="subscript"/>
      <sz val="10"/>
      <color rgb="FF000000"/>
      <name val="Arial"/>
      <family val="2"/>
    </font>
    <font>
      <i/>
      <sz val="11"/>
      <color rgb="FF000000"/>
      <name val="Arial"/>
      <family val="2"/>
    </font>
    <font>
      <i/>
      <vertAlign val="subscript"/>
      <sz val="11"/>
      <color rgb="FF000000"/>
      <name val="Arial"/>
      <family val="2"/>
    </font>
    <font>
      <i/>
      <sz val="10"/>
      <color rgb="FF000000"/>
      <name val="Calibri"/>
      <family val="2"/>
    </font>
    <font>
      <i/>
      <vertAlign val="subscript"/>
      <sz val="10"/>
      <color rgb="FF000000"/>
      <name val="Calibri Light"/>
      <family val="2"/>
    </font>
    <font>
      <b/>
      <i/>
      <sz val="10"/>
      <color rgb="FF000000"/>
      <name val="Arial"/>
      <family val="2"/>
    </font>
    <font>
      <b/>
      <i/>
      <sz val="10"/>
      <color rgb="FF000000"/>
      <name val="Calibri"/>
      <family val="2"/>
    </font>
    <font>
      <b/>
      <i/>
      <vertAlign val="subscript"/>
      <sz val="10"/>
      <color rgb="FF000000"/>
      <name val="Calibri Light"/>
      <family val="2"/>
    </font>
    <font>
      <b/>
      <sz val="10"/>
      <color rgb="FF000000"/>
      <name val="Calibri"/>
      <family val="2"/>
    </font>
    <font>
      <b/>
      <vertAlign val="subscript"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Calibri"/>
      <family val="2"/>
    </font>
    <font>
      <b/>
      <vertAlign val="subscript"/>
      <sz val="12"/>
      <color rgb="FF000000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/>
    <xf numFmtId="165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6" fontId="3" fillId="0" borderId="0"/>
    <xf numFmtId="167" fontId="1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626">
    <xf numFmtId="0" fontId="0" fillId="0" borderId="0" xfId="0"/>
    <xf numFmtId="0" fontId="1" fillId="0" borderId="0" xfId="0" applyFont="1"/>
    <xf numFmtId="0" fontId="1" fillId="0" borderId="0" xfId="0" applyFont="1" applyProtection="1">
      <protection hidden="1"/>
    </xf>
    <xf numFmtId="0" fontId="1" fillId="0" borderId="0" xfId="0" applyFont="1" applyFill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" fillId="2" borderId="0" xfId="0" applyFont="1" applyFill="1" applyProtection="1"/>
    <xf numFmtId="0" fontId="0" fillId="2" borderId="0" xfId="0" applyFill="1" applyProtection="1"/>
    <xf numFmtId="0" fontId="0" fillId="0" borderId="0" xfId="0" applyProtection="1"/>
    <xf numFmtId="0" fontId="1" fillId="0" borderId="0" xfId="0" applyFont="1" applyProtection="1"/>
    <xf numFmtId="164" fontId="1" fillId="2" borderId="0" xfId="0" applyNumberFormat="1" applyFont="1" applyFill="1" applyAlignment="1" applyProtection="1"/>
    <xf numFmtId="164" fontId="1" fillId="2" borderId="0" xfId="0" applyNumberFormat="1" applyFont="1" applyFill="1" applyProtection="1"/>
    <xf numFmtId="2" fontId="1" fillId="2" borderId="0" xfId="0" applyNumberFormat="1" applyFont="1" applyFill="1" applyProtection="1"/>
    <xf numFmtId="164" fontId="1" fillId="0" borderId="0" xfId="0" applyNumberFormat="1" applyFont="1" applyProtection="1"/>
    <xf numFmtId="2" fontId="1" fillId="0" borderId="0" xfId="0" applyNumberFormat="1" applyFont="1" applyProtection="1"/>
    <xf numFmtId="0" fontId="7" fillId="2" borderId="0" xfId="0" applyFont="1" applyFill="1" applyProtection="1"/>
    <xf numFmtId="0" fontId="1" fillId="2" borderId="0" xfId="0" applyFont="1" applyFill="1" applyAlignment="1" applyProtection="1"/>
    <xf numFmtId="1" fontId="1" fillId="2" borderId="0" xfId="0" applyNumberFormat="1" applyFont="1" applyFill="1" applyProtection="1"/>
    <xf numFmtId="1" fontId="1" fillId="0" borderId="0" xfId="0" applyNumberFormat="1" applyFont="1" applyProtection="1"/>
    <xf numFmtId="0" fontId="1" fillId="0" borderId="0" xfId="0" applyFont="1" applyFill="1" applyAlignment="1" applyProtection="1">
      <alignment horizontal="left"/>
      <protection locked="0"/>
    </xf>
    <xf numFmtId="2" fontId="1" fillId="2" borderId="0" xfId="0" applyNumberFormat="1" applyFont="1" applyFill="1" applyAlignment="1" applyProtection="1"/>
    <xf numFmtId="0" fontId="0" fillId="0" borderId="0" xfId="0" applyAlignment="1">
      <alignment vertical="top"/>
    </xf>
    <xf numFmtId="0" fontId="0" fillId="0" borderId="0" xfId="0" applyFont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0" fontId="0" fillId="0" borderId="6" xfId="0" applyFont="1" applyFill="1" applyBorder="1" applyAlignment="1">
      <alignment horizontal="center" vertical="top" wrapText="1"/>
    </xf>
    <xf numFmtId="0" fontId="0" fillId="0" borderId="13" xfId="0" applyFont="1" applyFill="1" applyBorder="1" applyAlignment="1">
      <alignment horizontal="center" vertical="top" wrapText="1"/>
    </xf>
    <xf numFmtId="169" fontId="0" fillId="0" borderId="9" xfId="0" applyNumberFormat="1" applyFont="1" applyBorder="1" applyAlignment="1">
      <alignment horizontal="center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center" vertical="top" wrapText="1"/>
    </xf>
    <xf numFmtId="0" fontId="0" fillId="0" borderId="16" xfId="0" applyFont="1" applyBorder="1" applyAlignment="1">
      <alignment horizontal="center" vertical="top" wrapText="1"/>
    </xf>
    <xf numFmtId="0" fontId="13" fillId="0" borderId="17" xfId="0" applyFont="1" applyBorder="1" applyAlignment="1">
      <alignment horizontal="center" vertical="top" wrapText="1"/>
    </xf>
    <xf numFmtId="169" fontId="0" fillId="0" borderId="2" xfId="0" applyNumberFormat="1" applyFont="1" applyBorder="1" applyAlignment="1">
      <alignment horizontal="center"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top" wrapText="1"/>
    </xf>
    <xf numFmtId="169" fontId="0" fillId="0" borderId="12" xfId="0" applyNumberFormat="1" applyFont="1" applyBorder="1" applyAlignment="1">
      <alignment horizontal="center" vertical="top" wrapText="1"/>
    </xf>
    <xf numFmtId="0" fontId="0" fillId="0" borderId="13" xfId="0" applyFont="1" applyBorder="1" applyAlignment="1">
      <alignment horizontal="left" vertical="top" wrapText="1"/>
    </xf>
    <xf numFmtId="0" fontId="0" fillId="0" borderId="13" xfId="0" applyFont="1" applyBorder="1" applyAlignment="1">
      <alignment horizontal="center" vertical="top" wrapText="1"/>
    </xf>
    <xf numFmtId="0" fontId="0" fillId="0" borderId="19" xfId="0" applyFont="1" applyBorder="1" applyAlignment="1">
      <alignment horizontal="center" vertical="top" wrapText="1"/>
    </xf>
    <xf numFmtId="0" fontId="13" fillId="0" borderId="20" xfId="0" applyFont="1" applyBorder="1" applyAlignment="1">
      <alignment horizontal="center" vertical="top" wrapText="1"/>
    </xf>
    <xf numFmtId="0" fontId="0" fillId="0" borderId="21" xfId="0" applyFont="1" applyBorder="1" applyAlignment="1">
      <alignment horizontal="center" vertical="top" wrapText="1"/>
    </xf>
    <xf numFmtId="0" fontId="0" fillId="0" borderId="21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11" fillId="0" borderId="22" xfId="0" applyFont="1" applyBorder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1" fillId="0" borderId="0" xfId="0" applyFont="1" applyAlignment="1" applyProtection="1"/>
    <xf numFmtId="0" fontId="1" fillId="2" borderId="0" xfId="7" applyNumberFormat="1" applyFont="1" applyFill="1" applyProtection="1"/>
    <xf numFmtId="0" fontId="14" fillId="2" borderId="0" xfId="0" applyFont="1" applyFill="1" applyAlignment="1" applyProtection="1"/>
    <xf numFmtId="0" fontId="1" fillId="0" borderId="0" xfId="0" applyFont="1" applyFill="1" applyProtection="1"/>
    <xf numFmtId="0" fontId="1" fillId="0" borderId="0" xfId="0" applyFont="1" applyProtection="1">
      <protection locked="0"/>
    </xf>
    <xf numFmtId="168" fontId="1" fillId="0" borderId="0" xfId="0" applyNumberFormat="1" applyFont="1"/>
    <xf numFmtId="2" fontId="1" fillId="0" borderId="0" xfId="0" applyNumberFormat="1" applyFont="1"/>
    <xf numFmtId="164" fontId="1" fillId="0" borderId="0" xfId="0" applyNumberFormat="1" applyFont="1" applyProtection="1">
      <protection locked="0"/>
    </xf>
    <xf numFmtId="0" fontId="1" fillId="0" borderId="0" xfId="0" applyFont="1" applyAlignment="1" applyProtection="1">
      <alignment wrapText="1"/>
    </xf>
    <xf numFmtId="1" fontId="1" fillId="0" borderId="0" xfId="0" applyNumberFormat="1" applyFont="1" applyProtection="1">
      <protection hidden="1"/>
    </xf>
    <xf numFmtId="0" fontId="1" fillId="2" borderId="4" xfId="0" applyFont="1" applyFill="1" applyBorder="1" applyProtection="1"/>
    <xf numFmtId="164" fontId="1" fillId="0" borderId="0" xfId="0" applyNumberFormat="1" applyFont="1"/>
    <xf numFmtId="0" fontId="1" fillId="2" borderId="0" xfId="0" applyNumberFormat="1" applyFont="1" applyFill="1" applyProtection="1"/>
    <xf numFmtId="0" fontId="1" fillId="0" borderId="0" xfId="0" applyFont="1" applyAlignment="1" applyProtection="1">
      <protection locked="0"/>
    </xf>
    <xf numFmtId="0" fontId="1" fillId="2" borderId="0" xfId="0" applyFont="1" applyFill="1"/>
    <xf numFmtId="1" fontId="1" fillId="2" borderId="4" xfId="0" applyNumberFormat="1" applyFont="1" applyFill="1" applyBorder="1" applyProtection="1"/>
    <xf numFmtId="0" fontId="1" fillId="0" borderId="0" xfId="0" applyFont="1" applyFill="1"/>
    <xf numFmtId="1" fontId="1" fillId="0" borderId="0" xfId="0" applyNumberFormat="1" applyFont="1" applyFill="1" applyProtection="1"/>
    <xf numFmtId="1" fontId="1" fillId="0" borderId="4" xfId="0" applyNumberFormat="1" applyFont="1" applyFill="1" applyBorder="1" applyProtection="1"/>
    <xf numFmtId="0" fontId="1" fillId="0" borderId="0" xfId="0" applyNumberFormat="1" applyFont="1" applyProtection="1"/>
    <xf numFmtId="0" fontId="15" fillId="2" borderId="0" xfId="0" applyFont="1" applyFill="1" applyProtection="1"/>
    <xf numFmtId="2" fontId="1" fillId="0" borderId="0" xfId="0" applyNumberFormat="1" applyFont="1" applyProtection="1">
      <protection hidden="1"/>
    </xf>
    <xf numFmtId="164" fontId="1" fillId="0" borderId="0" xfId="0" applyNumberFormat="1" applyFont="1" applyFill="1" applyProtection="1"/>
    <xf numFmtId="1" fontId="1" fillId="0" borderId="0" xfId="0" applyNumberFormat="1" applyFont="1"/>
    <xf numFmtId="14" fontId="1" fillId="0" borderId="0" xfId="0" applyNumberFormat="1" applyFont="1" applyFill="1" applyAlignment="1" applyProtection="1">
      <alignment horizontal="left"/>
      <protection locked="0"/>
    </xf>
    <xf numFmtId="0" fontId="1" fillId="0" borderId="3" xfId="0" applyFont="1" applyFill="1" applyBorder="1" applyProtection="1"/>
    <xf numFmtId="0" fontId="0" fillId="0" borderId="23" xfId="0" applyFill="1" applyBorder="1" applyProtection="1"/>
    <xf numFmtId="0" fontId="0" fillId="0" borderId="2" xfId="0" applyFill="1" applyBorder="1" applyProtection="1"/>
    <xf numFmtId="0" fontId="1" fillId="0" borderId="24" xfId="0" applyFont="1" applyFill="1" applyBorder="1" applyProtection="1"/>
    <xf numFmtId="0" fontId="1" fillId="0" borderId="5" xfId="0" applyFont="1" applyFill="1" applyBorder="1" applyProtection="1"/>
    <xf numFmtId="0" fontId="1" fillId="0" borderId="1" xfId="0" applyFont="1" applyFill="1" applyBorder="1" applyProtection="1"/>
    <xf numFmtId="0" fontId="0" fillId="0" borderId="24" xfId="0" applyFill="1" applyBorder="1" applyProtection="1"/>
    <xf numFmtId="0" fontId="0" fillId="0" borderId="1" xfId="0" applyFill="1" applyBorder="1" applyProtection="1"/>
    <xf numFmtId="0" fontId="1" fillId="0" borderId="23" xfId="0" applyFont="1" applyFill="1" applyBorder="1" applyProtection="1"/>
    <xf numFmtId="0" fontId="0" fillId="0" borderId="24" xfId="0" applyBorder="1"/>
    <xf numFmtId="0" fontId="1" fillId="0" borderId="1" xfId="0" applyFont="1" applyBorder="1"/>
    <xf numFmtId="0" fontId="14" fillId="0" borderId="23" xfId="0" applyFont="1" applyFill="1" applyBorder="1" applyProtection="1"/>
    <xf numFmtId="0" fontId="1" fillId="0" borderId="1" xfId="0" applyFont="1" applyFill="1" applyBorder="1" applyAlignment="1" applyProtection="1">
      <protection locked="0"/>
    </xf>
    <xf numFmtId="0" fontId="1" fillId="0" borderId="0" xfId="0" applyFont="1" applyFill="1" applyBorder="1" applyAlignment="1" applyProtection="1">
      <protection locked="0"/>
    </xf>
    <xf numFmtId="0" fontId="1" fillId="0" borderId="4" xfId="0" applyFont="1" applyFill="1" applyBorder="1" applyAlignment="1" applyProtection="1">
      <protection locked="0"/>
    </xf>
    <xf numFmtId="2" fontId="1" fillId="0" borderId="0" xfId="0" applyNumberFormat="1" applyFont="1" applyFill="1" applyAlignment="1" applyProtection="1">
      <alignment horizontal="right"/>
      <protection locked="0"/>
    </xf>
    <xf numFmtId="164" fontId="1" fillId="0" borderId="0" xfId="0" applyNumberFormat="1" applyFont="1" applyFill="1" applyAlignment="1" applyProtection="1">
      <alignment horizontal="right"/>
      <protection locked="0"/>
    </xf>
    <xf numFmtId="164" fontId="1" fillId="0" borderId="1" xfId="0" applyNumberFormat="1" applyFont="1" applyFill="1" applyBorder="1" applyAlignment="1" applyProtection="1">
      <protection locked="0"/>
    </xf>
    <xf numFmtId="164" fontId="1" fillId="0" borderId="0" xfId="0" applyNumberFormat="1" applyFont="1" applyFill="1" applyBorder="1" applyAlignment="1" applyProtection="1">
      <protection locked="0"/>
    </xf>
    <xf numFmtId="1" fontId="1" fillId="0" borderId="1" xfId="0" applyNumberFormat="1" applyFont="1" applyFill="1" applyBorder="1" applyAlignment="1" applyProtection="1">
      <protection locked="0"/>
    </xf>
    <xf numFmtId="0" fontId="1" fillId="0" borderId="2" xfId="0" applyFont="1" applyFill="1" applyBorder="1" applyProtection="1"/>
    <xf numFmtId="0" fontId="1" fillId="0" borderId="23" xfId="0" applyFont="1" applyBorder="1"/>
    <xf numFmtId="0" fontId="0" fillId="0" borderId="23" xfId="0" applyBorder="1"/>
    <xf numFmtId="0" fontId="16" fillId="0" borderId="0" xfId="0" applyFont="1" applyFill="1" applyBorder="1" applyAlignment="1" applyProtection="1">
      <alignment horizontal="right"/>
      <protection locked="0"/>
    </xf>
    <xf numFmtId="0" fontId="0" fillId="0" borderId="0" xfId="0" applyAlignment="1">
      <alignment vertical="center"/>
    </xf>
    <xf numFmtId="0" fontId="16" fillId="0" borderId="0" xfId="0" applyFont="1" applyFill="1" applyBorder="1" applyAlignment="1" applyProtection="1">
      <alignment horizontal="right" vertical="center"/>
      <protection locked="0"/>
    </xf>
    <xf numFmtId="0" fontId="1" fillId="0" borderId="4" xfId="0" applyFont="1" applyBorder="1"/>
    <xf numFmtId="0" fontId="1" fillId="0" borderId="1" xfId="0" applyFont="1" applyBorder="1" applyAlignment="1"/>
    <xf numFmtId="0" fontId="1" fillId="0" borderId="0" xfId="0" applyFont="1" applyBorder="1" applyAlignment="1">
      <alignment vertical="center"/>
    </xf>
    <xf numFmtId="0" fontId="1" fillId="0" borderId="0" xfId="0" applyFont="1" applyFill="1" applyBorder="1" applyProtection="1"/>
    <xf numFmtId="0" fontId="0" fillId="0" borderId="25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1" fillId="2" borderId="0" xfId="0" applyFont="1" applyFill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Border="1"/>
    <xf numFmtId="0" fontId="1" fillId="0" borderId="56" xfId="0" applyFont="1" applyFill="1" applyBorder="1" applyAlignment="1" applyProtection="1">
      <alignment horizontal="center"/>
    </xf>
    <xf numFmtId="0" fontId="1" fillId="0" borderId="58" xfId="0" applyFont="1" applyFill="1" applyBorder="1" applyAlignment="1" applyProtection="1">
      <alignment horizontal="center"/>
    </xf>
    <xf numFmtId="0" fontId="1" fillId="0" borderId="59" xfId="0" applyFont="1" applyFill="1" applyBorder="1" applyProtection="1"/>
    <xf numFmtId="0" fontId="0" fillId="0" borderId="36" xfId="0" applyFill="1" applyBorder="1" applyProtection="1"/>
    <xf numFmtId="0" fontId="0" fillId="0" borderId="60" xfId="0" applyFill="1" applyBorder="1" applyProtection="1"/>
    <xf numFmtId="0" fontId="1" fillId="0" borderId="35" xfId="0" applyFont="1" applyFill="1" applyBorder="1" applyProtection="1"/>
    <xf numFmtId="0" fontId="1" fillId="0" borderId="33" xfId="0" applyFont="1" applyFill="1" applyBorder="1" applyProtection="1"/>
    <xf numFmtId="0" fontId="0" fillId="0" borderId="34" xfId="0" applyFill="1" applyBorder="1" applyProtection="1"/>
    <xf numFmtId="0" fontId="1" fillId="0" borderId="0" xfId="0" applyFont="1" applyBorder="1"/>
    <xf numFmtId="0" fontId="1" fillId="0" borderId="31" xfId="0" applyFont="1" applyFill="1" applyBorder="1" applyProtection="1"/>
    <xf numFmtId="0" fontId="1" fillId="0" borderId="43" xfId="0" applyFont="1" applyFill="1" applyBorder="1" applyProtection="1"/>
    <xf numFmtId="0" fontId="1" fillId="0" borderId="36" xfId="0" applyFont="1" applyBorder="1"/>
    <xf numFmtId="0" fontId="0" fillId="0" borderId="32" xfId="0" applyFill="1" applyBorder="1" applyProtection="1"/>
    <xf numFmtId="0" fontId="1" fillId="0" borderId="62" xfId="0" applyFont="1" applyFill="1" applyBorder="1" applyProtection="1"/>
    <xf numFmtId="0" fontId="0" fillId="0" borderId="68" xfId="0" applyBorder="1"/>
    <xf numFmtId="0" fontId="0" fillId="0" borderId="59" xfId="0" applyBorder="1"/>
    <xf numFmtId="0" fontId="24" fillId="2" borderId="0" xfId="0" applyFont="1" applyFill="1" applyProtection="1"/>
    <xf numFmtId="1" fontId="1" fillId="0" borderId="4" xfId="0" applyNumberFormat="1" applyFont="1" applyFill="1" applyBorder="1" applyAlignment="1" applyProtection="1">
      <protection locked="0"/>
    </xf>
    <xf numFmtId="0" fontId="1" fillId="0" borderId="55" xfId="0" applyFont="1" applyFill="1" applyBorder="1" applyProtection="1"/>
    <xf numFmtId="0" fontId="0" fillId="0" borderId="43" xfId="0" applyFill="1" applyBorder="1" applyProtection="1"/>
    <xf numFmtId="0" fontId="1" fillId="0" borderId="75" xfId="0" applyFont="1" applyFill="1" applyBorder="1" applyProtection="1"/>
    <xf numFmtId="0" fontId="0" fillId="0" borderId="56" xfId="0" applyFill="1" applyBorder="1" applyProtection="1"/>
    <xf numFmtId="0" fontId="1" fillId="0" borderId="58" xfId="0" applyFont="1" applyFill="1" applyBorder="1" applyAlignment="1" applyProtection="1">
      <alignment horizontal="center" vertical="center"/>
    </xf>
    <xf numFmtId="0" fontId="14" fillId="0" borderId="59" xfId="0" applyFont="1" applyFill="1" applyBorder="1" applyProtection="1"/>
    <xf numFmtId="0" fontId="1" fillId="0" borderId="68" xfId="0" applyFont="1" applyBorder="1"/>
    <xf numFmtId="0" fontId="14" fillId="0" borderId="0" xfId="0" applyFont="1" applyBorder="1"/>
    <xf numFmtId="0" fontId="16" fillId="0" borderId="1" xfId="0" applyFont="1" applyFill="1" applyBorder="1" applyAlignment="1" applyProtection="1">
      <protection locked="0"/>
    </xf>
    <xf numFmtId="0" fontId="1" fillId="0" borderId="66" xfId="0" applyFont="1" applyFill="1" applyBorder="1" applyAlignment="1" applyProtection="1"/>
    <xf numFmtId="0" fontId="1" fillId="0" borderId="67" xfId="0" applyFont="1" applyBorder="1"/>
    <xf numFmtId="0" fontId="14" fillId="0" borderId="35" xfId="0" applyFont="1" applyFill="1" applyBorder="1" applyProtection="1"/>
    <xf numFmtId="0" fontId="1" fillId="0" borderId="36" xfId="0" applyFont="1" applyFill="1" applyBorder="1" applyAlignment="1" applyProtection="1">
      <protection locked="0"/>
    </xf>
    <xf numFmtId="0" fontId="14" fillId="0" borderId="31" xfId="0" applyFont="1" applyFill="1" applyBorder="1" applyAlignment="1" applyProtection="1"/>
    <xf numFmtId="0" fontId="14" fillId="0" borderId="43" xfId="0" applyFont="1" applyFill="1" applyBorder="1" applyAlignment="1" applyProtection="1"/>
    <xf numFmtId="0" fontId="1" fillId="0" borderId="35" xfId="0" applyFont="1" applyBorder="1"/>
    <xf numFmtId="1" fontId="1" fillId="0" borderId="0" xfId="0" applyNumberFormat="1" applyFont="1" applyBorder="1"/>
    <xf numFmtId="0" fontId="1" fillId="0" borderId="0" xfId="0" applyFont="1" applyBorder="1" applyAlignment="1"/>
    <xf numFmtId="1" fontId="1" fillId="0" borderId="4" xfId="0" applyNumberFormat="1" applyFont="1" applyBorder="1"/>
    <xf numFmtId="0" fontId="35" fillId="0" borderId="0" xfId="0" applyFont="1" applyBorder="1"/>
    <xf numFmtId="1" fontId="14" fillId="0" borderId="1" xfId="0" applyNumberFormat="1" applyFont="1" applyBorder="1"/>
    <xf numFmtId="0" fontId="14" fillId="0" borderId="0" xfId="0" applyFont="1" applyFill="1" applyBorder="1" applyAlignment="1" applyProtection="1">
      <alignment horizontal="right"/>
      <protection locked="0"/>
    </xf>
    <xf numFmtId="49" fontId="1" fillId="0" borderId="0" xfId="0" applyNumberFormat="1" applyFont="1" applyFill="1" applyAlignment="1" applyProtection="1">
      <alignment horizontal="left"/>
      <protection locked="0"/>
    </xf>
    <xf numFmtId="2" fontId="1" fillId="0" borderId="0" xfId="0" applyNumberFormat="1" applyFont="1" applyFill="1" applyProtection="1"/>
    <xf numFmtId="0" fontId="1" fillId="2" borderId="0" xfId="0" applyFont="1" applyFill="1" applyAlignment="1" applyProtection="1">
      <alignment horizontal="right"/>
    </xf>
    <xf numFmtId="2" fontId="1" fillId="0" borderId="0" xfId="0" applyNumberFormat="1" applyFont="1" applyProtection="1">
      <protection locked="0"/>
    </xf>
    <xf numFmtId="49" fontId="1" fillId="0" borderId="0" xfId="0" applyNumberFormat="1" applyFont="1" applyProtection="1">
      <protection locked="0"/>
    </xf>
    <xf numFmtId="0" fontId="1" fillId="2" borderId="0" xfId="0" applyFont="1" applyFill="1" applyAlignment="1" applyProtection="1">
      <alignment horizontal="right"/>
    </xf>
    <xf numFmtId="0" fontId="1" fillId="0" borderId="0" xfId="0" applyFont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0" borderId="3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/>
    </xf>
    <xf numFmtId="0" fontId="16" fillId="0" borderId="0" xfId="0" applyFont="1" applyFill="1" applyBorder="1" applyAlignment="1" applyProtection="1">
      <alignment horizontal="left"/>
      <protection locked="0"/>
    </xf>
    <xf numFmtId="0" fontId="16" fillId="0" borderId="4" xfId="0" applyFont="1" applyFill="1" applyBorder="1" applyAlignment="1" applyProtection="1">
      <alignment horizontal="left"/>
      <protection locked="0"/>
    </xf>
    <xf numFmtId="0" fontId="1" fillId="0" borderId="62" xfId="0" applyFont="1" applyFill="1" applyBorder="1" applyAlignment="1" applyProtection="1">
      <alignment horizontal="left"/>
    </xf>
    <xf numFmtId="170" fontId="1" fillId="0" borderId="0" xfId="0" applyNumberFormat="1" applyFont="1" applyProtection="1"/>
    <xf numFmtId="44" fontId="1" fillId="0" borderId="0" xfId="8" applyFont="1" applyProtection="1"/>
    <xf numFmtId="164" fontId="1" fillId="2" borderId="0" xfId="0" applyNumberFormat="1" applyFont="1" applyFill="1" applyAlignment="1" applyProtection="1">
      <alignment horizontal="left"/>
    </xf>
    <xf numFmtId="0" fontId="1" fillId="0" borderId="0" xfId="0" applyFont="1" applyFill="1" applyAlignment="1" applyProtection="1">
      <alignment horizontal="left"/>
      <protection locked="0"/>
    </xf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right"/>
    </xf>
    <xf numFmtId="0" fontId="4" fillId="0" borderId="0" xfId="0" applyFont="1" applyFill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1" fontId="1" fillId="2" borderId="0" xfId="0" applyNumberFormat="1" applyFont="1" applyFill="1" applyAlignment="1" applyProtection="1">
      <alignment horizontal="right"/>
    </xf>
    <xf numFmtId="1" fontId="1" fillId="2" borderId="4" xfId="0" applyNumberFormat="1" applyFont="1" applyFill="1" applyBorder="1" applyAlignment="1" applyProtection="1">
      <alignment horizontal="right"/>
    </xf>
    <xf numFmtId="0" fontId="1" fillId="2" borderId="0" xfId="0" applyFont="1" applyFill="1" applyAlignment="1" applyProtection="1">
      <alignment horizontal="center"/>
    </xf>
    <xf numFmtId="1" fontId="1" fillId="2" borderId="1" xfId="0" applyNumberFormat="1" applyFont="1" applyFill="1" applyBorder="1" applyAlignment="1" applyProtection="1">
      <alignment horizontal="right"/>
    </xf>
    <xf numFmtId="0" fontId="14" fillId="2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  <protection locked="0"/>
    </xf>
    <xf numFmtId="0" fontId="1" fillId="0" borderId="23" xfId="0" applyFont="1" applyFill="1" applyBorder="1" applyAlignment="1" applyProtection="1">
      <alignment horizontal="left"/>
      <protection locked="0"/>
    </xf>
    <xf numFmtId="0" fontId="1" fillId="0" borderId="2" xfId="0" applyFont="1" applyFill="1" applyBorder="1" applyAlignment="1" applyProtection="1">
      <alignment horizontal="left"/>
      <protection locked="0"/>
    </xf>
    <xf numFmtId="0" fontId="14" fillId="0" borderId="55" xfId="0" applyFont="1" applyFill="1" applyBorder="1" applyAlignment="1" applyProtection="1">
      <alignment horizontal="left"/>
    </xf>
    <xf numFmtId="0" fontId="14" fillId="0" borderId="56" xfId="0" applyFont="1" applyFill="1" applyBorder="1" applyAlignment="1" applyProtection="1">
      <alignment horizontal="left"/>
    </xf>
    <xf numFmtId="0" fontId="14" fillId="0" borderId="57" xfId="0" applyFont="1" applyFill="1" applyBorder="1" applyAlignment="1" applyProtection="1">
      <alignment horizontal="left"/>
    </xf>
    <xf numFmtId="0" fontId="1" fillId="0" borderId="3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1" fillId="0" borderId="26" xfId="0" applyFont="1" applyFill="1" applyBorder="1" applyAlignment="1" applyProtection="1">
      <alignment horizontal="left"/>
    </xf>
    <xf numFmtId="0" fontId="1" fillId="0" borderId="64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/>
    </xf>
    <xf numFmtId="0" fontId="1" fillId="0" borderId="73" xfId="0" applyFont="1" applyFill="1" applyBorder="1" applyAlignment="1" applyProtection="1">
      <alignment horizontal="left"/>
    </xf>
    <xf numFmtId="0" fontId="1" fillId="0" borderId="4" xfId="0" applyFont="1" applyFill="1" applyBorder="1" applyAlignment="1" applyProtection="1">
      <alignment horizontal="left"/>
    </xf>
    <xf numFmtId="0" fontId="1" fillId="0" borderId="1" xfId="0" applyFont="1" applyBorder="1" applyAlignment="1">
      <alignment horizontal="left"/>
    </xf>
    <xf numFmtId="0" fontId="16" fillId="0" borderId="4" xfId="0" applyFont="1" applyFill="1" applyBorder="1" applyAlignment="1" applyProtection="1">
      <alignment horizontal="left"/>
      <protection locked="0"/>
    </xf>
    <xf numFmtId="0" fontId="1" fillId="0" borderId="56" xfId="0" applyFont="1" applyFill="1" applyBorder="1" applyAlignment="1" applyProtection="1">
      <alignment horizontal="left"/>
      <protection locked="0"/>
    </xf>
    <xf numFmtId="0" fontId="1" fillId="0" borderId="33" xfId="0" applyFont="1" applyFill="1" applyBorder="1" applyAlignment="1" applyProtection="1">
      <alignment horizontal="left"/>
    </xf>
    <xf numFmtId="0" fontId="1" fillId="0" borderId="62" xfId="0" applyFont="1" applyFill="1" applyBorder="1" applyAlignment="1" applyProtection="1">
      <alignment horizontal="left"/>
    </xf>
    <xf numFmtId="0" fontId="14" fillId="0" borderId="59" xfId="0" applyFont="1" applyFill="1" applyBorder="1" applyAlignment="1" applyProtection="1">
      <alignment horizontal="left"/>
    </xf>
    <xf numFmtId="0" fontId="14" fillId="0" borderId="23" xfId="0" applyFont="1" applyFill="1" applyBorder="1" applyAlignment="1" applyProtection="1">
      <alignment horizontal="left"/>
    </xf>
    <xf numFmtId="0" fontId="14" fillId="0" borderId="2" xfId="0" applyFont="1" applyFill="1" applyBorder="1" applyAlignment="1" applyProtection="1">
      <alignment horizontal="left"/>
    </xf>
    <xf numFmtId="0" fontId="1" fillId="0" borderId="3" xfId="0" applyFont="1" applyFill="1" applyBorder="1" applyAlignment="1" applyProtection="1">
      <alignment horizontal="left"/>
    </xf>
    <xf numFmtId="0" fontId="1" fillId="0" borderId="23" xfId="0" applyFont="1" applyFill="1" applyBorder="1" applyAlignment="1" applyProtection="1">
      <alignment horizontal="left"/>
    </xf>
    <xf numFmtId="0" fontId="16" fillId="0" borderId="0" xfId="0" applyFont="1" applyFill="1" applyBorder="1" applyAlignment="1" applyProtection="1">
      <alignment horizontal="center"/>
      <protection locked="0"/>
    </xf>
    <xf numFmtId="0" fontId="14" fillId="0" borderId="4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35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left"/>
    </xf>
    <xf numFmtId="0" fontId="14" fillId="0" borderId="65" xfId="0" applyFont="1" applyFill="1" applyBorder="1" applyAlignment="1" applyProtection="1">
      <alignment horizontal="left"/>
    </xf>
    <xf numFmtId="0" fontId="14" fillId="0" borderId="66" xfId="0" applyFont="1" applyFill="1" applyBorder="1" applyAlignment="1" applyProtection="1">
      <alignment horizontal="left"/>
    </xf>
    <xf numFmtId="0" fontId="14" fillId="0" borderId="31" xfId="0" applyFont="1" applyFill="1" applyBorder="1" applyAlignment="1" applyProtection="1">
      <alignment horizontal="left"/>
    </xf>
    <xf numFmtId="0" fontId="14" fillId="0" borderId="43" xfId="0" applyFont="1" applyFill="1" applyBorder="1" applyAlignment="1" applyProtection="1">
      <alignment horizontal="left"/>
    </xf>
    <xf numFmtId="0" fontId="9" fillId="0" borderId="7" xfId="0" applyFont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4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5" xfId="0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top" wrapText="1"/>
    </xf>
    <xf numFmtId="0" fontId="0" fillId="0" borderId="12" xfId="0" applyFont="1" applyFill="1" applyBorder="1" applyAlignment="1">
      <alignment horizontal="center" vertical="top" wrapText="1"/>
    </xf>
    <xf numFmtId="0" fontId="0" fillId="0" borderId="6" xfId="0" applyFont="1" applyFill="1" applyBorder="1" applyAlignment="1">
      <alignment horizontal="center" vertical="top" wrapText="1"/>
    </xf>
    <xf numFmtId="0" fontId="0" fillId="0" borderId="13" xfId="0" applyFont="1" applyFill="1" applyBorder="1" applyAlignment="1">
      <alignment horizontal="center" vertical="top" wrapText="1"/>
    </xf>
    <xf numFmtId="0" fontId="0" fillId="0" borderId="22" xfId="0" applyFont="1" applyBorder="1" applyAlignment="1">
      <alignment horizontal="left" vertical="top" wrapText="1"/>
    </xf>
    <xf numFmtId="168" fontId="1" fillId="0" borderId="0" xfId="0" applyNumberFormat="1" applyFont="1" applyProtection="1"/>
    <xf numFmtId="0" fontId="1" fillId="0" borderId="0" xfId="0" applyFont="1" applyProtection="1">
      <protection locked="0" hidden="1"/>
    </xf>
    <xf numFmtId="1" fontId="1" fillId="0" borderId="0" xfId="0" applyNumberFormat="1" applyFont="1" applyProtection="1">
      <protection locked="0" hidden="1"/>
    </xf>
    <xf numFmtId="1" fontId="1" fillId="0" borderId="0" xfId="0" applyNumberFormat="1" applyFont="1" applyProtection="1">
      <protection locked="0"/>
    </xf>
    <xf numFmtId="168" fontId="1" fillId="0" borderId="0" xfId="0" applyNumberFormat="1" applyFont="1" applyProtection="1">
      <protection locked="0"/>
    </xf>
    <xf numFmtId="14" fontId="1" fillId="0" borderId="23" xfId="0" applyNumberFormat="1" applyFont="1" applyFill="1" applyBorder="1" applyAlignment="1" applyProtection="1">
      <alignment horizontal="left"/>
    </xf>
    <xf numFmtId="0" fontId="0" fillId="0" borderId="0" xfId="0" applyBorder="1" applyProtection="1"/>
    <xf numFmtId="0" fontId="1" fillId="0" borderId="23" xfId="0" applyFont="1" applyFill="1" applyBorder="1" applyAlignment="1" applyProtection="1"/>
    <xf numFmtId="0" fontId="1" fillId="0" borderId="2" xfId="0" applyFont="1" applyFill="1" applyBorder="1" applyAlignment="1" applyProtection="1">
      <alignment horizontal="left"/>
    </xf>
    <xf numFmtId="0" fontId="1" fillId="0" borderId="24" xfId="0" applyFont="1" applyFill="1" applyBorder="1" applyAlignment="1" applyProtection="1">
      <alignment horizontal="left" vertical="top"/>
    </xf>
    <xf numFmtId="0" fontId="1" fillId="0" borderId="1" xfId="0" applyFont="1" applyFill="1" applyBorder="1" applyAlignment="1" applyProtection="1">
      <alignment horizontal="left" vertical="top"/>
    </xf>
    <xf numFmtId="0" fontId="1" fillId="0" borderId="60" xfId="0" applyFont="1" applyFill="1" applyBorder="1" applyAlignment="1" applyProtection="1">
      <alignment horizontal="left" vertical="top"/>
    </xf>
    <xf numFmtId="0" fontId="1" fillId="0" borderId="35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>
      <alignment horizontal="left" vertical="top"/>
    </xf>
    <xf numFmtId="0" fontId="1" fillId="0" borderId="0" xfId="0" applyFont="1" applyFill="1" applyBorder="1" applyAlignment="1" applyProtection="1">
      <alignment horizontal="left" vertical="top"/>
    </xf>
    <xf numFmtId="0" fontId="1" fillId="0" borderId="36" xfId="0" applyFont="1" applyFill="1" applyBorder="1" applyAlignment="1" applyProtection="1">
      <alignment horizontal="left" vertical="top"/>
    </xf>
    <xf numFmtId="0" fontId="1" fillId="0" borderId="33" xfId="0" applyFont="1" applyFill="1" applyBorder="1" applyAlignment="1" applyProtection="1">
      <alignment horizontal="center"/>
    </xf>
    <xf numFmtId="0" fontId="1" fillId="0" borderId="62" xfId="0" applyFont="1" applyFill="1" applyBorder="1" applyAlignment="1" applyProtection="1">
      <alignment horizontal="center"/>
    </xf>
    <xf numFmtId="0" fontId="1" fillId="0" borderId="63" xfId="0" applyFont="1" applyFill="1" applyBorder="1" applyAlignment="1" applyProtection="1">
      <alignment horizontal="center"/>
    </xf>
    <xf numFmtId="0" fontId="1" fillId="0" borderId="61" xfId="0" applyFont="1" applyFill="1" applyBorder="1" applyAlignment="1" applyProtection="1">
      <alignment horizontal="left" vertical="top"/>
    </xf>
    <xf numFmtId="0" fontId="1" fillId="0" borderId="62" xfId="0" applyFont="1" applyFill="1" applyBorder="1" applyAlignment="1" applyProtection="1">
      <alignment horizontal="left" vertical="top"/>
    </xf>
    <xf numFmtId="0" fontId="1" fillId="0" borderId="34" xfId="0" applyFont="1" applyFill="1" applyBorder="1" applyAlignment="1" applyProtection="1">
      <alignment horizontal="left" vertical="top"/>
    </xf>
    <xf numFmtId="0" fontId="1" fillId="0" borderId="31" xfId="0" applyFont="1" applyBorder="1" applyProtection="1"/>
    <xf numFmtId="0" fontId="1" fillId="0" borderId="43" xfId="0" applyFont="1" applyBorder="1" applyProtection="1"/>
    <xf numFmtId="0" fontId="1" fillId="0" borderId="32" xfId="0" applyFont="1" applyBorder="1" applyProtection="1"/>
    <xf numFmtId="0" fontId="1" fillId="0" borderId="0" xfId="0" applyFont="1" applyBorder="1" applyProtection="1"/>
    <xf numFmtId="0" fontId="0" fillId="0" borderId="35" xfId="0" applyBorder="1" applyProtection="1"/>
    <xf numFmtId="0" fontId="0" fillId="0" borderId="36" xfId="0" applyBorder="1" applyProtection="1"/>
    <xf numFmtId="0" fontId="0" fillId="0" borderId="33" xfId="0" applyBorder="1" applyProtection="1"/>
    <xf numFmtId="0" fontId="1" fillId="0" borderId="62" xfId="0" applyFont="1" applyBorder="1" applyProtection="1"/>
    <xf numFmtId="0" fontId="0" fillId="0" borderId="62" xfId="0" applyBorder="1" applyProtection="1"/>
    <xf numFmtId="0" fontId="0" fillId="0" borderId="34" xfId="0" applyBorder="1" applyProtection="1"/>
    <xf numFmtId="0" fontId="0" fillId="0" borderId="28" xfId="0" applyBorder="1" applyAlignment="1" applyProtection="1">
      <alignment horizontal="center" vertical="center" textRotation="90"/>
    </xf>
    <xf numFmtId="0" fontId="0" fillId="0" borderId="31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28" xfId="0" applyBorder="1" applyAlignment="1" applyProtection="1">
      <alignment horizontal="center" vertical="center" textRotation="90" wrapText="1"/>
    </xf>
    <xf numFmtId="0" fontId="0" fillId="0" borderId="29" xfId="0" applyBorder="1" applyAlignment="1" applyProtection="1">
      <alignment horizontal="center" vertical="center" textRotation="90"/>
    </xf>
    <xf numFmtId="0" fontId="0" fillId="0" borderId="33" xfId="0" applyBorder="1" applyAlignment="1" applyProtection="1">
      <alignment horizontal="center" vertical="center"/>
    </xf>
    <xf numFmtId="0" fontId="0" fillId="0" borderId="34" xfId="0" applyBorder="1" applyAlignment="1" applyProtection="1">
      <alignment horizontal="center" vertical="center"/>
    </xf>
    <xf numFmtId="0" fontId="0" fillId="0" borderId="35" xfId="0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30" xfId="0" applyBorder="1" applyAlignment="1" applyProtection="1">
      <alignment horizontal="center" vertical="center" textRotation="90"/>
    </xf>
    <xf numFmtId="0" fontId="0" fillId="0" borderId="27" xfId="0" applyBorder="1" applyAlignment="1" applyProtection="1">
      <alignment horizontal="center" vertical="center" textRotation="90"/>
    </xf>
    <xf numFmtId="0" fontId="0" fillId="0" borderId="69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16" fillId="0" borderId="41" xfId="0" applyFont="1" applyFill="1" applyBorder="1" applyAlignment="1" applyProtection="1">
      <alignment horizontal="center" vertical="center"/>
    </xf>
    <xf numFmtId="0" fontId="16" fillId="0" borderId="41" xfId="0" applyFont="1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wrapText="1"/>
    </xf>
    <xf numFmtId="0" fontId="0" fillId="0" borderId="28" xfId="0" applyFont="1" applyBorder="1" applyAlignment="1" applyProtection="1">
      <alignment horizontal="center"/>
    </xf>
    <xf numFmtId="0" fontId="0" fillId="0" borderId="70" xfId="0" applyBorder="1" applyAlignment="1" applyProtection="1">
      <alignment horizontal="center" vertical="center"/>
    </xf>
    <xf numFmtId="0" fontId="0" fillId="0" borderId="40" xfId="0" applyBorder="1" applyAlignment="1" applyProtection="1">
      <alignment horizontal="center" vertical="center"/>
    </xf>
    <xf numFmtId="0" fontId="0" fillId="0" borderId="29" xfId="0" applyBorder="1" applyAlignment="1" applyProtection="1">
      <alignment horizontal="center"/>
    </xf>
    <xf numFmtId="0" fontId="0" fillId="0" borderId="29" xfId="0" applyBorder="1" applyAlignment="1" applyProtection="1">
      <alignment horizontal="center"/>
    </xf>
    <xf numFmtId="0" fontId="0" fillId="0" borderId="44" xfId="0" applyBorder="1" applyAlignment="1" applyProtection="1">
      <alignment horizontal="center"/>
    </xf>
    <xf numFmtId="0" fontId="0" fillId="0" borderId="55" xfId="0" applyBorder="1" applyProtection="1"/>
    <xf numFmtId="0" fontId="0" fillId="0" borderId="54" xfId="0" applyBorder="1" applyAlignment="1" applyProtection="1">
      <alignment horizontal="center"/>
    </xf>
    <xf numFmtId="0" fontId="0" fillId="0" borderId="16" xfId="0" applyBorder="1" applyProtection="1"/>
    <xf numFmtId="0" fontId="0" fillId="0" borderId="47" xfId="0" applyBorder="1" applyAlignment="1" applyProtection="1">
      <alignment horizontal="center"/>
    </xf>
    <xf numFmtId="0" fontId="0" fillId="0" borderId="48" xfId="0" applyBorder="1" applyAlignment="1" applyProtection="1">
      <alignment horizontal="center"/>
    </xf>
    <xf numFmtId="0" fontId="0" fillId="0" borderId="41" xfId="0" applyBorder="1" applyAlignment="1" applyProtection="1">
      <alignment horizontal="center"/>
    </xf>
    <xf numFmtId="0" fontId="0" fillId="0" borderId="41" xfId="0" applyBorder="1" applyProtection="1"/>
    <xf numFmtId="0" fontId="0" fillId="0" borderId="59" xfId="0" applyBorder="1" applyProtection="1"/>
    <xf numFmtId="0" fontId="0" fillId="0" borderId="49" xfId="0" applyBorder="1" applyAlignment="1" applyProtection="1">
      <alignment horizontal="center"/>
    </xf>
    <xf numFmtId="0" fontId="0" fillId="0" borderId="50" xfId="0" applyBorder="1" applyProtection="1"/>
    <xf numFmtId="0" fontId="0" fillId="0" borderId="49" xfId="0" applyBorder="1" applyAlignment="1" applyProtection="1">
      <alignment horizontal="center"/>
    </xf>
    <xf numFmtId="0" fontId="0" fillId="0" borderId="50" xfId="0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45" xfId="0" applyBorder="1" applyProtection="1"/>
    <xf numFmtId="0" fontId="0" fillId="0" borderId="53" xfId="0" applyBorder="1" applyProtection="1"/>
    <xf numFmtId="0" fontId="0" fillId="0" borderId="65" xfId="0" applyBorder="1" applyProtection="1"/>
    <xf numFmtId="0" fontId="0" fillId="0" borderId="51" xfId="0" applyBorder="1" applyAlignment="1" applyProtection="1">
      <alignment horizontal="center"/>
    </xf>
    <xf numFmtId="0" fontId="0" fillId="0" borderId="52" xfId="0" applyBorder="1" applyProtection="1"/>
    <xf numFmtId="0" fontId="0" fillId="0" borderId="51" xfId="0" applyBorder="1" applyAlignment="1" applyProtection="1">
      <alignment horizontal="center"/>
    </xf>
    <xf numFmtId="0" fontId="0" fillId="0" borderId="52" xfId="0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0" fontId="0" fillId="0" borderId="42" xfId="0" applyBorder="1" applyProtection="1"/>
    <xf numFmtId="0" fontId="0" fillId="0" borderId="5" xfId="0" applyBorder="1" applyProtection="1"/>
    <xf numFmtId="0" fontId="16" fillId="0" borderId="1" xfId="0" applyFont="1" applyFill="1" applyBorder="1" applyAlignment="1" applyProtection="1">
      <alignment horizontal="left"/>
    </xf>
    <xf numFmtId="164" fontId="1" fillId="0" borderId="1" xfId="0" applyNumberFormat="1" applyFont="1" applyFill="1" applyBorder="1" applyAlignment="1" applyProtection="1"/>
    <xf numFmtId="0" fontId="1" fillId="0" borderId="1" xfId="0" applyFont="1" applyFill="1" applyBorder="1" applyAlignment="1" applyProtection="1"/>
    <xf numFmtId="1" fontId="1" fillId="0" borderId="1" xfId="0" applyNumberFormat="1" applyFont="1" applyFill="1" applyBorder="1" applyAlignment="1" applyProtection="1"/>
    <xf numFmtId="0" fontId="16" fillId="0" borderId="0" xfId="0" applyFont="1" applyFill="1" applyBorder="1" applyAlignment="1" applyProtection="1">
      <alignment horizontal="left"/>
    </xf>
    <xf numFmtId="164" fontId="1" fillId="0" borderId="0" xfId="0" applyNumberFormat="1" applyFont="1" applyFill="1" applyBorder="1" applyAlignment="1" applyProtection="1"/>
    <xf numFmtId="0" fontId="1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right"/>
    </xf>
    <xf numFmtId="1" fontId="1" fillId="0" borderId="0" xfId="0" applyNumberFormat="1" applyFont="1" applyFill="1" applyBorder="1" applyAlignment="1" applyProtection="1"/>
    <xf numFmtId="0" fontId="16" fillId="0" borderId="4" xfId="0" applyFont="1" applyFill="1" applyBorder="1" applyAlignment="1" applyProtection="1">
      <alignment horizontal="left"/>
    </xf>
    <xf numFmtId="0" fontId="1" fillId="0" borderId="4" xfId="0" applyFont="1" applyFill="1" applyBorder="1" applyAlignment="1" applyProtection="1"/>
    <xf numFmtId="0" fontId="1" fillId="0" borderId="1" xfId="0" applyFont="1" applyBorder="1" applyProtection="1"/>
    <xf numFmtId="0" fontId="1" fillId="0" borderId="24" xfId="0" applyFont="1" applyBorder="1" applyProtection="1"/>
    <xf numFmtId="0" fontId="1" fillId="0" borderId="5" xfId="0" applyFont="1" applyBorder="1" applyProtection="1"/>
    <xf numFmtId="0" fontId="1" fillId="0" borderId="0" xfId="0" applyFont="1" applyBorder="1" applyAlignment="1" applyProtection="1">
      <alignment horizontal="left"/>
    </xf>
    <xf numFmtId="0" fontId="16" fillId="0" borderId="0" xfId="0" applyFont="1" applyFill="1" applyBorder="1" applyAlignment="1" applyProtection="1"/>
    <xf numFmtId="0" fontId="1" fillId="0" borderId="0" xfId="0" applyFont="1" applyAlignment="1" applyProtection="1">
      <alignment horizontal="right"/>
    </xf>
    <xf numFmtId="0" fontId="0" fillId="0" borderId="3" xfId="0" applyBorder="1" applyProtection="1"/>
    <xf numFmtId="0" fontId="1" fillId="0" borderId="23" xfId="0" applyFont="1" applyBorder="1" applyProtection="1"/>
    <xf numFmtId="0" fontId="0" fillId="0" borderId="23" xfId="0" applyBorder="1" applyProtection="1"/>
    <xf numFmtId="0" fontId="0" fillId="0" borderId="2" xfId="0" applyBorder="1" applyProtection="1"/>
    <xf numFmtId="0" fontId="1" fillId="0" borderId="4" xfId="0" applyFont="1" applyBorder="1" applyAlignment="1" applyProtection="1"/>
    <xf numFmtId="0" fontId="1" fillId="0" borderId="4" xfId="0" applyFont="1" applyBorder="1" applyAlignment="1" applyProtection="1">
      <alignment horizontal="left"/>
    </xf>
    <xf numFmtId="0" fontId="16" fillId="0" borderId="4" xfId="0" applyFont="1" applyFill="1" applyBorder="1" applyAlignment="1" applyProtection="1"/>
    <xf numFmtId="0" fontId="1" fillId="0" borderId="4" xfId="0" applyFont="1" applyBorder="1" applyAlignment="1" applyProtection="1">
      <alignment horizontal="right"/>
    </xf>
    <xf numFmtId="0" fontId="0" fillId="0" borderId="24" xfId="0" applyBorder="1" applyProtection="1"/>
    <xf numFmtId="0" fontId="1" fillId="0" borderId="1" xfId="0" applyFont="1" applyBorder="1" applyAlignment="1" applyProtection="1"/>
    <xf numFmtId="0" fontId="1" fillId="0" borderId="0" xfId="0" applyFont="1" applyAlignment="1" applyProtection="1">
      <alignment vertical="center"/>
    </xf>
    <xf numFmtId="2" fontId="1" fillId="0" borderId="0" xfId="0" applyNumberFormat="1" applyFont="1" applyAlignment="1" applyProtection="1"/>
    <xf numFmtId="0" fontId="0" fillId="0" borderId="0" xfId="0" applyAlignment="1" applyProtection="1"/>
    <xf numFmtId="0" fontId="1" fillId="0" borderId="4" xfId="0" applyFont="1" applyBorder="1" applyAlignment="1" applyProtection="1">
      <alignment horizontal="left"/>
    </xf>
    <xf numFmtId="0" fontId="1" fillId="0" borderId="3" xfId="0" applyFont="1" applyBorder="1" applyProtection="1"/>
    <xf numFmtId="0" fontId="1" fillId="0" borderId="2" xfId="0" applyFont="1" applyBorder="1" applyProtection="1"/>
    <xf numFmtId="0" fontId="0" fillId="0" borderId="25" xfId="0" applyBorder="1" applyProtection="1"/>
    <xf numFmtId="0" fontId="1" fillId="0" borderId="1" xfId="0" applyFont="1" applyBorder="1" applyAlignment="1" applyProtection="1">
      <alignment horizontal="left"/>
    </xf>
    <xf numFmtId="0" fontId="0" fillId="0" borderId="0" xfId="0" applyAlignment="1" applyProtection="1">
      <alignment vertical="center"/>
    </xf>
    <xf numFmtId="0" fontId="16" fillId="0" borderId="0" xfId="0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vertical="center"/>
    </xf>
    <xf numFmtId="0" fontId="16" fillId="0" borderId="1" xfId="0" applyFont="1" applyBorder="1" applyAlignment="1" applyProtection="1"/>
    <xf numFmtId="2" fontId="1" fillId="0" borderId="1" xfId="0" applyNumberFormat="1" applyFont="1" applyBorder="1" applyAlignment="1" applyProtection="1"/>
    <xf numFmtId="0" fontId="16" fillId="0" borderId="1" xfId="0" applyFont="1" applyFill="1" applyBorder="1" applyAlignment="1" applyProtection="1">
      <alignment horizontal="right"/>
    </xf>
    <xf numFmtId="164" fontId="1" fillId="0" borderId="1" xfId="0" applyNumberFormat="1" applyFont="1" applyBorder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Border="1" applyAlignment="1" applyProtection="1">
      <alignment vertical="center"/>
    </xf>
    <xf numFmtId="2" fontId="1" fillId="0" borderId="0" xfId="0" applyNumberFormat="1" applyFont="1" applyBorder="1" applyAlignment="1" applyProtection="1">
      <alignment vertical="center"/>
    </xf>
    <xf numFmtId="0" fontId="16" fillId="0" borderId="4" xfId="0" applyFont="1" applyFill="1" applyBorder="1" applyAlignment="1" applyProtection="1">
      <alignment horizontal="right"/>
    </xf>
    <xf numFmtId="0" fontId="1" fillId="0" borderId="56" xfId="0" applyFont="1" applyFill="1" applyBorder="1" applyAlignment="1" applyProtection="1">
      <alignment horizontal="left"/>
    </xf>
    <xf numFmtId="14" fontId="1" fillId="0" borderId="56" xfId="0" applyNumberFormat="1" applyFont="1" applyFill="1" applyBorder="1" applyAlignment="1" applyProtection="1">
      <alignment horizontal="center"/>
    </xf>
    <xf numFmtId="14" fontId="1" fillId="0" borderId="57" xfId="0" applyNumberFormat="1" applyFont="1" applyFill="1" applyBorder="1" applyAlignment="1" applyProtection="1">
      <alignment horizontal="center"/>
    </xf>
    <xf numFmtId="0" fontId="0" fillId="0" borderId="75" xfId="0" applyBorder="1" applyProtection="1"/>
    <xf numFmtId="0" fontId="0" fillId="0" borderId="56" xfId="0" applyBorder="1" applyProtection="1"/>
    <xf numFmtId="0" fontId="0" fillId="0" borderId="68" xfId="0" applyBorder="1" applyProtection="1"/>
    <xf numFmtId="0" fontId="0" fillId="0" borderId="1" xfId="0" applyBorder="1" applyProtection="1"/>
    <xf numFmtId="0" fontId="1" fillId="0" borderId="6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/>
    <xf numFmtId="2" fontId="1" fillId="0" borderId="0" xfId="0" applyNumberFormat="1" applyFont="1" applyFill="1" applyBorder="1" applyAlignment="1" applyProtection="1">
      <alignment horizontal="left"/>
    </xf>
    <xf numFmtId="2" fontId="1" fillId="0" borderId="36" xfId="0" applyNumberFormat="1" applyFont="1" applyFill="1" applyBorder="1" applyAlignment="1" applyProtection="1">
      <alignment horizontal="left"/>
    </xf>
    <xf numFmtId="1" fontId="1" fillId="0" borderId="4" xfId="0" applyNumberFormat="1" applyFont="1" applyFill="1" applyBorder="1" applyAlignment="1" applyProtection="1"/>
    <xf numFmtId="0" fontId="0" fillId="0" borderId="4" xfId="0" applyBorder="1" applyProtection="1"/>
    <xf numFmtId="0" fontId="0" fillId="0" borderId="72" xfId="0" applyBorder="1" applyProtection="1"/>
    <xf numFmtId="0" fontId="14" fillId="0" borderId="59" xfId="0" applyFont="1" applyBorder="1" applyAlignment="1" applyProtection="1">
      <alignment horizontal="left"/>
    </xf>
    <xf numFmtId="0" fontId="14" fillId="0" borderId="23" xfId="0" applyFont="1" applyBorder="1" applyAlignment="1" applyProtection="1">
      <alignment horizontal="left"/>
    </xf>
    <xf numFmtId="0" fontId="1" fillId="0" borderId="68" xfId="0" applyFont="1" applyBorder="1" applyProtection="1"/>
    <xf numFmtId="0" fontId="16" fillId="0" borderId="1" xfId="0" applyFont="1" applyBorder="1" applyAlignment="1" applyProtection="1">
      <alignment horizontal="right"/>
    </xf>
    <xf numFmtId="0" fontId="1" fillId="0" borderId="60" xfId="0" applyFont="1" applyFill="1" applyBorder="1" applyAlignment="1" applyProtection="1"/>
    <xf numFmtId="2" fontId="1" fillId="0" borderId="36" xfId="0" applyNumberFormat="1" applyFont="1" applyFill="1" applyBorder="1" applyAlignment="1" applyProtection="1"/>
    <xf numFmtId="0" fontId="1" fillId="0" borderId="0" xfId="0" applyFont="1" applyFill="1" applyBorder="1" applyAlignment="1" applyProtection="1">
      <alignment horizontal="right"/>
    </xf>
    <xf numFmtId="0" fontId="16" fillId="0" borderId="62" xfId="0" applyFont="1" applyBorder="1" applyAlignment="1" applyProtection="1">
      <alignment horizontal="right"/>
    </xf>
    <xf numFmtId="1" fontId="1" fillId="0" borderId="62" xfId="0" applyNumberFormat="1" applyFont="1" applyFill="1" applyBorder="1" applyAlignment="1" applyProtection="1"/>
    <xf numFmtId="0" fontId="1" fillId="0" borderId="62" xfId="0" applyFont="1" applyBorder="1" applyAlignment="1" applyProtection="1"/>
    <xf numFmtId="1" fontId="1" fillId="0" borderId="62" xfId="0" applyNumberFormat="1" applyFont="1" applyBorder="1" applyAlignment="1" applyProtection="1"/>
    <xf numFmtId="0" fontId="1" fillId="0" borderId="34" xfId="0" applyFont="1" applyBorder="1" applyAlignment="1" applyProtection="1"/>
    <xf numFmtId="0" fontId="14" fillId="0" borderId="37" xfId="0" applyFont="1" applyBorder="1" applyAlignment="1" applyProtection="1">
      <alignment horizontal="left"/>
    </xf>
    <xf numFmtId="0" fontId="14" fillId="0" borderId="76" xfId="0" applyFont="1" applyBorder="1" applyAlignment="1" applyProtection="1">
      <alignment horizontal="left"/>
    </xf>
    <xf numFmtId="0" fontId="14" fillId="0" borderId="46" xfId="0" applyFont="1" applyBorder="1" applyAlignment="1" applyProtection="1">
      <alignment horizontal="left"/>
    </xf>
    <xf numFmtId="0" fontId="1" fillId="0" borderId="77" xfId="0" applyFont="1" applyBorder="1" applyProtection="1"/>
    <xf numFmtId="0" fontId="1" fillId="0" borderId="76" xfId="0" applyFont="1" applyBorder="1" applyProtection="1"/>
    <xf numFmtId="0" fontId="1" fillId="0" borderId="38" xfId="0" applyFont="1" applyBorder="1" applyProtection="1"/>
    <xf numFmtId="0" fontId="0" fillId="0" borderId="35" xfId="0" applyBorder="1" applyAlignment="1" applyProtection="1">
      <alignment horizontal="center" vertical="center" textRotation="90"/>
    </xf>
    <xf numFmtId="0" fontId="0" fillId="0" borderId="36" xfId="0" applyBorder="1" applyAlignment="1" applyProtection="1">
      <alignment horizontal="center" vertical="center" textRotation="90"/>
    </xf>
    <xf numFmtId="0" fontId="0" fillId="0" borderId="0" xfId="0" applyBorder="1" applyAlignment="1" applyProtection="1">
      <alignment horizontal="center" vertical="center"/>
    </xf>
    <xf numFmtId="0" fontId="0" fillId="0" borderId="35" xfId="0" applyBorder="1" applyAlignment="1" applyProtection="1">
      <alignment horizontal="center" vertical="center" wrapText="1"/>
    </xf>
    <xf numFmtId="0" fontId="1" fillId="0" borderId="69" xfId="0" applyFont="1" applyBorder="1" applyAlignment="1" applyProtection="1">
      <alignment horizontal="center" vertical="center"/>
    </xf>
    <xf numFmtId="0" fontId="1" fillId="0" borderId="39" xfId="0" applyFont="1" applyBorder="1" applyAlignment="1" applyProtection="1">
      <alignment horizontal="center" vertical="center"/>
    </xf>
    <xf numFmtId="0" fontId="16" fillId="0" borderId="47" xfId="0" applyFont="1" applyBorder="1" applyAlignment="1" applyProtection="1">
      <alignment horizontal="center" vertical="center"/>
    </xf>
    <xf numFmtId="0" fontId="16" fillId="0" borderId="48" xfId="0" applyFont="1" applyBorder="1" applyAlignment="1" applyProtection="1">
      <alignment horizontal="center" vertical="center"/>
    </xf>
    <xf numFmtId="0" fontId="16" fillId="0" borderId="74" xfId="0" applyFont="1" applyBorder="1" applyAlignment="1" applyProtection="1">
      <alignment horizontal="center" vertical="center"/>
    </xf>
    <xf numFmtId="0" fontId="16" fillId="0" borderId="47" xfId="0" applyFont="1" applyFill="1" applyBorder="1" applyAlignment="1" applyProtection="1">
      <alignment horizontal="center" vertical="center"/>
    </xf>
    <xf numFmtId="0" fontId="16" fillId="0" borderId="48" xfId="0" applyFont="1" applyFill="1" applyBorder="1" applyAlignment="1" applyProtection="1">
      <alignment horizontal="center" vertical="center"/>
    </xf>
    <xf numFmtId="0" fontId="1" fillId="0" borderId="48" xfId="0" applyFont="1" applyBorder="1" applyAlignment="1" applyProtection="1">
      <alignment horizontal="center"/>
    </xf>
    <xf numFmtId="0" fontId="1" fillId="0" borderId="78" xfId="0" applyFont="1" applyBorder="1" applyAlignment="1" applyProtection="1">
      <alignment horizontal="center" vertical="center"/>
    </xf>
    <xf numFmtId="0" fontId="1" fillId="0" borderId="79" xfId="0" applyFont="1" applyBorder="1" applyAlignment="1" applyProtection="1">
      <alignment horizontal="center" vertical="center"/>
    </xf>
    <xf numFmtId="0" fontId="1" fillId="0" borderId="29" xfId="0" applyFont="1" applyBorder="1" applyAlignment="1" applyProtection="1">
      <alignment horizontal="center"/>
    </xf>
    <xf numFmtId="0" fontId="1" fillId="0" borderId="80" xfId="0" applyFont="1" applyBorder="1" applyAlignment="1" applyProtection="1">
      <alignment horizontal="center"/>
    </xf>
    <xf numFmtId="0" fontId="1" fillId="0" borderId="53" xfId="0" applyFont="1" applyBorder="1" applyAlignment="1" applyProtection="1">
      <alignment horizontal="center"/>
    </xf>
    <xf numFmtId="0" fontId="1" fillId="0" borderId="64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1" fillId="0" borderId="60" xfId="0" applyFont="1" applyBorder="1" applyAlignment="1" applyProtection="1">
      <alignment horizontal="center"/>
    </xf>
    <xf numFmtId="0" fontId="1" fillId="0" borderId="80" xfId="0" applyFont="1" applyBorder="1" applyAlignment="1" applyProtection="1">
      <alignment horizontal="center"/>
    </xf>
    <xf numFmtId="0" fontId="1" fillId="0" borderId="53" xfId="0" applyFont="1" applyBorder="1" applyAlignment="1" applyProtection="1">
      <alignment horizontal="center"/>
    </xf>
    <xf numFmtId="0" fontId="1" fillId="0" borderId="80" xfId="0" applyFont="1" applyFill="1" applyBorder="1" applyAlignment="1" applyProtection="1">
      <alignment horizontal="center"/>
    </xf>
    <xf numFmtId="0" fontId="1" fillId="0" borderId="81" xfId="0" applyFont="1" applyFill="1" applyBorder="1" applyAlignment="1" applyProtection="1">
      <alignment horizontal="center"/>
    </xf>
    <xf numFmtId="0" fontId="1" fillId="0" borderId="81" xfId="0" applyFont="1" applyBorder="1" applyAlignment="1" applyProtection="1">
      <alignment horizontal="center"/>
    </xf>
    <xf numFmtId="0" fontId="1" fillId="0" borderId="41" xfId="0" applyFont="1" applyBorder="1" applyProtection="1"/>
    <xf numFmtId="0" fontId="1" fillId="0" borderId="49" xfId="0" applyFont="1" applyBorder="1" applyProtection="1"/>
    <xf numFmtId="0" fontId="1" fillId="0" borderId="50" xfId="0" applyFont="1" applyBorder="1" applyProtection="1"/>
    <xf numFmtId="0" fontId="1" fillId="0" borderId="45" xfId="0" applyFont="1" applyBorder="1" applyAlignment="1" applyProtection="1">
      <alignment horizontal="center"/>
    </xf>
    <xf numFmtId="1" fontId="1" fillId="0" borderId="49" xfId="0" applyNumberFormat="1" applyFont="1" applyBorder="1" applyAlignment="1" applyProtection="1">
      <alignment horizontal="center"/>
    </xf>
    <xf numFmtId="0" fontId="1" fillId="0" borderId="50" xfId="0" applyFont="1" applyBorder="1" applyAlignment="1" applyProtection="1">
      <alignment horizontal="center"/>
    </xf>
    <xf numFmtId="0" fontId="1" fillId="0" borderId="49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/>
    </xf>
    <xf numFmtId="0" fontId="1" fillId="0" borderId="45" xfId="0" applyFont="1" applyBorder="1" applyProtection="1"/>
    <xf numFmtId="0" fontId="1" fillId="0" borderId="42" xfId="0" applyFont="1" applyBorder="1" applyProtection="1"/>
    <xf numFmtId="0" fontId="1" fillId="0" borderId="51" xfId="0" applyFont="1" applyBorder="1" applyProtection="1"/>
    <xf numFmtId="0" fontId="1" fillId="0" borderId="52" xfId="0" applyFont="1" applyBorder="1" applyProtection="1"/>
    <xf numFmtId="0" fontId="1" fillId="0" borderId="42" xfId="0" applyFont="1" applyBorder="1" applyAlignment="1" applyProtection="1">
      <alignment horizontal="center"/>
    </xf>
    <xf numFmtId="1" fontId="1" fillId="0" borderId="51" xfId="0" applyNumberFormat="1" applyFont="1" applyBorder="1" applyAlignment="1" applyProtection="1">
      <alignment horizontal="center"/>
    </xf>
    <xf numFmtId="0" fontId="1" fillId="0" borderId="52" xfId="0" applyFont="1" applyBorder="1" applyAlignment="1" applyProtection="1">
      <alignment horizontal="center"/>
    </xf>
    <xf numFmtId="0" fontId="1" fillId="0" borderId="51" xfId="0" applyFont="1" applyBorder="1" applyAlignment="1" applyProtection="1">
      <alignment horizontal="center"/>
    </xf>
    <xf numFmtId="0" fontId="1" fillId="0" borderId="71" xfId="0" applyFont="1" applyBorder="1" applyAlignment="1" applyProtection="1">
      <alignment horizontal="center"/>
    </xf>
    <xf numFmtId="0" fontId="0" fillId="0" borderId="60" xfId="0" applyBorder="1" applyProtection="1"/>
    <xf numFmtId="0" fontId="0" fillId="0" borderId="64" xfId="0" applyBorder="1" applyAlignment="1" applyProtection="1">
      <alignment horizontal="center" vertical="center"/>
    </xf>
    <xf numFmtId="0" fontId="0" fillId="0" borderId="60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 textRotation="90"/>
    </xf>
    <xf numFmtId="0" fontId="0" fillId="0" borderId="44" xfId="0" applyBorder="1" applyAlignment="1" applyProtection="1">
      <alignment horizontal="center" vertical="center" textRotation="90" wrapText="1"/>
    </xf>
    <xf numFmtId="0" fontId="0" fillId="0" borderId="60" xfId="0" applyBorder="1" applyAlignment="1" applyProtection="1">
      <alignment horizontal="center" vertical="center" textRotation="90" wrapText="1"/>
    </xf>
    <xf numFmtId="0" fontId="0" fillId="0" borderId="64" xfId="0" applyBorder="1" applyAlignment="1" applyProtection="1">
      <alignment horizontal="center" vertical="center" textRotation="90" wrapText="1"/>
    </xf>
    <xf numFmtId="0" fontId="1" fillId="0" borderId="37" xfId="0" applyFont="1" applyBorder="1" applyAlignment="1" applyProtection="1">
      <alignment horizontal="center" vertical="center" wrapText="1"/>
    </xf>
    <xf numFmtId="0" fontId="1" fillId="0" borderId="76" xfId="0" applyFont="1" applyBorder="1" applyAlignment="1" applyProtection="1">
      <alignment horizontal="center" vertical="center" wrapText="1"/>
    </xf>
    <xf numFmtId="0" fontId="1" fillId="0" borderId="38" xfId="0" applyFont="1" applyBorder="1" applyAlignment="1" applyProtection="1">
      <alignment vertical="center" wrapText="1"/>
    </xf>
    <xf numFmtId="0" fontId="0" fillId="0" borderId="29" xfId="0" applyBorder="1" applyAlignment="1" applyProtection="1">
      <alignment horizontal="center" vertical="center" textRotation="90" wrapText="1"/>
    </xf>
    <xf numFmtId="0" fontId="0" fillId="0" borderId="36" xfId="0" applyBorder="1" applyAlignment="1" applyProtection="1">
      <alignment horizontal="center" vertical="center" textRotation="90" wrapText="1"/>
    </xf>
    <xf numFmtId="0" fontId="0" fillId="0" borderId="35" xfId="0" applyBorder="1" applyAlignment="1" applyProtection="1">
      <alignment horizontal="center" vertical="center" textRotation="90" wrapText="1"/>
    </xf>
    <xf numFmtId="0" fontId="1" fillId="0" borderId="31" xfId="0" applyFont="1" applyBorder="1" applyAlignment="1" applyProtection="1">
      <alignment horizontal="center" vertical="center" textRotation="90"/>
    </xf>
    <xf numFmtId="0" fontId="1" fillId="0" borderId="85" xfId="0" applyFont="1" applyBorder="1" applyAlignment="1" applyProtection="1">
      <alignment horizontal="center" vertical="center" textRotation="90"/>
    </xf>
    <xf numFmtId="0" fontId="1" fillId="0" borderId="84" xfId="0" applyFont="1" applyBorder="1" applyAlignment="1" applyProtection="1">
      <alignment horizontal="center" vertical="center" textRotation="90" wrapText="1"/>
    </xf>
    <xf numFmtId="0" fontId="1" fillId="0" borderId="32" xfId="0" applyFont="1" applyBorder="1" applyAlignment="1" applyProtection="1">
      <alignment horizontal="center" vertical="center" textRotation="90" wrapText="1"/>
    </xf>
    <xf numFmtId="0" fontId="1" fillId="0" borderId="55" xfId="0" applyFont="1" applyBorder="1" applyAlignment="1" applyProtection="1">
      <alignment horizontal="center" vertical="center" wrapText="1"/>
    </xf>
    <xf numFmtId="0" fontId="1" fillId="0" borderId="58" xfId="0" applyFont="1" applyBorder="1" applyAlignment="1" applyProtection="1">
      <alignment horizontal="center" vertical="center"/>
    </xf>
    <xf numFmtId="0" fontId="1" fillId="0" borderId="43" xfId="0" applyFont="1" applyBorder="1" applyAlignment="1" applyProtection="1">
      <alignment horizontal="center" vertical="center" textRotation="90"/>
    </xf>
    <xf numFmtId="0" fontId="1" fillId="0" borderId="39" xfId="0" applyFont="1" applyBorder="1" applyAlignment="1" applyProtection="1">
      <alignment horizontal="center" vertical="center" textRotation="90"/>
    </xf>
    <xf numFmtId="0" fontId="1" fillId="0" borderId="35" xfId="0" applyFont="1" applyBorder="1" applyProtection="1"/>
    <xf numFmtId="0" fontId="0" fillId="0" borderId="30" xfId="0" applyBorder="1" applyAlignment="1" applyProtection="1">
      <alignment horizontal="center" vertical="center" textRotation="90" wrapText="1"/>
    </xf>
    <xf numFmtId="0" fontId="0" fillId="0" borderId="34" xfId="0" applyBorder="1" applyAlignment="1" applyProtection="1">
      <alignment horizontal="center" vertical="center" textRotation="90" wrapText="1"/>
    </xf>
    <xf numFmtId="0" fontId="0" fillId="0" borderId="33" xfId="0" applyBorder="1" applyAlignment="1" applyProtection="1">
      <alignment horizontal="center" vertical="center" textRotation="90" wrapText="1"/>
    </xf>
    <xf numFmtId="0" fontId="1" fillId="0" borderId="33" xfId="0" applyFont="1" applyBorder="1" applyAlignment="1" applyProtection="1">
      <alignment horizontal="center" vertical="center" textRotation="90"/>
    </xf>
    <xf numFmtId="0" fontId="1" fillId="0" borderId="61" xfId="0" applyFont="1" applyBorder="1" applyAlignment="1" applyProtection="1">
      <alignment horizontal="center" vertical="center" textRotation="90"/>
    </xf>
    <xf numFmtId="0" fontId="1" fillId="0" borderId="83" xfId="0" applyFont="1" applyBorder="1" applyAlignment="1" applyProtection="1">
      <alignment horizontal="center" vertical="center" textRotation="90" wrapText="1"/>
    </xf>
    <xf numFmtId="0" fontId="1" fillId="0" borderId="34" xfId="0" applyFont="1" applyBorder="1" applyAlignment="1" applyProtection="1">
      <alignment horizontal="center" vertical="center" textRotation="90" wrapText="1"/>
    </xf>
    <xf numFmtId="0" fontId="1" fillId="0" borderId="35" xfId="0" applyFont="1" applyBorder="1" applyAlignment="1" applyProtection="1">
      <alignment horizontal="center" vertical="center"/>
    </xf>
    <xf numFmtId="0" fontId="1" fillId="0" borderId="52" xfId="0" applyFont="1" applyBorder="1" applyAlignment="1" applyProtection="1">
      <alignment horizontal="center" vertical="center" wrapText="1"/>
    </xf>
    <xf numFmtId="0" fontId="1" fillId="0" borderId="62" xfId="0" applyFont="1" applyBorder="1" applyAlignment="1" applyProtection="1">
      <alignment horizontal="center" vertical="center" textRotation="90"/>
    </xf>
    <xf numFmtId="0" fontId="1" fillId="0" borderId="40" xfId="0" applyFont="1" applyBorder="1" applyAlignment="1" applyProtection="1">
      <alignment horizontal="center" vertical="center" textRotation="90"/>
    </xf>
    <xf numFmtId="0" fontId="16" fillId="0" borderId="0" xfId="0" applyFont="1" applyFill="1" applyBorder="1" applyAlignment="1" applyProtection="1">
      <alignment horizontal="center"/>
    </xf>
    <xf numFmtId="0" fontId="16" fillId="0" borderId="28" xfId="0" applyFont="1" applyBorder="1" applyAlignment="1" applyProtection="1">
      <alignment horizontal="right" vertical="center"/>
    </xf>
    <xf numFmtId="0" fontId="16" fillId="0" borderId="28" xfId="0" applyFont="1" applyBorder="1" applyAlignment="1" applyProtection="1">
      <alignment horizontal="center" vertical="center"/>
    </xf>
    <xf numFmtId="0" fontId="1" fillId="0" borderId="28" xfId="0" applyFont="1" applyBorder="1" applyAlignment="1" applyProtection="1">
      <alignment horizontal="center"/>
    </xf>
    <xf numFmtId="0" fontId="16" fillId="0" borderId="69" xfId="0" applyFont="1" applyBorder="1" applyAlignment="1" applyProtection="1">
      <alignment horizontal="center"/>
    </xf>
    <xf numFmtId="0" fontId="16" fillId="0" borderId="84" xfId="0" applyFont="1" applyBorder="1" applyAlignment="1" applyProtection="1">
      <alignment horizontal="center" vertical="center"/>
    </xf>
    <xf numFmtId="0" fontId="16" fillId="0" borderId="84" xfId="0" applyFont="1" applyBorder="1" applyAlignment="1" applyProtection="1">
      <alignment horizontal="center"/>
    </xf>
    <xf numFmtId="0" fontId="16" fillId="0" borderId="39" xfId="0" applyFont="1" applyBorder="1" applyAlignment="1" applyProtection="1">
      <alignment horizontal="center" vertical="center"/>
    </xf>
    <xf numFmtId="0" fontId="16" fillId="0" borderId="31" xfId="0" applyFont="1" applyBorder="1" applyAlignment="1" applyProtection="1">
      <alignment horizontal="center"/>
    </xf>
    <xf numFmtId="0" fontId="16" fillId="0" borderId="48" xfId="0" applyFont="1" applyBorder="1" applyAlignment="1" applyProtection="1">
      <alignment horizontal="center"/>
    </xf>
    <xf numFmtId="0" fontId="16" fillId="0" borderId="47" xfId="0" applyFont="1" applyBorder="1" applyAlignment="1" applyProtection="1">
      <alignment horizontal="center"/>
    </xf>
    <xf numFmtId="0" fontId="16" fillId="0" borderId="43" xfId="0" applyFont="1" applyBorder="1" applyAlignment="1" applyProtection="1">
      <alignment horizontal="center"/>
    </xf>
    <xf numFmtId="0" fontId="16" fillId="0" borderId="74" xfId="0" applyFont="1" applyBorder="1" applyAlignment="1" applyProtection="1">
      <alignment horizontal="center"/>
    </xf>
    <xf numFmtId="0" fontId="1" fillId="0" borderId="59" xfId="0" applyFont="1" applyBorder="1" applyAlignment="1" applyProtection="1">
      <alignment horizontal="center"/>
    </xf>
    <xf numFmtId="0" fontId="1" fillId="0" borderId="23" xfId="0" applyFont="1" applyBorder="1" applyAlignment="1" applyProtection="1">
      <alignment horizontal="center"/>
    </xf>
    <xf numFmtId="0" fontId="1" fillId="0" borderId="68" xfId="0" applyFont="1" applyBorder="1" applyAlignment="1" applyProtection="1">
      <alignment horizontal="center"/>
    </xf>
    <xf numFmtId="164" fontId="1" fillId="0" borderId="45" xfId="0" applyNumberFormat="1" applyFont="1" applyBorder="1" applyAlignment="1" applyProtection="1">
      <alignment horizontal="center"/>
    </xf>
    <xf numFmtId="1" fontId="1" fillId="0" borderId="59" xfId="0" applyNumberFormat="1" applyFont="1" applyBorder="1" applyAlignment="1" applyProtection="1">
      <alignment horizontal="center"/>
    </xf>
    <xf numFmtId="1" fontId="1" fillId="0" borderId="45" xfId="0" applyNumberFormat="1" applyFont="1" applyBorder="1" applyAlignment="1" applyProtection="1">
      <alignment horizontal="center"/>
    </xf>
    <xf numFmtId="1" fontId="1" fillId="0" borderId="6" xfId="0" applyNumberFormat="1" applyFont="1" applyBorder="1" applyAlignment="1" applyProtection="1">
      <alignment horizontal="center"/>
    </xf>
    <xf numFmtId="1" fontId="1" fillId="0" borderId="50" xfId="0" applyNumberFormat="1" applyFont="1" applyBorder="1" applyAlignment="1" applyProtection="1">
      <alignment horizontal="center"/>
    </xf>
    <xf numFmtId="1" fontId="1" fillId="0" borderId="44" xfId="0" applyNumberFormat="1" applyFont="1" applyBorder="1" applyAlignment="1" applyProtection="1">
      <alignment horizontal="center"/>
    </xf>
    <xf numFmtId="0" fontId="1" fillId="0" borderId="44" xfId="0" applyFont="1" applyBorder="1" applyProtection="1"/>
    <xf numFmtId="0" fontId="1" fillId="0" borderId="80" xfId="0" applyFont="1" applyBorder="1" applyProtection="1"/>
    <xf numFmtId="0" fontId="1" fillId="0" borderId="53" xfId="0" applyFont="1" applyBorder="1" applyProtection="1"/>
    <xf numFmtId="0" fontId="1" fillId="0" borderId="44" xfId="0" applyFont="1" applyBorder="1" applyAlignment="1" applyProtection="1">
      <alignment horizontal="center"/>
    </xf>
    <xf numFmtId="164" fontId="1" fillId="0" borderId="44" xfId="0" applyNumberFormat="1" applyFont="1" applyBorder="1" applyAlignment="1" applyProtection="1">
      <alignment horizontal="center"/>
    </xf>
    <xf numFmtId="1" fontId="1" fillId="0" borderId="64" xfId="0" applyNumberFormat="1" applyFont="1" applyBorder="1" applyAlignment="1" applyProtection="1">
      <alignment horizontal="center"/>
    </xf>
    <xf numFmtId="1" fontId="1" fillId="0" borderId="42" xfId="0" applyNumberFormat="1" applyFont="1" applyBorder="1" applyAlignment="1" applyProtection="1">
      <alignment horizontal="center"/>
    </xf>
    <xf numFmtId="0" fontId="14" fillId="0" borderId="37" xfId="0" applyFont="1" applyBorder="1" applyProtection="1"/>
    <xf numFmtId="0" fontId="14" fillId="0" borderId="76" xfId="0" applyFont="1" applyBorder="1" applyProtection="1"/>
    <xf numFmtId="0" fontId="1" fillId="0" borderId="76" xfId="0" applyFont="1" applyBorder="1" applyAlignment="1" applyProtection="1">
      <alignment horizontal="center"/>
    </xf>
    <xf numFmtId="164" fontId="1" fillId="0" borderId="37" xfId="0" applyNumberFormat="1" applyFont="1" applyBorder="1" applyAlignment="1" applyProtection="1">
      <alignment horizontal="center"/>
    </xf>
    <xf numFmtId="1" fontId="1" fillId="0" borderId="27" xfId="0" applyNumberFormat="1" applyFont="1" applyBorder="1" applyAlignment="1" applyProtection="1">
      <alignment horizontal="center"/>
    </xf>
    <xf numFmtId="0" fontId="1" fillId="0" borderId="37" xfId="0" applyFont="1" applyBorder="1" applyAlignment="1" applyProtection="1">
      <alignment horizontal="center"/>
    </xf>
    <xf numFmtId="1" fontId="1" fillId="0" borderId="37" xfId="0" applyNumberFormat="1" applyFont="1" applyBorder="1" applyAlignment="1" applyProtection="1">
      <alignment horizontal="center"/>
    </xf>
    <xf numFmtId="0" fontId="1" fillId="0" borderId="38" xfId="0" applyFont="1" applyBorder="1" applyAlignment="1" applyProtection="1">
      <alignment horizontal="center"/>
    </xf>
    <xf numFmtId="14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56" xfId="0" applyFont="1" applyFill="1" applyBorder="1" applyAlignment="1" applyProtection="1"/>
    <xf numFmtId="0" fontId="1" fillId="0" borderId="56" xfId="0" applyFont="1" applyFill="1" applyBorder="1" applyAlignment="1" applyProtection="1">
      <alignment horizontal="center"/>
    </xf>
    <xf numFmtId="0" fontId="1" fillId="0" borderId="57" xfId="0" applyFont="1" applyFill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3" xfId="0" applyFont="1" applyBorder="1" applyAlignment="1" applyProtection="1">
      <alignment horizontal="right"/>
    </xf>
    <xf numFmtId="0" fontId="1" fillId="0" borderId="23" xfId="0" applyFont="1" applyBorder="1" applyAlignment="1" applyProtection="1">
      <alignment horizontal="right"/>
    </xf>
    <xf numFmtId="0" fontId="1" fillId="0" borderId="23" xfId="0" applyNumberFormat="1" applyFont="1" applyFill="1" applyBorder="1" applyAlignment="1" applyProtection="1">
      <alignment horizontal="center"/>
    </xf>
    <xf numFmtId="0" fontId="1" fillId="0" borderId="2" xfId="0" applyNumberFormat="1" applyFont="1" applyFill="1" applyBorder="1" applyAlignment="1" applyProtection="1">
      <alignment horizontal="center"/>
    </xf>
    <xf numFmtId="0" fontId="16" fillId="0" borderId="66" xfId="0" applyFont="1" applyFill="1" applyBorder="1" applyAlignment="1" applyProtection="1">
      <alignment horizontal="right"/>
    </xf>
    <xf numFmtId="0" fontId="16" fillId="0" borderId="62" xfId="0" applyFont="1" applyFill="1" applyBorder="1" applyAlignment="1" applyProtection="1"/>
    <xf numFmtId="0" fontId="1" fillId="0" borderId="62" xfId="0" applyFont="1" applyFill="1" applyBorder="1" applyAlignment="1" applyProtection="1"/>
    <xf numFmtId="0" fontId="1" fillId="0" borderId="66" xfId="0" applyFont="1" applyBorder="1" applyAlignment="1" applyProtection="1"/>
    <xf numFmtId="49" fontId="1" fillId="0" borderId="66" xfId="0" applyNumberFormat="1" applyFont="1" applyBorder="1" applyAlignment="1" applyProtection="1">
      <alignment horizontal="left"/>
    </xf>
    <xf numFmtId="0" fontId="1" fillId="0" borderId="67" xfId="0" applyFont="1" applyBorder="1" applyProtection="1"/>
    <xf numFmtId="0" fontId="0" fillId="0" borderId="43" xfId="0" applyBorder="1" applyProtection="1"/>
    <xf numFmtId="0" fontId="14" fillId="0" borderId="43" xfId="0" applyFont="1" applyBorder="1" applyProtection="1"/>
    <xf numFmtId="0" fontId="1" fillId="0" borderId="43" xfId="0" applyFont="1" applyFill="1" applyBorder="1" applyAlignment="1" applyProtection="1">
      <alignment horizontal="left"/>
    </xf>
    <xf numFmtId="0" fontId="16" fillId="0" borderId="43" xfId="0" applyFont="1" applyFill="1" applyBorder="1" applyAlignment="1" applyProtection="1">
      <alignment horizontal="right"/>
    </xf>
    <xf numFmtId="0" fontId="1" fillId="0" borderId="43" xfId="0" applyFont="1" applyFill="1" applyBorder="1" applyAlignment="1" applyProtection="1"/>
    <xf numFmtId="0" fontId="1" fillId="0" borderId="32" xfId="0" applyFont="1" applyFill="1" applyBorder="1" applyAlignment="1" applyProtection="1"/>
    <xf numFmtId="0" fontId="14" fillId="0" borderId="0" xfId="0" applyFont="1" applyBorder="1" applyProtection="1"/>
    <xf numFmtId="2" fontId="16" fillId="0" borderId="0" xfId="0" applyNumberFormat="1" applyFont="1" applyFill="1" applyBorder="1" applyAlignment="1" applyProtection="1">
      <alignment horizontal="right"/>
    </xf>
    <xf numFmtId="0" fontId="1" fillId="0" borderId="36" xfId="0" applyFont="1" applyFill="1" applyBorder="1" applyAlignment="1" applyProtection="1"/>
    <xf numFmtId="1" fontId="1" fillId="0" borderId="0" xfId="0" applyNumberFormat="1" applyFont="1" applyFill="1" applyBorder="1" applyAlignment="1" applyProtection="1">
      <alignment horizontal="right"/>
    </xf>
    <xf numFmtId="1" fontId="16" fillId="0" borderId="0" xfId="0" applyNumberFormat="1" applyFont="1" applyFill="1" applyBorder="1" applyAlignment="1" applyProtection="1">
      <alignment horizontal="right"/>
    </xf>
    <xf numFmtId="164" fontId="1" fillId="0" borderId="0" xfId="0" applyNumberFormat="1" applyFont="1" applyFill="1" applyBorder="1" applyAlignment="1" applyProtection="1">
      <alignment horizontal="right"/>
    </xf>
    <xf numFmtId="0" fontId="16" fillId="0" borderId="5" xfId="0" applyFont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right" vertical="center"/>
    </xf>
    <xf numFmtId="44" fontId="1" fillId="0" borderId="35" xfId="8" applyFont="1" applyFill="1" applyBorder="1" applyAlignment="1" applyProtection="1">
      <alignment horizontal="left"/>
    </xf>
    <xf numFmtId="44" fontId="1" fillId="0" borderId="0" xfId="8" applyFont="1" applyFill="1" applyBorder="1" applyAlignment="1" applyProtection="1">
      <alignment horizontal="left"/>
    </xf>
    <xf numFmtId="0" fontId="16" fillId="0" borderId="62" xfId="0" applyFont="1" applyFill="1" applyBorder="1" applyAlignment="1" applyProtection="1">
      <alignment horizontal="right"/>
    </xf>
    <xf numFmtId="0" fontId="14" fillId="0" borderId="62" xfId="0" applyFont="1" applyBorder="1" applyProtection="1"/>
    <xf numFmtId="0" fontId="16" fillId="0" borderId="62" xfId="0" applyFont="1" applyBorder="1" applyAlignment="1" applyProtection="1">
      <alignment horizontal="right" vertical="center"/>
    </xf>
    <xf numFmtId="164" fontId="1" fillId="0" borderId="62" xfId="0" applyNumberFormat="1" applyFont="1" applyFill="1" applyBorder="1" applyAlignment="1" applyProtection="1">
      <alignment horizontal="right"/>
    </xf>
    <xf numFmtId="0" fontId="1" fillId="0" borderId="34" xfId="0" applyFont="1" applyFill="1" applyBorder="1" applyAlignment="1" applyProtection="1"/>
    <xf numFmtId="0" fontId="0" fillId="0" borderId="31" xfId="0" applyBorder="1" applyAlignment="1" applyProtection="1">
      <alignment horizontal="center" vertical="center" textRotation="90"/>
    </xf>
    <xf numFmtId="0" fontId="0" fillId="0" borderId="33" xfId="0" applyBorder="1" applyAlignment="1" applyProtection="1">
      <alignment horizontal="center" vertical="center" textRotation="90"/>
    </xf>
    <xf numFmtId="0" fontId="0" fillId="0" borderId="44" xfId="0" applyBorder="1" applyAlignment="1" applyProtection="1">
      <alignment horizontal="center" vertical="center"/>
    </xf>
    <xf numFmtId="0" fontId="26" fillId="0" borderId="28" xfId="0" applyFont="1" applyBorder="1" applyAlignment="1" applyProtection="1">
      <alignment horizontal="center" vertical="center"/>
    </xf>
    <xf numFmtId="0" fontId="26" fillId="0" borderId="39" xfId="0" applyFont="1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1" fillId="0" borderId="35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72" xfId="0" applyFont="1" applyBorder="1" applyAlignment="1" applyProtection="1">
      <alignment horizontal="center"/>
    </xf>
    <xf numFmtId="0" fontId="1" fillId="0" borderId="44" xfId="0" applyFont="1" applyBorder="1" applyAlignment="1" applyProtection="1">
      <alignment horizontal="center" wrapText="1"/>
    </xf>
    <xf numFmtId="0" fontId="1" fillId="0" borderId="0" xfId="0" applyFont="1" applyBorder="1" applyAlignment="1" applyProtection="1">
      <alignment wrapText="1"/>
    </xf>
    <xf numFmtId="0" fontId="1" fillId="0" borderId="44" xfId="0" applyFont="1" applyFill="1" applyBorder="1" applyAlignment="1" applyProtection="1">
      <alignment horizontal="center"/>
    </xf>
    <xf numFmtId="2" fontId="1" fillId="0" borderId="45" xfId="0" applyNumberFormat="1" applyFont="1" applyBorder="1" applyProtection="1"/>
    <xf numFmtId="2" fontId="1" fillId="0" borderId="50" xfId="0" applyNumberFormat="1" applyFont="1" applyBorder="1" applyAlignment="1" applyProtection="1">
      <alignment horizontal="center"/>
    </xf>
    <xf numFmtId="2" fontId="1" fillId="0" borderId="45" xfId="0" applyNumberFormat="1" applyFont="1" applyBorder="1" applyAlignment="1" applyProtection="1">
      <alignment horizontal="center"/>
    </xf>
    <xf numFmtId="2" fontId="1" fillId="0" borderId="82" xfId="0" applyNumberFormat="1" applyFont="1" applyBorder="1" applyAlignment="1" applyProtection="1">
      <alignment horizontal="center"/>
    </xf>
    <xf numFmtId="0" fontId="1" fillId="0" borderId="82" xfId="0" applyFont="1" applyBorder="1" applyAlignment="1" applyProtection="1">
      <alignment horizontal="center"/>
    </xf>
    <xf numFmtId="164" fontId="1" fillId="0" borderId="42" xfId="0" applyNumberFormat="1" applyFont="1" applyBorder="1" applyProtection="1"/>
    <xf numFmtId="164" fontId="1" fillId="0" borderId="52" xfId="0" applyNumberFormat="1" applyFont="1" applyBorder="1" applyAlignment="1" applyProtection="1">
      <alignment horizontal="center"/>
    </xf>
    <xf numFmtId="164" fontId="1" fillId="0" borderId="42" xfId="0" applyNumberFormat="1" applyFont="1" applyBorder="1" applyAlignment="1" applyProtection="1">
      <alignment horizontal="center"/>
    </xf>
    <xf numFmtId="2" fontId="1" fillId="0" borderId="42" xfId="0" applyNumberFormat="1" applyFont="1" applyBorder="1" applyAlignment="1" applyProtection="1">
      <alignment horizontal="center"/>
    </xf>
    <xf numFmtId="1" fontId="1" fillId="0" borderId="76" xfId="0" applyNumberFormat="1" applyFont="1" applyBorder="1" applyProtection="1"/>
    <xf numFmtId="0" fontId="14" fillId="0" borderId="38" xfId="0" applyFont="1" applyBorder="1" applyProtection="1"/>
    <xf numFmtId="0" fontId="0" fillId="0" borderId="37" xfId="0" applyBorder="1" applyProtection="1"/>
    <xf numFmtId="0" fontId="0" fillId="0" borderId="76" xfId="0" applyBorder="1" applyProtection="1"/>
    <xf numFmtId="0" fontId="0" fillId="0" borderId="38" xfId="0" applyBorder="1" applyProtection="1"/>
    <xf numFmtId="0" fontId="0" fillId="0" borderId="32" xfId="0" applyBorder="1" applyProtection="1"/>
    <xf numFmtId="1" fontId="1" fillId="0" borderId="0" xfId="0" applyNumberFormat="1" applyFont="1" applyBorder="1" applyProtection="1"/>
    <xf numFmtId="0" fontId="1" fillId="0" borderId="36" xfId="0" applyFont="1" applyBorder="1" applyProtection="1"/>
    <xf numFmtId="0" fontId="1" fillId="0" borderId="33" xfId="0" applyFont="1" applyBorder="1" applyProtection="1"/>
    <xf numFmtId="1" fontId="1" fillId="0" borderId="62" xfId="0" applyNumberFormat="1" applyFont="1" applyBorder="1" applyProtection="1"/>
    <xf numFmtId="0" fontId="1" fillId="0" borderId="34" xfId="0" applyFont="1" applyBorder="1" applyProtection="1"/>
    <xf numFmtId="0" fontId="16" fillId="0" borderId="76" xfId="0" applyFont="1" applyBorder="1" applyAlignment="1" applyProtection="1">
      <alignment horizontal="right"/>
    </xf>
    <xf numFmtId="0" fontId="1" fillId="0" borderId="37" xfId="0" applyFont="1" applyBorder="1" applyProtection="1"/>
    <xf numFmtId="0" fontId="16" fillId="0" borderId="43" xfId="0" applyFont="1" applyBorder="1" applyAlignment="1" applyProtection="1">
      <alignment horizontal="right"/>
    </xf>
    <xf numFmtId="1" fontId="1" fillId="0" borderId="43" xfId="0" applyNumberFormat="1" applyFont="1" applyBorder="1" applyProtection="1"/>
    <xf numFmtId="164" fontId="1" fillId="0" borderId="0" xfId="0" applyNumberFormat="1" applyFont="1" applyBorder="1" applyProtection="1"/>
    <xf numFmtId="1" fontId="14" fillId="0" borderId="76" xfId="0" applyNumberFormat="1" applyFont="1" applyBorder="1" applyProtection="1"/>
    <xf numFmtId="0" fontId="30" fillId="0" borderId="76" xfId="0" applyFont="1" applyBorder="1" applyAlignment="1" applyProtection="1">
      <alignment horizontal="right"/>
    </xf>
    <xf numFmtId="0" fontId="14" fillId="0" borderId="0" xfId="0" applyFont="1" applyProtection="1"/>
    <xf numFmtId="0" fontId="14" fillId="0" borderId="0" xfId="0" applyFont="1" applyAlignment="1" applyProtection="1">
      <alignment horizontal="center"/>
    </xf>
    <xf numFmtId="0" fontId="0" fillId="0" borderId="0" xfId="0" applyFont="1" applyProtection="1"/>
    <xf numFmtId="0" fontId="0" fillId="0" borderId="0" xfId="0" applyFont="1" applyAlignment="1" applyProtection="1">
      <alignment horizontal="center"/>
    </xf>
    <xf numFmtId="164" fontId="1" fillId="0" borderId="43" xfId="0" applyNumberFormat="1" applyFont="1" applyFill="1" applyBorder="1" applyAlignment="1" applyProtection="1"/>
    <xf numFmtId="0" fontId="0" fillId="0" borderId="57" xfId="0" applyFill="1" applyBorder="1" applyProtection="1"/>
    <xf numFmtId="14" fontId="1" fillId="0" borderId="56" xfId="0" applyNumberFormat="1" applyFont="1" applyFill="1" applyBorder="1" applyAlignment="1" applyProtection="1">
      <alignment horizontal="left"/>
    </xf>
    <xf numFmtId="0" fontId="1" fillId="0" borderId="35" xfId="0" applyFont="1" applyBorder="1" applyAlignment="1" applyProtection="1">
      <alignment horizontal="left"/>
    </xf>
    <xf numFmtId="0" fontId="0" fillId="0" borderId="35" xfId="0" applyBorder="1" applyAlignment="1" applyProtection="1"/>
    <xf numFmtId="0" fontId="0" fillId="0" borderId="35" xfId="0" applyBorder="1" applyAlignment="1" applyProtection="1">
      <alignment vertical="center"/>
    </xf>
    <xf numFmtId="2" fontId="1" fillId="0" borderId="62" xfId="0" applyNumberFormat="1" applyFont="1" applyBorder="1" applyProtection="1"/>
    <xf numFmtId="164" fontId="1" fillId="0" borderId="62" xfId="0" applyNumberFormat="1" applyFont="1" applyBorder="1" applyProtection="1"/>
    <xf numFmtId="0" fontId="16" fillId="0" borderId="62" xfId="0" applyFont="1" applyBorder="1" applyProtection="1"/>
    <xf numFmtId="0" fontId="1" fillId="0" borderId="35" xfId="0" applyFont="1" applyBorder="1" applyAlignment="1" applyProtection="1">
      <alignment vertical="center"/>
    </xf>
    <xf numFmtId="0" fontId="1" fillId="0" borderId="64" xfId="0" applyFont="1" applyBorder="1" applyAlignment="1" applyProtection="1">
      <alignment horizontal="left"/>
    </xf>
    <xf numFmtId="0" fontId="14" fillId="0" borderId="59" xfId="0" applyFont="1" applyBorder="1" applyProtection="1"/>
    <xf numFmtId="0" fontId="1" fillId="0" borderId="73" xfId="0" applyFont="1" applyBorder="1" applyProtection="1"/>
    <xf numFmtId="0" fontId="1" fillId="0" borderId="73" xfId="0" applyFont="1" applyFill="1" applyBorder="1" applyProtection="1"/>
    <xf numFmtId="0" fontId="1" fillId="0" borderId="64" xfId="0" applyFont="1" applyFill="1" applyBorder="1" applyProtection="1"/>
    <xf numFmtId="0" fontId="14" fillId="0" borderId="64" xfId="0" applyFont="1" applyBorder="1" applyProtection="1"/>
    <xf numFmtId="0" fontId="1" fillId="0" borderId="68" xfId="0" applyFont="1" applyFill="1" applyBorder="1" applyAlignment="1" applyProtection="1">
      <alignment horizontal="center" vertical="center"/>
    </xf>
    <xf numFmtId="0" fontId="0" fillId="0" borderId="68" xfId="0" applyFill="1" applyBorder="1" applyProtection="1"/>
    <xf numFmtId="0" fontId="0" fillId="0" borderId="72" xfId="0" applyFill="1" applyBorder="1" applyProtection="1"/>
    <xf numFmtId="0" fontId="1" fillId="0" borderId="60" xfId="0" applyFont="1" applyBorder="1" applyProtection="1"/>
    <xf numFmtId="0" fontId="1" fillId="0" borderId="72" xfId="0" applyFont="1" applyBorder="1" applyAlignment="1" applyProtection="1">
      <alignment horizontal="left"/>
    </xf>
    <xf numFmtId="0" fontId="1" fillId="0" borderId="72" xfId="0" applyFont="1" applyBorder="1" applyProtection="1"/>
    <xf numFmtId="0" fontId="1" fillId="0" borderId="73" xfId="0" applyFont="1" applyBorder="1" applyAlignment="1" applyProtection="1">
      <alignment horizontal="left"/>
    </xf>
    <xf numFmtId="0" fontId="1" fillId="0" borderId="73" xfId="0" applyFont="1" applyBorder="1" applyAlignment="1" applyProtection="1"/>
    <xf numFmtId="0" fontId="1" fillId="0" borderId="64" xfId="0" applyFont="1" applyBorder="1" applyProtection="1"/>
    <xf numFmtId="0" fontId="1" fillId="0" borderId="35" xfId="0" applyFont="1" applyBorder="1" applyAlignment="1" applyProtection="1">
      <alignment horizontal="left"/>
    </xf>
    <xf numFmtId="0" fontId="1" fillId="0" borderId="36" xfId="0" applyFont="1" applyBorder="1" applyAlignment="1" applyProtection="1">
      <alignment vertical="center"/>
    </xf>
    <xf numFmtId="0" fontId="0" fillId="0" borderId="0" xfId="0" applyBorder="1" applyAlignment="1"/>
    <xf numFmtId="14" fontId="1" fillId="0" borderId="56" xfId="0" applyNumberFormat="1" applyFont="1" applyFill="1" applyBorder="1" applyAlignment="1" applyProtection="1">
      <alignment horizontal="left"/>
      <protection locked="0"/>
    </xf>
    <xf numFmtId="0" fontId="14" fillId="0" borderId="59" xfId="0" applyFont="1" applyBorder="1"/>
    <xf numFmtId="0" fontId="14" fillId="0" borderId="64" xfId="0" applyFont="1" applyBorder="1"/>
    <xf numFmtId="0" fontId="1" fillId="0" borderId="72" xfId="0" applyFont="1" applyBorder="1"/>
    <xf numFmtId="0" fontId="14" fillId="0" borderId="35" xfId="0" applyFont="1" applyBorder="1"/>
    <xf numFmtId="0" fontId="1" fillId="0" borderId="60" xfId="0" applyFont="1" applyBorder="1"/>
    <xf numFmtId="0" fontId="0" fillId="0" borderId="72" xfId="0" applyBorder="1" applyAlignment="1"/>
    <xf numFmtId="0" fontId="14" fillId="0" borderId="73" xfId="0" applyFont="1" applyBorder="1" applyAlignment="1">
      <alignment horizontal="left"/>
    </xf>
    <xf numFmtId="0" fontId="1" fillId="0" borderId="59" xfId="0" applyFont="1" applyBorder="1"/>
    <xf numFmtId="0" fontId="14" fillId="0" borderId="64" xfId="0" applyFont="1" applyBorder="1" applyAlignment="1">
      <alignment horizontal="left"/>
    </xf>
    <xf numFmtId="0" fontId="14" fillId="0" borderId="36" xfId="0" applyFont="1" applyBorder="1"/>
    <xf numFmtId="0" fontId="1" fillId="0" borderId="35" xfId="0" applyFont="1" applyBorder="1" applyAlignment="1">
      <alignment vertical="center"/>
    </xf>
    <xf numFmtId="0" fontId="16" fillId="0" borderId="36" xfId="0" applyFont="1" applyFill="1" applyBorder="1" applyAlignment="1" applyProtection="1">
      <alignment horizontal="center"/>
      <protection locked="0"/>
    </xf>
    <xf numFmtId="0" fontId="35" fillId="0" borderId="35" xfId="0" applyFont="1" applyBorder="1"/>
    <xf numFmtId="1" fontId="35" fillId="0" borderId="0" xfId="0" applyNumberFormat="1" applyFont="1" applyBorder="1"/>
    <xf numFmtId="0" fontId="35" fillId="0" borderId="36" xfId="0" applyFont="1" applyBorder="1"/>
    <xf numFmtId="0" fontId="1" fillId="0" borderId="73" xfId="0" applyFont="1" applyBorder="1"/>
    <xf numFmtId="0" fontId="1" fillId="0" borderId="65" xfId="0" applyFont="1" applyBorder="1"/>
    <xf numFmtId="0" fontId="1" fillId="0" borderId="66" xfId="0" applyFont="1" applyBorder="1"/>
    <xf numFmtId="0" fontId="35" fillId="2" borderId="0" xfId="0" applyFont="1" applyFill="1" applyProtection="1"/>
    <xf numFmtId="0" fontId="38" fillId="2" borderId="0" xfId="9" applyFill="1" applyProtection="1"/>
    <xf numFmtId="49" fontId="1" fillId="2" borderId="0" xfId="0" applyNumberFormat="1" applyFont="1" applyFill="1" applyProtection="1"/>
    <xf numFmtId="0" fontId="39" fillId="2" borderId="0" xfId="9" applyFont="1" applyFill="1" applyAlignment="1" applyProtection="1">
      <alignment horizontal="center"/>
    </xf>
    <xf numFmtId="0" fontId="39" fillId="2" borderId="0" xfId="9" applyFont="1" applyFill="1" applyProtection="1"/>
  </cellXfs>
  <cellStyles count="10">
    <cellStyle name="Euro" xfId="1" xr:uid="{00000000-0005-0000-0000-000000000000}"/>
    <cellStyle name="Heading" xfId="2" xr:uid="{00000000-0005-0000-0000-000001000000}"/>
    <cellStyle name="Heading1" xfId="3" xr:uid="{00000000-0005-0000-0000-000002000000}"/>
    <cellStyle name="Link" xfId="9" builtinId="8"/>
    <cellStyle name="Prozent" xfId="7" builtinId="5"/>
    <cellStyle name="Result" xfId="4" xr:uid="{00000000-0005-0000-0000-000004000000}"/>
    <cellStyle name="Result2" xfId="5" xr:uid="{00000000-0005-0000-0000-000005000000}"/>
    <cellStyle name="Standard" xfId="0" builtinId="0" customBuiltin="1"/>
    <cellStyle name="TableStyleLight1" xfId="6" xr:uid="{00000000-0005-0000-0000-000007000000}"/>
    <cellStyle name="Währung" xfId="8" builtinId="4"/>
  </cellStyles>
  <dxfs count="931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3</xdr:row>
      <xdr:rowOff>0</xdr:rowOff>
    </xdr:from>
    <xdr:to>
      <xdr:col>28</xdr:col>
      <xdr:colOff>790048</xdr:colOff>
      <xdr:row>38</xdr:row>
      <xdr:rowOff>8779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26450" y="542925"/>
          <a:ext cx="4219048" cy="5676154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3</xdr:row>
      <xdr:rowOff>0</xdr:rowOff>
    </xdr:from>
    <xdr:to>
      <xdr:col>32</xdr:col>
      <xdr:colOff>647298</xdr:colOff>
      <xdr:row>38</xdr:row>
      <xdr:rowOff>27826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12700" y="542925"/>
          <a:ext cx="3219048" cy="5695201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4</xdr:row>
      <xdr:rowOff>0</xdr:rowOff>
    </xdr:from>
    <xdr:to>
      <xdr:col>36</xdr:col>
      <xdr:colOff>533012</xdr:colOff>
      <xdr:row>38</xdr:row>
      <xdr:rowOff>142132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41700" y="723900"/>
          <a:ext cx="3104762" cy="564758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4</xdr:row>
      <xdr:rowOff>0</xdr:rowOff>
    </xdr:from>
    <xdr:to>
      <xdr:col>40</xdr:col>
      <xdr:colOff>609202</xdr:colOff>
      <xdr:row>38</xdr:row>
      <xdr:rowOff>110387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270700" y="723900"/>
          <a:ext cx="3180952" cy="561583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4</xdr:row>
      <xdr:rowOff>0</xdr:rowOff>
    </xdr:from>
    <xdr:to>
      <xdr:col>44</xdr:col>
      <xdr:colOff>571107</xdr:colOff>
      <xdr:row>30</xdr:row>
      <xdr:rowOff>94684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99700" y="723900"/>
          <a:ext cx="3142857" cy="4304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</xdr:row>
          <xdr:rowOff>161925</xdr:rowOff>
        </xdr:from>
        <xdr:to>
          <xdr:col>1</xdr:col>
          <xdr:colOff>314325</xdr:colOff>
          <xdr:row>12</xdr:row>
          <xdr:rowOff>9525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9</xdr:row>
          <xdr:rowOff>142875</xdr:rowOff>
        </xdr:from>
        <xdr:to>
          <xdr:col>1</xdr:col>
          <xdr:colOff>314325</xdr:colOff>
          <xdr:row>11</xdr:row>
          <xdr:rowOff>38100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12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785812</xdr:colOff>
      <xdr:row>16</xdr:row>
      <xdr:rowOff>171450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7300912" y="2943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9</xdr:col>
      <xdr:colOff>785812</xdr:colOff>
      <xdr:row>22</xdr:row>
      <xdr:rowOff>171450</xdr:rowOff>
    </xdr:from>
    <xdr:ext cx="65" cy="172227"/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7129462" y="264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9</xdr:col>
      <xdr:colOff>785812</xdr:colOff>
      <xdr:row>31</xdr:row>
      <xdr:rowOff>171450</xdr:rowOff>
    </xdr:from>
    <xdr:ext cx="65" cy="172227"/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6862762" y="366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16</xdr:row>
      <xdr:rowOff>171450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586537" y="264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17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6586537" y="366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17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6586537" y="528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4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7453312" y="2828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4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7453312" y="285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4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7453312" y="285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785812</xdr:colOff>
      <xdr:row>9</xdr:row>
      <xdr:rowOff>171450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6586537" y="264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9</xdr:col>
      <xdr:colOff>785812</xdr:colOff>
      <xdr:row>22</xdr:row>
      <xdr:rowOff>171450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6586537" y="366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9</xdr:col>
      <xdr:colOff>785812</xdr:colOff>
      <xdr:row>31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6586537" y="528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7453312" y="2828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7453312" y="285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7453312" y="285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785812</xdr:colOff>
      <xdr:row>20</xdr:row>
      <xdr:rowOff>0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5853112" y="36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htip.de/berechnungsservice.html" TargetMode="External"/><Relationship Id="rId1" Type="http://schemas.openxmlformats.org/officeDocument/2006/relationships/hyperlink" Target="mailto:excel@htip.de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X89"/>
  <sheetViews>
    <sheetView zoomScaleNormal="100" workbookViewId="0">
      <selection activeCell="B39" sqref="B39:H39"/>
    </sheetView>
  </sheetViews>
  <sheetFormatPr baseColWidth="10" defaultRowHeight="14.25" x14ac:dyDescent="0.2"/>
  <cols>
    <col min="1" max="1" width="22.625" style="1" customWidth="1"/>
    <col min="2" max="2" width="21.25" style="1" customWidth="1"/>
    <col min="3" max="3" width="12.5" style="1" customWidth="1"/>
    <col min="4" max="4" width="8.25" style="1" customWidth="1"/>
    <col min="5" max="5" width="7.875" style="1" customWidth="1"/>
    <col min="6" max="6" width="17.625" style="1" customWidth="1"/>
    <col min="7" max="7" width="13.25" style="1" customWidth="1"/>
    <col min="8" max="8" width="13.375" style="1" customWidth="1"/>
    <col min="9" max="9" width="3" style="2" customWidth="1"/>
    <col min="10" max="10" width="11.25" style="2" hidden="1" customWidth="1"/>
    <col min="11" max="11" width="11.125" style="2" hidden="1" customWidth="1"/>
    <col min="12" max="12" width="11.25" style="2" hidden="1" customWidth="1"/>
    <col min="13" max="13" width="19.75" style="2" hidden="1" customWidth="1"/>
    <col min="14" max="14" width="10.625" style="2" hidden="1" customWidth="1"/>
    <col min="15" max="15" width="13" style="2" hidden="1" customWidth="1"/>
    <col min="16" max="16" width="3.875" style="2" hidden="1" customWidth="1"/>
    <col min="17" max="25" width="11.25" style="2" hidden="1" customWidth="1"/>
    <col min="26" max="28" width="11.25" style="1" hidden="1" customWidth="1"/>
    <col min="29" max="258" width="11.25" style="1" customWidth="1"/>
    <col min="259" max="1025" width="10.75" customWidth="1"/>
  </cols>
  <sheetData>
    <row r="1" spans="1:30" ht="15.75" x14ac:dyDescent="0.25">
      <c r="A1" s="621" t="s">
        <v>18</v>
      </c>
      <c r="B1" s="6"/>
      <c r="C1" s="6"/>
      <c r="D1" s="6"/>
      <c r="E1" s="6"/>
      <c r="F1" s="6"/>
      <c r="G1" s="6"/>
      <c r="H1" s="6"/>
      <c r="I1" s="6"/>
      <c r="J1" s="7"/>
      <c r="K1" s="7"/>
      <c r="L1" s="8"/>
      <c r="M1" s="8"/>
      <c r="N1" s="7"/>
      <c r="O1" s="7"/>
      <c r="P1" s="7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</row>
    <row r="2" spans="1:30" x14ac:dyDescent="0.2">
      <c r="A2" s="5"/>
      <c r="B2" s="6"/>
      <c r="C2" s="6"/>
      <c r="D2" s="6"/>
      <c r="E2" s="6"/>
      <c r="F2" s="6"/>
      <c r="G2" s="6"/>
      <c r="H2" s="6"/>
      <c r="I2" s="6"/>
      <c r="J2" s="7"/>
      <c r="K2" s="7"/>
      <c r="L2" s="8"/>
      <c r="M2" s="8"/>
      <c r="N2" s="7"/>
      <c r="O2" s="7"/>
      <c r="P2" s="7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</row>
    <row r="3" spans="1:30" x14ac:dyDescent="0.2">
      <c r="A3" s="5" t="s">
        <v>7094</v>
      </c>
      <c r="B3" s="6"/>
      <c r="C3" s="6"/>
      <c r="D3" s="6"/>
      <c r="E3" s="6"/>
      <c r="F3" s="6"/>
      <c r="G3" s="6"/>
      <c r="H3" s="6"/>
      <c r="I3" s="6"/>
      <c r="J3" s="7"/>
      <c r="K3" s="7"/>
      <c r="L3" s="8"/>
      <c r="M3" s="8"/>
      <c r="N3" s="7"/>
      <c r="O3" s="7"/>
      <c r="P3" s="7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</row>
    <row r="4" spans="1:30" x14ac:dyDescent="0.2">
      <c r="A4" s="5" t="s">
        <v>7095</v>
      </c>
      <c r="B4" s="6"/>
      <c r="C4" s="6"/>
      <c r="D4" s="6"/>
      <c r="E4" s="6"/>
      <c r="F4" s="622"/>
      <c r="G4" s="625" t="s">
        <v>7093</v>
      </c>
      <c r="H4" s="6"/>
      <c r="I4" s="6"/>
      <c r="J4" s="7"/>
      <c r="K4" s="7"/>
      <c r="L4" s="8"/>
      <c r="M4" s="8"/>
      <c r="N4" s="7"/>
      <c r="O4" s="7"/>
      <c r="P4" s="7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x14ac:dyDescent="0.2">
      <c r="A5" s="5" t="s">
        <v>7096</v>
      </c>
      <c r="B5" s="6"/>
      <c r="C5" s="6"/>
      <c r="D5" s="6"/>
      <c r="E5" s="6"/>
      <c r="F5" s="622"/>
      <c r="G5" s="622"/>
      <c r="H5" s="6"/>
      <c r="I5" s="6"/>
      <c r="J5" s="7"/>
      <c r="K5" s="7"/>
      <c r="L5" s="8"/>
      <c r="M5" s="8"/>
      <c r="N5" s="7"/>
      <c r="O5" s="7"/>
      <c r="P5" s="7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</row>
    <row r="6" spans="1:30" x14ac:dyDescent="0.2">
      <c r="A6" s="623" t="s">
        <v>7097</v>
      </c>
      <c r="B6" s="6"/>
      <c r="C6" s="6"/>
      <c r="D6" s="6"/>
      <c r="E6" s="6"/>
      <c r="F6" s="622"/>
      <c r="G6" s="622"/>
      <c r="H6" s="6"/>
      <c r="I6" s="6"/>
      <c r="J6" s="7"/>
      <c r="K6" s="7"/>
      <c r="L6" s="8"/>
      <c r="M6" s="8"/>
      <c r="N6" s="7"/>
      <c r="O6" s="7"/>
      <c r="P6" s="7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x14ac:dyDescent="0.2">
      <c r="A7" s="623" t="s">
        <v>7098</v>
      </c>
      <c r="B7" s="6"/>
      <c r="C7" s="6"/>
      <c r="D7" s="6"/>
      <c r="E7" s="6"/>
      <c r="F7" s="622"/>
      <c r="G7" s="622"/>
      <c r="H7" s="6"/>
      <c r="I7" s="6"/>
      <c r="J7" s="7"/>
      <c r="K7" s="7"/>
      <c r="L7" s="8"/>
      <c r="M7" s="8"/>
      <c r="N7" s="7"/>
      <c r="O7" s="7"/>
      <c r="P7" s="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</row>
    <row r="8" spans="1:30" x14ac:dyDescent="0.2">
      <c r="A8" s="623" t="s">
        <v>7108</v>
      </c>
      <c r="B8" s="6"/>
      <c r="C8" s="6"/>
      <c r="D8" s="6"/>
      <c r="E8" s="6"/>
      <c r="F8" s="622"/>
      <c r="G8" s="622"/>
      <c r="H8" s="6"/>
      <c r="I8" s="6"/>
      <c r="J8" s="7"/>
      <c r="K8" s="7"/>
      <c r="L8" s="8"/>
      <c r="M8" s="8"/>
      <c r="N8" s="7"/>
      <c r="O8" s="7"/>
      <c r="P8" s="7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</row>
    <row r="9" spans="1:30" x14ac:dyDescent="0.2">
      <c r="A9" s="623" t="s">
        <v>7099</v>
      </c>
      <c r="B9" s="6"/>
      <c r="C9" s="6"/>
      <c r="D9" s="6"/>
      <c r="E9" s="6"/>
      <c r="F9" s="622"/>
      <c r="G9" s="622"/>
      <c r="H9" s="6"/>
      <c r="I9" s="6"/>
      <c r="J9" s="7"/>
      <c r="K9" s="7"/>
      <c r="L9" s="8"/>
      <c r="M9" s="8"/>
      <c r="N9" s="7"/>
      <c r="O9" s="7"/>
      <c r="P9" s="7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</row>
    <row r="10" spans="1:30" x14ac:dyDescent="0.2">
      <c r="A10" s="623" t="s">
        <v>7100</v>
      </c>
      <c r="B10" s="6"/>
      <c r="C10" s="6"/>
      <c r="D10" s="6"/>
      <c r="E10" s="6"/>
      <c r="F10" s="622"/>
      <c r="G10" s="622"/>
      <c r="H10" s="6"/>
      <c r="I10" s="6"/>
      <c r="J10" s="7"/>
      <c r="K10" s="7"/>
      <c r="L10" s="8"/>
      <c r="M10" s="8"/>
      <c r="N10" s="7"/>
      <c r="O10" s="7"/>
      <c r="P10" s="7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1" spans="1:30" x14ac:dyDescent="0.2">
      <c r="A11" s="623" t="s">
        <v>7101</v>
      </c>
      <c r="B11" s="6"/>
      <c r="C11" s="6"/>
      <c r="D11" s="6"/>
      <c r="E11" s="6"/>
      <c r="F11" s="622"/>
      <c r="G11" s="622"/>
      <c r="H11" s="6"/>
      <c r="I11" s="6"/>
      <c r="J11" s="7"/>
      <c r="K11" s="7"/>
      <c r="L11" s="8"/>
      <c r="M11" s="8"/>
      <c r="N11" s="7"/>
      <c r="O11" s="7"/>
      <c r="P11" s="7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</row>
    <row r="12" spans="1:30" x14ac:dyDescent="0.2">
      <c r="A12" s="623" t="s">
        <v>7102</v>
      </c>
      <c r="B12" s="6"/>
      <c r="C12" s="6"/>
      <c r="D12" s="6"/>
      <c r="E12" s="6"/>
      <c r="F12" s="622"/>
      <c r="G12" s="622"/>
      <c r="H12" s="6"/>
      <c r="I12" s="6"/>
      <c r="J12" s="7"/>
      <c r="K12" s="7"/>
      <c r="L12" s="8"/>
      <c r="M12" s="8"/>
      <c r="N12" s="7"/>
      <c r="O12" s="7"/>
      <c r="P12" s="7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</row>
    <row r="13" spans="1:30" x14ac:dyDescent="0.2">
      <c r="A13" s="623" t="s">
        <v>7103</v>
      </c>
      <c r="B13" s="6"/>
      <c r="C13" s="6"/>
      <c r="D13" s="6"/>
      <c r="E13" s="6"/>
      <c r="F13" s="622"/>
      <c r="G13" s="622"/>
      <c r="H13" s="6"/>
      <c r="I13" s="6"/>
      <c r="J13" s="7"/>
      <c r="K13" s="7"/>
      <c r="L13" s="8"/>
      <c r="M13" s="8"/>
      <c r="N13" s="7"/>
      <c r="O13" s="7"/>
      <c r="P13" s="7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</row>
    <row r="14" spans="1:30" x14ac:dyDescent="0.2">
      <c r="A14" s="5" t="s">
        <v>7104</v>
      </c>
      <c r="B14" s="6"/>
      <c r="C14" s="6"/>
      <c r="D14" s="6"/>
      <c r="E14" s="6"/>
      <c r="F14" s="6"/>
      <c r="G14" s="6"/>
      <c r="H14" s="6"/>
      <c r="I14" s="6"/>
      <c r="J14" s="7"/>
      <c r="K14" s="7"/>
      <c r="L14" s="8"/>
      <c r="M14" s="8"/>
      <c r="N14" s="7"/>
      <c r="O14" s="7"/>
      <c r="P14" s="7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</row>
    <row r="15" spans="1:30" x14ac:dyDescent="0.2">
      <c r="A15" s="5" t="s">
        <v>7106</v>
      </c>
      <c r="B15" s="6"/>
      <c r="C15" s="6"/>
      <c r="D15" s="6"/>
      <c r="E15" s="6"/>
      <c r="F15" s="6"/>
      <c r="G15" s="624" t="s">
        <v>7105</v>
      </c>
      <c r="H15" s="6"/>
      <c r="I15" s="6"/>
      <c r="J15" s="7"/>
      <c r="K15" s="7"/>
      <c r="L15" s="8"/>
      <c r="M15" s="8"/>
      <c r="N15" s="7"/>
      <c r="O15" s="7"/>
      <c r="P15" s="7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</row>
    <row r="16" spans="1:30" x14ac:dyDescent="0.2">
      <c r="A16" s="5" t="s">
        <v>7107</v>
      </c>
      <c r="B16" s="6"/>
      <c r="C16" s="6"/>
      <c r="D16" s="6"/>
      <c r="E16" s="6"/>
      <c r="F16" s="6"/>
      <c r="G16" s="6"/>
      <c r="H16" s="6"/>
      <c r="I16" s="6"/>
      <c r="J16" s="7"/>
      <c r="K16" s="7"/>
      <c r="L16" s="8"/>
      <c r="M16" s="8"/>
      <c r="N16" s="7"/>
      <c r="O16" s="7"/>
      <c r="P16" s="7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</row>
    <row r="17" spans="1:30" x14ac:dyDescent="0.2">
      <c r="A17" s="5"/>
      <c r="B17" s="6"/>
      <c r="C17" s="6"/>
      <c r="D17" s="6"/>
      <c r="E17" s="6"/>
      <c r="F17" s="6"/>
      <c r="G17" s="6"/>
      <c r="H17" s="6"/>
      <c r="I17" s="6"/>
      <c r="J17" s="7"/>
      <c r="K17" s="7"/>
      <c r="L17" s="8"/>
      <c r="M17" s="8"/>
      <c r="N17" s="7"/>
      <c r="O17" s="7"/>
      <c r="P17" s="7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</row>
    <row r="18" spans="1:30" x14ac:dyDescent="0.2">
      <c r="A18" s="5" t="s">
        <v>17</v>
      </c>
      <c r="B18" s="148"/>
      <c r="C18" s="6"/>
      <c r="D18" s="5" t="s">
        <v>6749</v>
      </c>
      <c r="E18" s="6"/>
      <c r="F18" s="71"/>
      <c r="G18" s="6"/>
      <c r="H18" s="6"/>
      <c r="I18" s="6"/>
      <c r="J18" s="7"/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</row>
    <row r="19" spans="1:30" x14ac:dyDescent="0.2">
      <c r="A19" s="5" t="s">
        <v>1</v>
      </c>
      <c r="B19" s="165"/>
      <c r="C19" s="165"/>
      <c r="D19" s="5" t="s">
        <v>2</v>
      </c>
      <c r="E19" s="5"/>
      <c r="F19" s="6" t="s">
        <v>6823</v>
      </c>
      <c r="G19" s="6"/>
      <c r="H19" s="5"/>
      <c r="I19" s="6"/>
      <c r="J19" s="7"/>
      <c r="K19" s="8" t="s">
        <v>6501</v>
      </c>
      <c r="L19" s="8"/>
      <c r="M19" s="8" t="s">
        <v>6503</v>
      </c>
      <c r="N19" s="8"/>
      <c r="O19" s="8"/>
      <c r="P19" s="8"/>
      <c r="Q19" s="8"/>
      <c r="R19" s="8"/>
      <c r="S19" s="8"/>
      <c r="T19" s="8" t="s">
        <v>6624</v>
      </c>
      <c r="U19" s="8"/>
      <c r="V19" s="8"/>
      <c r="W19" s="8"/>
      <c r="X19" s="8"/>
      <c r="Y19" s="8"/>
      <c r="Z19" s="8"/>
      <c r="AA19" s="8"/>
      <c r="AB19" s="8">
        <v>1</v>
      </c>
      <c r="AC19" s="8"/>
      <c r="AD19" s="8"/>
    </row>
    <row r="20" spans="1:30" x14ac:dyDescent="0.2">
      <c r="A20" s="5"/>
      <c r="B20" s="5"/>
      <c r="C20" s="5"/>
      <c r="D20" s="5"/>
      <c r="E20" s="5"/>
      <c r="F20" s="5"/>
      <c r="G20" s="5"/>
      <c r="H20" s="5"/>
      <c r="I20" s="6"/>
      <c r="J20" s="7"/>
      <c r="K20" s="8" t="s">
        <v>6499</v>
      </c>
      <c r="L20" s="8"/>
      <c r="M20" s="8" t="s">
        <v>6504</v>
      </c>
      <c r="N20" s="8"/>
      <c r="O20" s="8"/>
      <c r="P20" s="8"/>
      <c r="Q20" s="8"/>
      <c r="R20" s="8"/>
      <c r="S20" s="8"/>
      <c r="T20" s="8" t="s">
        <v>6625</v>
      </c>
      <c r="U20" s="8"/>
      <c r="V20" s="8"/>
      <c r="W20" s="8"/>
      <c r="X20" s="8"/>
      <c r="Y20" s="8"/>
      <c r="Z20" s="8"/>
      <c r="AA20" s="8"/>
      <c r="AB20" s="8">
        <v>3</v>
      </c>
      <c r="AC20" s="8"/>
      <c r="AD20" s="8"/>
    </row>
    <row r="21" spans="1:30" x14ac:dyDescent="0.2">
      <c r="A21" s="5" t="s">
        <v>6750</v>
      </c>
      <c r="B21" s="165"/>
      <c r="C21" s="165"/>
      <c r="D21" s="165"/>
      <c r="E21" s="165"/>
      <c r="F21" s="165"/>
      <c r="G21" s="165"/>
      <c r="H21" s="165"/>
      <c r="I21" s="6"/>
      <c r="J21" s="7"/>
      <c r="K21" s="8" t="s">
        <v>6500</v>
      </c>
      <c r="L21" s="8"/>
      <c r="M21" s="8" t="s">
        <v>6505</v>
      </c>
      <c r="N21" s="8"/>
      <c r="O21" s="8"/>
      <c r="P21" s="8"/>
      <c r="Q21" s="8"/>
      <c r="R21" s="8"/>
      <c r="S21" s="8"/>
      <c r="T21" s="8" t="s">
        <v>6626</v>
      </c>
      <c r="U21" s="8"/>
      <c r="V21" s="8"/>
      <c r="W21" s="8"/>
      <c r="X21" s="8"/>
      <c r="Y21" s="8"/>
      <c r="Z21" s="8"/>
      <c r="AA21" s="8"/>
      <c r="AB21" s="8">
        <v>6</v>
      </c>
      <c r="AC21" s="8"/>
      <c r="AD21" s="8"/>
    </row>
    <row r="22" spans="1:30" x14ac:dyDescent="0.2">
      <c r="A22" s="5"/>
      <c r="B22" s="165"/>
      <c r="C22" s="165"/>
      <c r="D22" s="165"/>
      <c r="E22" s="165"/>
      <c r="F22" s="165"/>
      <c r="G22" s="165"/>
      <c r="H22" s="165"/>
      <c r="I22" s="6"/>
      <c r="J22" s="7"/>
      <c r="K22" s="7"/>
      <c r="L22" s="8"/>
      <c r="M22" s="8"/>
      <c r="N22" s="8"/>
      <c r="O22" s="8"/>
      <c r="P22" s="8"/>
      <c r="Q22" s="8"/>
      <c r="R22" s="8"/>
      <c r="S22" s="8"/>
      <c r="T22" s="8" t="s">
        <v>6627</v>
      </c>
      <c r="U22" s="8"/>
      <c r="V22" s="8"/>
      <c r="W22" s="8"/>
      <c r="X22" s="8"/>
      <c r="Y22" s="8"/>
      <c r="Z22" s="8"/>
      <c r="AA22" s="8"/>
      <c r="AB22" s="8">
        <v>12</v>
      </c>
      <c r="AC22" s="8"/>
      <c r="AD22" s="8"/>
    </row>
    <row r="23" spans="1:30" x14ac:dyDescent="0.2">
      <c r="A23" s="5"/>
      <c r="B23" s="165"/>
      <c r="C23" s="165"/>
      <c r="D23" s="165"/>
      <c r="E23" s="165"/>
      <c r="F23" s="165"/>
      <c r="G23" s="165"/>
      <c r="H23" s="165"/>
      <c r="I23" s="6"/>
      <c r="J23" s="7"/>
      <c r="K23" s="7"/>
      <c r="L23" s="8"/>
      <c r="M23" s="8" t="s">
        <v>6507</v>
      </c>
      <c r="N23" s="7"/>
      <c r="O23" s="8"/>
      <c r="P23" s="8"/>
      <c r="Q23" s="8"/>
      <c r="R23" s="8">
        <v>0.05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1:30" s="1" customFormat="1" x14ac:dyDescent="0.2">
      <c r="A24" s="5"/>
      <c r="B24" s="165"/>
      <c r="C24" s="165"/>
      <c r="D24" s="165"/>
      <c r="E24" s="165"/>
      <c r="F24" s="165"/>
      <c r="G24" s="165"/>
      <c r="H24" s="165"/>
      <c r="I24" s="6"/>
      <c r="J24" s="8"/>
      <c r="K24" s="8"/>
      <c r="L24" s="8"/>
      <c r="M24" s="8" t="s">
        <v>6508</v>
      </c>
      <c r="N24" s="7"/>
      <c r="O24" s="8"/>
      <c r="P24" s="8"/>
      <c r="Q24" s="8"/>
      <c r="R24" s="8">
        <v>0.03</v>
      </c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</row>
    <row r="25" spans="1:30" s="1" customFormat="1" x14ac:dyDescent="0.2">
      <c r="A25" s="6"/>
      <c r="B25" s="6"/>
      <c r="C25" s="6"/>
      <c r="D25" s="6"/>
      <c r="E25" s="6"/>
      <c r="F25" s="166"/>
      <c r="G25" s="166"/>
      <c r="H25" s="6"/>
      <c r="I25" s="6"/>
      <c r="J25" s="8"/>
      <c r="K25" s="8"/>
      <c r="L25" s="8"/>
      <c r="M25" s="8" t="s">
        <v>6509</v>
      </c>
      <c r="N25" s="8"/>
      <c r="O25" s="8"/>
      <c r="P25" s="8"/>
      <c r="Q25" s="8"/>
      <c r="R25" s="8">
        <v>0.15</v>
      </c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</row>
    <row r="26" spans="1:30" s="1" customFormat="1" x14ac:dyDescent="0.2">
      <c r="A26" s="5" t="s">
        <v>19</v>
      </c>
      <c r="B26" s="5" t="s">
        <v>20</v>
      </c>
      <c r="C26" s="5" t="s">
        <v>24</v>
      </c>
      <c r="D26" s="6"/>
      <c r="E26" s="19"/>
      <c r="F26" s="19"/>
      <c r="G26" s="19"/>
      <c r="H26" s="5"/>
      <c r="I26" s="6"/>
      <c r="J26" s="8"/>
      <c r="K26" s="8"/>
      <c r="L26" s="8"/>
      <c r="M26" s="8" t="s">
        <v>6510</v>
      </c>
      <c r="N26" s="8"/>
      <c r="O26" s="8"/>
      <c r="P26" s="8"/>
      <c r="Q26" s="8"/>
      <c r="R26" s="8">
        <v>0.1</v>
      </c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</row>
    <row r="27" spans="1:30" s="1" customFormat="1" x14ac:dyDescent="0.2">
      <c r="A27" s="5" t="s">
        <v>21</v>
      </c>
      <c r="B27" s="5" t="s">
        <v>22</v>
      </c>
      <c r="C27" s="5" t="s">
        <v>25</v>
      </c>
      <c r="D27" s="88"/>
      <c r="E27" s="5" t="s">
        <v>7</v>
      </c>
      <c r="F27" s="5" t="s">
        <v>6703</v>
      </c>
      <c r="G27" s="19">
        <f>'Eingabe Geschosse  U-Werte'!B31</f>
        <v>0</v>
      </c>
      <c r="H27" s="5" t="s">
        <v>7</v>
      </c>
      <c r="I27" s="6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</row>
    <row r="28" spans="1:30" s="1" customFormat="1" x14ac:dyDescent="0.2">
      <c r="A28" s="5" t="s">
        <v>23</v>
      </c>
      <c r="B28" s="5" t="s">
        <v>22</v>
      </c>
      <c r="C28" s="5" t="s">
        <v>26</v>
      </c>
      <c r="D28" s="88"/>
      <c r="E28" s="5" t="s">
        <v>7</v>
      </c>
      <c r="F28" s="19" t="s">
        <v>30</v>
      </c>
      <c r="G28" s="88"/>
      <c r="H28" s="19" t="s">
        <v>7</v>
      </c>
      <c r="I28" s="6"/>
      <c r="J28" s="8"/>
      <c r="K28" s="8"/>
      <c r="L28" s="8"/>
      <c r="M28" s="8" t="s">
        <v>6540</v>
      </c>
      <c r="N28" s="8"/>
      <c r="O28" s="8"/>
      <c r="P28" s="8"/>
      <c r="Q28" s="8"/>
      <c r="R28" s="8"/>
      <c r="S28" s="8"/>
      <c r="T28" s="55"/>
      <c r="U28" s="8"/>
      <c r="V28" s="8"/>
      <c r="W28" s="8"/>
      <c r="X28" s="8"/>
      <c r="Y28" s="8"/>
      <c r="Z28" s="8"/>
      <c r="AA28" s="8"/>
      <c r="AB28" s="8"/>
      <c r="AC28" s="8"/>
      <c r="AD28" s="8"/>
    </row>
    <row r="29" spans="1:30" s="1" customFormat="1" x14ac:dyDescent="0.2">
      <c r="A29" s="5"/>
      <c r="B29" s="5"/>
      <c r="C29" s="5" t="s">
        <v>27</v>
      </c>
      <c r="D29" s="10">
        <f>D27*2+D28*2</f>
        <v>0</v>
      </c>
      <c r="E29" s="5" t="s">
        <v>7</v>
      </c>
      <c r="F29" s="19" t="s">
        <v>29</v>
      </c>
      <c r="G29" s="87"/>
      <c r="H29" s="5" t="s">
        <v>7</v>
      </c>
      <c r="I29" s="6"/>
      <c r="J29" s="8"/>
      <c r="K29" s="8"/>
      <c r="L29" s="8"/>
      <c r="M29" s="8" t="s">
        <v>6514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</row>
    <row r="30" spans="1:30" s="1" customFormat="1" x14ac:dyDescent="0.2">
      <c r="A30" s="5"/>
      <c r="B30" s="5"/>
      <c r="C30" s="5" t="s">
        <v>28</v>
      </c>
      <c r="D30" s="10">
        <f>D27*D28</f>
        <v>0</v>
      </c>
      <c r="E30" s="5" t="s">
        <v>4</v>
      </c>
      <c r="F30" s="9" t="s">
        <v>6616</v>
      </c>
      <c r="G30" s="19" t="e">
        <f>D27*D28/(0.5*(2*D27+2*D28))</f>
        <v>#DIV/0!</v>
      </c>
      <c r="H30" s="5" t="s">
        <v>7</v>
      </c>
      <c r="I30" s="6"/>
      <c r="J30" s="8"/>
      <c r="K30" s="8"/>
      <c r="L30" s="8"/>
      <c r="M30" s="8" t="s">
        <v>6515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</row>
    <row r="31" spans="1:30" s="1" customFormat="1" x14ac:dyDescent="0.2">
      <c r="A31" s="5" t="s">
        <v>6789</v>
      </c>
      <c r="B31" s="5" t="str">
        <f>VLOOKUP(B32,Außentemp!C6:H8204,2)</f>
        <v>Ottersberg</v>
      </c>
      <c r="C31" s="5"/>
      <c r="D31" s="5"/>
      <c r="E31" s="5"/>
      <c r="F31" s="5"/>
      <c r="G31" s="5"/>
      <c r="H31" s="5"/>
      <c r="I31" s="6"/>
      <c r="J31" s="8"/>
      <c r="K31" s="8"/>
      <c r="L31" s="8"/>
      <c r="M31" s="8" t="s">
        <v>6516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</row>
    <row r="32" spans="1:30" s="1" customFormat="1" x14ac:dyDescent="0.2">
      <c r="A32" s="5" t="s">
        <v>31</v>
      </c>
      <c r="B32" s="18">
        <v>28870</v>
      </c>
      <c r="C32" s="5"/>
      <c r="D32" s="167" t="s">
        <v>6494</v>
      </c>
      <c r="E32" s="167"/>
      <c r="F32" s="5">
        <f>VLOOKUP(B32,Außentemp!C6:H8204,4)</f>
        <v>9.5</v>
      </c>
      <c r="G32" s="5" t="s">
        <v>13</v>
      </c>
      <c r="H32" s="5"/>
      <c r="I32" s="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</row>
    <row r="33" spans="1:30" s="1" customFormat="1" x14ac:dyDescent="0.2">
      <c r="A33" s="5" t="s">
        <v>6788</v>
      </c>
      <c r="B33" s="153">
        <f>VLOOKUP(B32,Außentemp!C6:H8204,3)</f>
        <v>-9.6999999999999993</v>
      </c>
      <c r="C33" s="5" t="s">
        <v>13</v>
      </c>
      <c r="D33" s="167" t="s">
        <v>6495</v>
      </c>
      <c r="E33" s="167"/>
      <c r="F33" s="5">
        <f>VLOOKUP(B32,Außentemp!C6:H8204,5)</f>
        <v>6</v>
      </c>
      <c r="G33" s="5" t="s">
        <v>6496</v>
      </c>
      <c r="H33" s="5"/>
      <c r="I33" s="6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</row>
    <row r="34" spans="1:30" s="1" customFormat="1" x14ac:dyDescent="0.2">
      <c r="A34" s="5"/>
      <c r="B34" s="5"/>
      <c r="C34" s="5"/>
      <c r="D34" s="167" t="s">
        <v>6497</v>
      </c>
      <c r="E34" s="167"/>
      <c r="F34" s="153" t="s">
        <v>6500</v>
      </c>
      <c r="G34" s="5" t="s">
        <v>7</v>
      </c>
      <c r="H34" s="5"/>
      <c r="I34" s="6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</row>
    <row r="35" spans="1:30" s="1" customFormat="1" x14ac:dyDescent="0.2">
      <c r="A35" s="5" t="s">
        <v>6628</v>
      </c>
      <c r="B35" s="5" t="s">
        <v>6629</v>
      </c>
      <c r="C35" s="5"/>
      <c r="D35" s="153"/>
      <c r="E35" s="153"/>
      <c r="F35" s="153"/>
      <c r="G35" s="5"/>
      <c r="H35" s="5"/>
      <c r="I35" s="6"/>
      <c r="J35" s="8"/>
      <c r="K35" s="8" t="e">
        <f>VLOOKUP(E37,M23:R26,6,FALSE)</f>
        <v>#N/A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</row>
    <row r="36" spans="1:30" s="1" customFormat="1" x14ac:dyDescent="0.2">
      <c r="A36" s="5"/>
      <c r="B36" s="5"/>
      <c r="C36" s="5"/>
      <c r="D36" s="5"/>
      <c r="E36" s="5"/>
      <c r="F36" s="5"/>
      <c r="G36" s="153"/>
      <c r="H36" s="5"/>
      <c r="I36" s="6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</row>
    <row r="37" spans="1:30" s="1" customFormat="1" x14ac:dyDescent="0.2">
      <c r="A37" s="5" t="s">
        <v>6498</v>
      </c>
      <c r="B37" s="18"/>
      <c r="C37" s="155" t="s">
        <v>6506</v>
      </c>
      <c r="D37" s="155"/>
      <c r="E37" s="168"/>
      <c r="F37" s="168"/>
      <c r="G37" s="168"/>
      <c r="H37" s="168"/>
      <c r="I37" s="6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</row>
    <row r="38" spans="1:30" x14ac:dyDescent="0.2">
      <c r="A38" s="5" t="s">
        <v>6502</v>
      </c>
      <c r="B38" s="18"/>
      <c r="C38" s="5" t="s">
        <v>6511</v>
      </c>
      <c r="D38" s="5"/>
      <c r="E38" s="5"/>
      <c r="F38" s="5"/>
      <c r="G38" s="5"/>
      <c r="H38" s="5"/>
      <c r="I38" s="6"/>
      <c r="J38" s="7"/>
      <c r="K38" s="7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</row>
    <row r="39" spans="1:30" x14ac:dyDescent="0.2">
      <c r="A39" s="14" t="s">
        <v>6512</v>
      </c>
      <c r="B39" s="165"/>
      <c r="C39" s="165"/>
      <c r="D39" s="165"/>
      <c r="E39" s="165"/>
      <c r="F39" s="165"/>
      <c r="G39" s="165"/>
      <c r="H39" s="165"/>
      <c r="I39" s="6"/>
      <c r="J39" s="7"/>
      <c r="K39" s="7" t="str">
        <f>IF(B39=T19,"wird durchgeführt",IF(B39=T20,"wird durchgeführt","wird nicht durchgeführt"))</f>
        <v>wird nicht durchgeführt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</row>
    <row r="40" spans="1:30" x14ac:dyDescent="0.2">
      <c r="A40" s="14" t="s">
        <v>6512</v>
      </c>
      <c r="B40" s="5" t="e">
        <f>VLOOKUP(B39,T19:AB22,9,FALSE)</f>
        <v>#N/A</v>
      </c>
      <c r="C40" s="5" t="s">
        <v>7090</v>
      </c>
      <c r="D40" s="14" t="s">
        <v>8</v>
      </c>
      <c r="E40" s="164" t="e">
        <f>B40*Zusammenstellung!X21/Zusammenstellung!H21</f>
        <v>#N/A</v>
      </c>
      <c r="F40" s="5" t="s">
        <v>12</v>
      </c>
      <c r="G40" s="5"/>
      <c r="H40" s="5"/>
      <c r="I40" s="6"/>
      <c r="J40" s="7"/>
      <c r="K40" s="7" t="str">
        <f>IF(B39=T19,"hoch",IF(B39=T20,"mittel",IF(B39=T21,"mittel","gering")))</f>
        <v>gering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</row>
    <row r="41" spans="1:30" x14ac:dyDescent="0.2">
      <c r="A41" s="14" t="s">
        <v>6513</v>
      </c>
      <c r="B41" s="18" t="s">
        <v>6540</v>
      </c>
      <c r="C41" s="167" t="s">
        <v>6517</v>
      </c>
      <c r="D41" s="167"/>
      <c r="E41" s="4">
        <v>0</v>
      </c>
      <c r="F41" s="5" t="s">
        <v>14</v>
      </c>
      <c r="G41" s="5"/>
      <c r="H41" s="5"/>
      <c r="I41" s="6"/>
      <c r="J41" s="7"/>
      <c r="K41" s="7" t="str">
        <f>IF(B39=T19,"Kat A",IF(B39=T20,"Kat B",IF(B39=T21,"Kat C","Kat D")))</f>
        <v>Kat D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</row>
    <row r="42" spans="1:30" x14ac:dyDescent="0.2">
      <c r="A42" s="5"/>
      <c r="B42" s="5"/>
      <c r="C42" s="167" t="s">
        <v>6518</v>
      </c>
      <c r="D42" s="167"/>
      <c r="E42" s="4">
        <v>0</v>
      </c>
      <c r="F42" s="5" t="s">
        <v>6519</v>
      </c>
      <c r="G42" s="5"/>
      <c r="H42" s="5"/>
      <c r="I42" s="6"/>
      <c r="J42" s="7"/>
      <c r="K42" s="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</row>
    <row r="43" spans="1:30" x14ac:dyDescent="0.2">
      <c r="A43" s="5" t="s">
        <v>6520</v>
      </c>
      <c r="B43" s="5" t="s">
        <v>6500</v>
      </c>
      <c r="C43" s="6"/>
      <c r="D43" s="6"/>
      <c r="E43" s="6"/>
      <c r="F43" s="6"/>
      <c r="G43" s="6"/>
      <c r="H43" s="5"/>
      <c r="I43" s="6"/>
      <c r="J43" s="7"/>
      <c r="K43" s="7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</row>
    <row r="44" spans="1:30" x14ac:dyDescent="0.2">
      <c r="A44" s="8"/>
      <c r="B44" s="8"/>
      <c r="C44" s="8"/>
      <c r="D44" s="8"/>
      <c r="E44" s="8"/>
      <c r="F44" s="8"/>
      <c r="G44" s="8"/>
      <c r="H44" s="8"/>
      <c r="I44" s="7"/>
      <c r="J44" s="7"/>
      <c r="K44" s="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</row>
    <row r="45" spans="1:30" x14ac:dyDescent="0.2">
      <c r="A45" s="8"/>
      <c r="B45" s="8"/>
      <c r="C45" s="8"/>
      <c r="D45" s="8"/>
      <c r="E45" s="8"/>
      <c r="F45" s="8"/>
      <c r="G45" s="8"/>
      <c r="H45" s="8"/>
      <c r="I45" s="7"/>
      <c r="J45" s="7"/>
      <c r="K45" s="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</row>
    <row r="46" spans="1:30" x14ac:dyDescent="0.2">
      <c r="A46" s="8"/>
      <c r="B46" s="8"/>
      <c r="C46" s="8"/>
      <c r="D46" s="8"/>
      <c r="E46" s="8"/>
      <c r="F46" s="8"/>
      <c r="G46" s="8"/>
      <c r="H46" s="8"/>
      <c r="I46" s="7"/>
      <c r="J46" s="7"/>
      <c r="K46" s="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</row>
    <row r="47" spans="1:30" x14ac:dyDescent="0.2">
      <c r="A47" s="8"/>
      <c r="B47" s="8"/>
      <c r="C47" s="8"/>
      <c r="D47" s="8"/>
      <c r="E47" s="8" t="s">
        <v>16</v>
      </c>
      <c r="F47" s="8"/>
      <c r="G47" s="8"/>
      <c r="H47" s="8"/>
      <c r="I47" s="7"/>
      <c r="J47" s="7"/>
      <c r="K47" s="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</row>
    <row r="48" spans="1:30" x14ac:dyDescent="0.2">
      <c r="A48" s="8"/>
      <c r="B48" s="8"/>
      <c r="C48" s="8"/>
      <c r="D48" s="8"/>
      <c r="E48" s="8"/>
      <c r="F48" s="8"/>
      <c r="G48" s="8"/>
      <c r="H48" s="8"/>
      <c r="I48" s="7"/>
      <c r="J48" s="7"/>
      <c r="K48" s="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</row>
    <row r="49" spans="1:30" x14ac:dyDescent="0.2">
      <c r="A49" s="8"/>
      <c r="B49" s="8"/>
      <c r="C49" s="8"/>
      <c r="D49" s="8"/>
      <c r="E49" s="8"/>
      <c r="F49" s="8"/>
      <c r="G49" s="8"/>
      <c r="H49" s="8"/>
      <c r="I49" s="7"/>
      <c r="J49" s="7"/>
      <c r="K49" s="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</row>
    <row r="50" spans="1:30" x14ac:dyDescent="0.2">
      <c r="A50" s="8"/>
      <c r="B50" s="8"/>
      <c r="C50" s="8"/>
      <c r="D50" s="8"/>
      <c r="E50" s="8"/>
      <c r="F50" s="8"/>
      <c r="G50" s="8"/>
      <c r="H50" s="8"/>
      <c r="I50" s="7"/>
      <c r="J50" s="7"/>
      <c r="K50" s="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</row>
    <row r="51" spans="1:30" x14ac:dyDescent="0.2">
      <c r="A51" s="8"/>
      <c r="B51" s="8"/>
      <c r="C51" s="8"/>
      <c r="D51" s="8"/>
      <c r="E51" s="8"/>
      <c r="F51" s="8"/>
      <c r="G51" s="8"/>
      <c r="H51" s="8"/>
      <c r="I51" s="7"/>
      <c r="J51" s="7"/>
      <c r="K51" s="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</row>
    <row r="52" spans="1:30" x14ac:dyDescent="0.2">
      <c r="A52" s="8"/>
      <c r="B52" s="8"/>
      <c r="C52" s="8"/>
      <c r="D52" s="8"/>
      <c r="E52" s="8"/>
      <c r="F52" s="8"/>
      <c r="G52" s="8"/>
      <c r="H52" s="8"/>
      <c r="I52" s="7"/>
      <c r="J52" s="7"/>
      <c r="K52" s="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</row>
    <row r="53" spans="1:30" x14ac:dyDescent="0.2">
      <c r="A53" s="8"/>
      <c r="B53" s="8"/>
      <c r="C53" s="8"/>
      <c r="D53" s="8"/>
      <c r="E53" s="8"/>
      <c r="F53" s="8"/>
      <c r="G53" s="8"/>
      <c r="H53" s="8"/>
      <c r="I53" s="7"/>
      <c r="J53" s="7"/>
      <c r="K53" s="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</row>
    <row r="54" spans="1:30" x14ac:dyDescent="0.2">
      <c r="A54" s="8"/>
      <c r="B54" s="8"/>
      <c r="C54" s="8"/>
      <c r="D54" s="8"/>
      <c r="E54" s="8"/>
      <c r="F54" s="8"/>
      <c r="G54" s="8"/>
      <c r="H54" s="8"/>
      <c r="I54" s="12"/>
      <c r="J54" s="7"/>
      <c r="K54" s="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</row>
    <row r="55" spans="1:30" x14ac:dyDescent="0.2">
      <c r="A55" s="8"/>
      <c r="B55" s="8"/>
      <c r="C55" s="8"/>
      <c r="D55" s="8"/>
      <c r="E55" s="8"/>
      <c r="F55" s="8"/>
      <c r="G55" s="8"/>
      <c r="H55" s="8"/>
      <c r="I55" s="7"/>
      <c r="J55" s="7"/>
      <c r="K55" s="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</row>
    <row r="56" spans="1:30" x14ac:dyDescent="0.2">
      <c r="A56" s="8"/>
      <c r="B56" s="8"/>
      <c r="C56" s="8"/>
      <c r="D56" s="8"/>
      <c r="E56" s="8"/>
      <c r="F56" s="8"/>
      <c r="G56" s="8"/>
      <c r="H56" s="8"/>
      <c r="I56" s="7"/>
      <c r="J56" s="7"/>
      <c r="K56" s="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</row>
    <row r="57" spans="1:30" x14ac:dyDescent="0.2">
      <c r="A57" s="8"/>
      <c r="B57" s="8"/>
      <c r="C57" s="8"/>
      <c r="D57" s="8"/>
      <c r="E57" s="8"/>
      <c r="F57" s="8"/>
      <c r="G57" s="8"/>
      <c r="H57" s="8"/>
      <c r="I57" s="7"/>
      <c r="J57" s="7"/>
      <c r="K57" s="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</row>
    <row r="58" spans="1:30" x14ac:dyDescent="0.2">
      <c r="A58" s="8"/>
      <c r="B58" s="8"/>
      <c r="C58" s="8"/>
      <c r="D58" s="8"/>
      <c r="E58" s="8"/>
      <c r="F58" s="8"/>
      <c r="G58" s="8"/>
      <c r="H58" s="8"/>
      <c r="I58" s="8"/>
      <c r="J58" s="7"/>
      <c r="K58" s="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</row>
    <row r="59" spans="1:30" x14ac:dyDescent="0.2">
      <c r="A59" s="8"/>
      <c r="B59" s="8"/>
      <c r="C59" s="8"/>
      <c r="D59" s="8"/>
      <c r="E59" s="8"/>
      <c r="F59" s="8"/>
      <c r="G59" s="8"/>
      <c r="H59" s="8"/>
      <c r="I59" s="13"/>
      <c r="J59" s="7"/>
      <c r="K59" s="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</row>
    <row r="60" spans="1:30" x14ac:dyDescent="0.2">
      <c r="A60" s="8"/>
      <c r="B60" s="8"/>
      <c r="C60" s="8"/>
      <c r="D60" s="8"/>
      <c r="E60" s="8"/>
      <c r="F60" s="8"/>
      <c r="G60" s="8"/>
      <c r="H60" s="8"/>
      <c r="I60" s="8"/>
      <c r="J60" s="7"/>
      <c r="K60" s="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</row>
    <row r="61" spans="1:30" x14ac:dyDescent="0.2">
      <c r="I61" s="13"/>
      <c r="J61" s="7"/>
      <c r="K61" s="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</row>
    <row r="62" spans="1:30" x14ac:dyDescent="0.2">
      <c r="I62" s="8"/>
      <c r="J62" s="7"/>
      <c r="K62" s="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</row>
    <row r="63" spans="1:30" x14ac:dyDescent="0.2">
      <c r="I63" s="13"/>
      <c r="J63" s="7"/>
      <c r="K63" s="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</row>
    <row r="64" spans="1:30" x14ac:dyDescent="0.2">
      <c r="I64" s="13"/>
      <c r="J64" s="7"/>
      <c r="K64" s="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</row>
    <row r="65" spans="9:30" x14ac:dyDescent="0.2">
      <c r="I65" s="8"/>
      <c r="J65" s="7"/>
      <c r="K65" s="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</row>
    <row r="66" spans="9:30" x14ac:dyDescent="0.2">
      <c r="I66" s="8"/>
      <c r="J66" s="8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</row>
    <row r="67" spans="9:30" x14ac:dyDescent="0.2"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</row>
    <row r="68" spans="9:30" x14ac:dyDescent="0.2"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</row>
    <row r="69" spans="9:30" x14ac:dyDescent="0.2"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</row>
    <row r="70" spans="9:30" x14ac:dyDescent="0.2"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</row>
    <row r="71" spans="9:30" x14ac:dyDescent="0.2"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</row>
    <row r="72" spans="9:30" x14ac:dyDescent="0.2"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</row>
    <row r="73" spans="9:30" x14ac:dyDescent="0.2"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</row>
    <row r="74" spans="9:30" x14ac:dyDescent="0.2"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</row>
    <row r="75" spans="9:30" x14ac:dyDescent="0.2"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</row>
    <row r="76" spans="9:30" x14ac:dyDescent="0.2"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</row>
    <row r="77" spans="9:30" x14ac:dyDescent="0.2"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</row>
    <row r="78" spans="9:30" x14ac:dyDescent="0.2"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</row>
    <row r="79" spans="9:30" x14ac:dyDescent="0.2"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</row>
    <row r="80" spans="9:30" x14ac:dyDescent="0.2"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</row>
    <row r="81" spans="9:30" x14ac:dyDescent="0.2"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</row>
    <row r="82" spans="9:30" x14ac:dyDescent="0.2"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</row>
    <row r="83" spans="9:30" x14ac:dyDescent="0.2"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</row>
    <row r="84" spans="9:30" x14ac:dyDescent="0.2">
      <c r="I84" s="8"/>
      <c r="J84" s="8"/>
      <c r="K84" s="8"/>
      <c r="L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</row>
    <row r="85" spans="9:30" x14ac:dyDescent="0.2">
      <c r="I85" s="8"/>
    </row>
    <row r="86" spans="9:30" x14ac:dyDescent="0.2">
      <c r="I86" s="8"/>
    </row>
    <row r="87" spans="9:30" x14ac:dyDescent="0.2">
      <c r="I87" s="8"/>
    </row>
    <row r="88" spans="9:30" x14ac:dyDescent="0.2">
      <c r="I88" s="8"/>
    </row>
    <row r="89" spans="9:30" x14ac:dyDescent="0.2">
      <c r="I89" s="8"/>
    </row>
  </sheetData>
  <sheetProtection algorithmName="SHA-512" hashValue="diqadBi5azd+ekhyi8VCnCGP/iKqThHTE9+gmCz1lUT2xrD02L2XGhpcI63QnY3tsXCAIbNtTLs6KoECm/Rmew==" saltValue="VyeHcwtcGzgXqmPU3yhS3A==" spinCount="100000" sheet="1" selectLockedCells="1"/>
  <mergeCells count="13">
    <mergeCell ref="C42:D42"/>
    <mergeCell ref="E37:H37"/>
    <mergeCell ref="D32:E32"/>
    <mergeCell ref="D33:E33"/>
    <mergeCell ref="D34:E34"/>
    <mergeCell ref="B19:C19"/>
    <mergeCell ref="F25:G25"/>
    <mergeCell ref="B21:H21"/>
    <mergeCell ref="B39:H39"/>
    <mergeCell ref="C41:D41"/>
    <mergeCell ref="B22:H22"/>
    <mergeCell ref="B23:H23"/>
    <mergeCell ref="B24:H24"/>
  </mergeCells>
  <dataValidations count="5">
    <dataValidation type="list" allowBlank="1" showInputMessage="1" showErrorMessage="1" sqref="B37" xr:uid="{2EEFD814-75A9-4FBC-82B3-2AC949EFC20A}">
      <formula1>$K$19:$K$21</formula1>
    </dataValidation>
    <dataValidation type="list" allowBlank="1" showInputMessage="1" showErrorMessage="1" sqref="B38" xr:uid="{703CAFB3-9E80-4739-A1A5-0FDE745E8917}">
      <formula1>$M$19:$M$21</formula1>
    </dataValidation>
    <dataValidation type="list" allowBlank="1" showInputMessage="1" showErrorMessage="1" sqref="E37" xr:uid="{98CE9B0E-C856-428A-9864-2C050F645344}">
      <formula1>$M$23:$M$26</formula1>
    </dataValidation>
    <dataValidation type="list" allowBlank="1" showInputMessage="1" showErrorMessage="1" sqref="B39:H39" xr:uid="{CAEAB620-9821-4CE2-A139-9BDB816070D6}">
      <formula1>$T$19:$T$22</formula1>
    </dataValidation>
    <dataValidation type="list" allowBlank="1" showInputMessage="1" showErrorMessage="1" sqref="B41" xr:uid="{04C10DF8-AAAD-4BE9-83D1-5DDABB2A7F4E}">
      <formula1>$M$28:$M$31</formula1>
    </dataValidation>
  </dataValidations>
  <hyperlinks>
    <hyperlink ref="G4" r:id="rId1" xr:uid="{7DEF111E-3056-4659-979A-0AA07656E9C5}"/>
    <hyperlink ref="G15" r:id="rId2" xr:uid="{FF626685-8CBF-424F-BA6F-08BC8B4D30DF}"/>
  </hyperlinks>
  <pageMargins left="0.7" right="0.30196850393700786" top="1.0586614173228348" bottom="0.95196850393700783" header="0.26023622047244094" footer="0.51181102362204722"/>
  <pageSetup paperSize="9" scale="72" fitToHeight="0" orientation="portrait" horizontalDpi="360" verticalDpi="360" r:id="rId3"/>
  <headerFooter alignWithMargins="0">
    <oddFooter>&amp;L&amp;"Arial1,Regular"&amp;8&amp;F&amp;C&amp;"Arial1,Regular"&amp;8&amp;P von 1&amp;R&amp;"Arial1,Regular"&amp;8Autor:  Werner Bauer</oddFooter>
  </headerFooter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ADDA8-22DD-4EC3-89B6-3067359C9D55}">
  <sheetPr>
    <pageSetUpPr fitToPage="1"/>
  </sheetPr>
  <dimension ref="A1:JE77"/>
  <sheetViews>
    <sheetView topLeftCell="C4" zoomScale="85" zoomScaleNormal="85" workbookViewId="0">
      <selection activeCell="K26" sqref="K26:K30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7'!H2:I2='Eingabe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16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9B4Be8zpebvqvZ+Rpuk+59HoHfWupwUv5mHGL24tBJGcF7O2epte4Ues+FGrMK75Z+AAxLutUFiC8j67lcq1Tw==" saltValue="5kq6yNRwFAw8qoW60+bUd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557" priority="82">
      <formula>$A$11=""</formula>
    </cfRule>
  </conditionalFormatting>
  <conditionalFormatting sqref="C12">
    <cfRule type="expression" dxfId="556" priority="81">
      <formula>A12=""</formula>
    </cfRule>
  </conditionalFormatting>
  <conditionalFormatting sqref="G14">
    <cfRule type="expression" dxfId="555" priority="80">
      <formula>C14=""</formula>
    </cfRule>
  </conditionalFormatting>
  <conditionalFormatting sqref="G15">
    <cfRule type="expression" dxfId="554" priority="79">
      <formula>C15=""</formula>
    </cfRule>
  </conditionalFormatting>
  <conditionalFormatting sqref="J14">
    <cfRule type="expression" dxfId="553" priority="78">
      <formula>#REF!=""</formula>
    </cfRule>
  </conditionalFormatting>
  <conditionalFormatting sqref="C26">
    <cfRule type="expression" dxfId="552" priority="49">
      <formula>AND(A26="AW",C26=$X$6)</formula>
    </cfRule>
    <cfRule type="expression" dxfId="551" priority="50">
      <formula>AND(A26="AW",C26=$X$5)</formula>
    </cfRule>
    <cfRule type="expression" dxfId="550" priority="51">
      <formula>AND(A26="AW",C26=$X$4)</formula>
    </cfRule>
  </conditionalFormatting>
  <conditionalFormatting sqref="C25:C43">
    <cfRule type="expression" dxfId="549" priority="34">
      <formula>AND(A25="IW",C25=$X$3)</formula>
    </cfRule>
    <cfRule type="expression" dxfId="548" priority="35">
      <formula>AND(A25="IW",C25=$X$2)</formula>
    </cfRule>
    <cfRule type="expression" dxfId="547" priority="36">
      <formula>AND(A25="DA",C25&lt;&gt;$X$2)</formula>
    </cfRule>
    <cfRule type="expression" dxfId="546" priority="38">
      <formula>AND(A25="AT",C25=$X$6)</formula>
    </cfRule>
    <cfRule type="expression" dxfId="545" priority="39">
      <formula>AND(A25="AT",C25=$X$5)</formula>
    </cfRule>
    <cfRule type="expression" dxfId="544" priority="40">
      <formula>AND(A25="AT",C25=$X$4)</formula>
    </cfRule>
    <cfRule type="expression" dxfId="543" priority="41">
      <formula>AND(A25="AT",C25=$X$3)</formula>
    </cfRule>
    <cfRule type="expression" dxfId="542" priority="42">
      <formula>AND(A25="AW",C25=$X$6)</formula>
    </cfRule>
    <cfRule type="expression" dxfId="541" priority="43">
      <formula>AND(A25="AW",C25=$X$5)</formula>
    </cfRule>
    <cfRule type="expression" dxfId="540" priority="44">
      <formula>AND(A25="AW",C25=$X$4)</formula>
    </cfRule>
    <cfRule type="expression" dxfId="539" priority="45">
      <formula>AND(A21="DA",C25=$X$3)</formula>
    </cfRule>
    <cfRule type="expression" dxfId="538" priority="46">
      <formula>AND(A25="AW",C25=$X$6)</formula>
    </cfRule>
    <cfRule type="expression" dxfId="537" priority="47">
      <formula>AND(A25="AW",C25=$X$5)</formula>
    </cfRule>
    <cfRule type="expression" dxfId="536" priority="48">
      <formula>AND(A25="AW",C25=$X$4)</formula>
    </cfRule>
  </conditionalFormatting>
  <conditionalFormatting sqref="N25:N43">
    <cfRule type="expression" dxfId="535" priority="33">
      <formula>OR(C25=$X$2,C25=$X$3,C25=$X$6)</formula>
    </cfRule>
  </conditionalFormatting>
  <conditionalFormatting sqref="C25:C43">
    <cfRule type="expression" dxfId="534" priority="52">
      <formula>AND(A25="AW",C25=$X$6)</formula>
    </cfRule>
    <cfRule type="expression" dxfId="533" priority="53">
      <formula>AND(A25="AW",C25=$X$5)</formula>
    </cfRule>
    <cfRule type="expression" dxfId="532" priority="54">
      <formula>AND(A25="AW",C25=$X$4)</formula>
    </cfRule>
  </conditionalFormatting>
  <conditionalFormatting sqref="C25:D43">
    <cfRule type="expression" dxfId="531" priority="55">
      <formula>AND(A25="AF",C25=$X$6)</formula>
    </cfRule>
    <cfRule type="expression" dxfId="530" priority="56">
      <formula>AND(A25="AF",C25=$X$5)</formula>
    </cfRule>
    <cfRule type="expression" dxfId="529" priority="57">
      <formula>AND(A25="AF",C25=$X$4)</formula>
    </cfRule>
    <cfRule type="expression" dxfId="528" priority="58">
      <formula>AND(A25="AF",C25=$X$3)</formula>
    </cfRule>
  </conditionalFormatting>
  <conditionalFormatting sqref="K25:K43">
    <cfRule type="expression" dxfId="527" priority="32">
      <formula>AND(C25&lt;&gt;$X$3,K25&gt;0)</formula>
    </cfRule>
  </conditionalFormatting>
  <conditionalFormatting sqref="K25">
    <cfRule type="expression" dxfId="526" priority="31">
      <formula>$C25&lt;&gt;"Erdreich"</formula>
    </cfRule>
  </conditionalFormatting>
  <conditionalFormatting sqref="K26">
    <cfRule type="expression" dxfId="525" priority="30">
      <formula>$C26&lt;&gt;"Erdreich"</formula>
    </cfRule>
  </conditionalFormatting>
  <conditionalFormatting sqref="K27">
    <cfRule type="expression" dxfId="524" priority="29">
      <formula>$C27&lt;&gt;"Erdreich"</formula>
    </cfRule>
  </conditionalFormatting>
  <conditionalFormatting sqref="K28">
    <cfRule type="expression" dxfId="523" priority="28">
      <formula>$C28&lt;&gt;"Erdreich"</formula>
    </cfRule>
  </conditionalFormatting>
  <conditionalFormatting sqref="K29">
    <cfRule type="expression" dxfId="522" priority="27">
      <formula>$C$29&lt;&gt;"Erdreich"</formula>
    </cfRule>
  </conditionalFormatting>
  <conditionalFormatting sqref="K30">
    <cfRule type="expression" dxfId="521" priority="26">
      <formula>$C30&lt;&gt;"Erdreich"</formula>
    </cfRule>
  </conditionalFormatting>
  <conditionalFormatting sqref="K32">
    <cfRule type="expression" dxfId="520" priority="25">
      <formula>$C32&lt;&gt;"Erdreich"</formula>
    </cfRule>
  </conditionalFormatting>
  <conditionalFormatting sqref="K33">
    <cfRule type="expression" dxfId="519" priority="24">
      <formula>$C33&lt;&gt;"Erdreich"</formula>
    </cfRule>
  </conditionalFormatting>
  <conditionalFormatting sqref="K34">
    <cfRule type="expression" dxfId="518" priority="23">
      <formula>$C34&lt;&gt;"Erdreich"</formula>
    </cfRule>
  </conditionalFormatting>
  <conditionalFormatting sqref="K35">
    <cfRule type="expression" dxfId="517" priority="22">
      <formula>$C35&lt;&gt;"Erdreich"</formula>
    </cfRule>
  </conditionalFormatting>
  <conditionalFormatting sqref="K36">
    <cfRule type="expression" dxfId="516" priority="21">
      <formula>$C36&lt;&gt;"Erdreich"</formula>
    </cfRule>
  </conditionalFormatting>
  <conditionalFormatting sqref="K37">
    <cfRule type="expression" dxfId="515" priority="20">
      <formula>$C37&lt;&gt;"Erdreich"</formula>
    </cfRule>
  </conditionalFormatting>
  <conditionalFormatting sqref="K38">
    <cfRule type="expression" dxfId="514" priority="19">
      <formula>$C38&lt;&gt;"Erdreich"</formula>
    </cfRule>
  </conditionalFormatting>
  <conditionalFormatting sqref="K39">
    <cfRule type="expression" dxfId="513" priority="18">
      <formula>$C39&lt;&gt;"Erdreich"</formula>
    </cfRule>
  </conditionalFormatting>
  <conditionalFormatting sqref="K40">
    <cfRule type="expression" dxfId="512" priority="17">
      <formula>$C40&lt;&gt;"Erdreich"</formula>
    </cfRule>
  </conditionalFormatting>
  <conditionalFormatting sqref="K41">
    <cfRule type="expression" dxfId="511" priority="16">
      <formula>$C41&lt;&gt;"Erdreich"</formula>
    </cfRule>
  </conditionalFormatting>
  <conditionalFormatting sqref="K42">
    <cfRule type="expression" dxfId="510" priority="15">
      <formula>$C42&lt;&gt;"Erdreich"</formula>
    </cfRule>
  </conditionalFormatting>
  <conditionalFormatting sqref="K43">
    <cfRule type="expression" dxfId="509" priority="14">
      <formula>$C43&lt;&gt;"Erdreich"</formula>
    </cfRule>
  </conditionalFormatting>
  <conditionalFormatting sqref="K31">
    <cfRule type="expression" dxfId="508" priority="13">
      <formula>$C31&lt;&gt;"Erdreich"</formula>
    </cfRule>
  </conditionalFormatting>
  <conditionalFormatting sqref="K32">
    <cfRule type="expression" dxfId="507" priority="12">
      <formula>$C32&lt;&gt;"Erdreich"</formula>
    </cfRule>
  </conditionalFormatting>
  <conditionalFormatting sqref="K33">
    <cfRule type="expression" dxfId="506" priority="11">
      <formula>$C33&lt;&gt;"Erdreich"</formula>
    </cfRule>
  </conditionalFormatting>
  <conditionalFormatting sqref="K34">
    <cfRule type="expression" dxfId="505" priority="10">
      <formula>$C34&lt;&gt;"Erdreich"</formula>
    </cfRule>
  </conditionalFormatting>
  <conditionalFormatting sqref="K35">
    <cfRule type="expression" dxfId="504" priority="9">
      <formula>$C35&lt;&gt;"Erdreich"</formula>
    </cfRule>
  </conditionalFormatting>
  <conditionalFormatting sqref="K36">
    <cfRule type="expression" dxfId="503" priority="8">
      <formula>$C36&lt;&gt;"Erdreich"</formula>
    </cfRule>
  </conditionalFormatting>
  <conditionalFormatting sqref="K37">
    <cfRule type="expression" dxfId="502" priority="7">
      <formula>$C37&lt;&gt;"Erdreich"</formula>
    </cfRule>
  </conditionalFormatting>
  <conditionalFormatting sqref="K38">
    <cfRule type="expression" dxfId="501" priority="6">
      <formula>$C38&lt;&gt;"Erdreich"</formula>
    </cfRule>
  </conditionalFormatting>
  <conditionalFormatting sqref="K39">
    <cfRule type="expression" dxfId="500" priority="5">
      <formula>$C39&lt;&gt;"Erdreich"</formula>
    </cfRule>
  </conditionalFormatting>
  <conditionalFormatting sqref="K40">
    <cfRule type="expression" dxfId="499" priority="4">
      <formula>$C40&lt;&gt;"Erdreich"</formula>
    </cfRule>
  </conditionalFormatting>
  <conditionalFormatting sqref="K41">
    <cfRule type="expression" dxfId="498" priority="3">
      <formula>$C41&lt;&gt;"Erdreich"</formula>
    </cfRule>
  </conditionalFormatting>
  <conditionalFormatting sqref="K42">
    <cfRule type="expression" dxfId="497" priority="2">
      <formula>$C42&lt;&gt;"Erdreich"</formula>
    </cfRule>
  </conditionalFormatting>
  <conditionalFormatting sqref="K43">
    <cfRule type="expression" dxfId="496" priority="1">
      <formula>$C43&lt;&gt;"Erdreich"</formula>
    </cfRule>
  </conditionalFormatting>
  <dataValidations count="5">
    <dataValidation type="list" allowBlank="1" showInputMessage="1" showErrorMessage="1" sqref="H2" xr:uid="{1ACF0DCC-4403-4882-B30C-E23B1463BA20}">
      <formula1>$R$2:$R$5</formula1>
    </dataValidation>
    <dataValidation type="list" allowBlank="1" showInputMessage="1" showErrorMessage="1" sqref="C7:F7" xr:uid="{FEF5CA88-498F-469E-8A2A-C87B57820FD9}">
      <formula1>$U$2:$U$6</formula1>
    </dataValidation>
    <dataValidation type="list" allowBlank="1" showInputMessage="1" showErrorMessage="1" sqref="A25:A43" xr:uid="{D9A18115-117A-47FD-B4D4-7C734D2F558E}">
      <formula1>$V$2:$V$12</formula1>
    </dataValidation>
    <dataValidation type="list" allowBlank="1" showInputMessage="1" showErrorMessage="1" sqref="B25:B43" xr:uid="{74E8BE45-E737-4AB0-942E-C72950143E03}">
      <formula1>$W$2:$W$11</formula1>
    </dataValidation>
    <dataValidation type="list" allowBlank="1" showInputMessage="1" showErrorMessage="1" sqref="C25:C43" xr:uid="{1444634B-12CD-41A3-8099-EDABD9AF67CE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FD8314-CB7C-49A7-A421-02D75CB649FB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9A140-6BAB-4370-ABF9-9B7CD05786C3}">
  <sheetPr>
    <pageSetUpPr fitToPage="1"/>
  </sheetPr>
  <dimension ref="A1:JE77"/>
  <sheetViews>
    <sheetView topLeftCell="C5" zoomScale="85" zoomScaleNormal="85" workbookViewId="0">
      <selection activeCell="K26" sqref="K26:K31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8'!H2:I2='Eingabe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>
        <v>0</v>
      </c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>
        <v>0</v>
      </c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yXJgrbLxpdCozo4gOXClMTukqN/vHGsJYDK+Ijh9gFf6lbViZ3pdRTBBApYbLaMiMhYY9UkpaiIQkh45mlvDiw==" saltValue="zoPe5iYes8tvbpo1ieWbNQ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495" priority="82">
      <formula>$A$11=""</formula>
    </cfRule>
  </conditionalFormatting>
  <conditionalFormatting sqref="C12">
    <cfRule type="expression" dxfId="494" priority="81">
      <formula>A12=""</formula>
    </cfRule>
  </conditionalFormatting>
  <conditionalFormatting sqref="G14">
    <cfRule type="expression" dxfId="493" priority="80">
      <formula>C14=""</formula>
    </cfRule>
  </conditionalFormatting>
  <conditionalFormatting sqref="G15">
    <cfRule type="expression" dxfId="492" priority="79">
      <formula>C15=""</formula>
    </cfRule>
  </conditionalFormatting>
  <conditionalFormatting sqref="J14">
    <cfRule type="expression" dxfId="491" priority="78">
      <formula>#REF!=""</formula>
    </cfRule>
  </conditionalFormatting>
  <conditionalFormatting sqref="C26">
    <cfRule type="expression" dxfId="490" priority="49">
      <formula>AND(A26="AW",C26=$X$6)</formula>
    </cfRule>
    <cfRule type="expression" dxfId="489" priority="50">
      <formula>AND(A26="AW",C26=$X$5)</formula>
    </cfRule>
    <cfRule type="expression" dxfId="488" priority="51">
      <formula>AND(A26="AW",C26=$X$4)</formula>
    </cfRule>
  </conditionalFormatting>
  <conditionalFormatting sqref="C25:C43">
    <cfRule type="expression" dxfId="487" priority="34">
      <formula>AND(A25="IW",C25=$X$3)</formula>
    </cfRule>
    <cfRule type="expression" dxfId="486" priority="35">
      <formula>AND(A25="IW",C25=$X$2)</formula>
    </cfRule>
    <cfRule type="expression" dxfId="485" priority="36">
      <formula>AND(A25="DA",C25&lt;&gt;$X$2)</formula>
    </cfRule>
    <cfRule type="expression" dxfId="484" priority="38">
      <formula>AND(A25="AT",C25=$X$6)</formula>
    </cfRule>
    <cfRule type="expression" dxfId="483" priority="39">
      <formula>AND(A25="AT",C25=$X$5)</formula>
    </cfRule>
    <cfRule type="expression" dxfId="482" priority="40">
      <formula>AND(A25="AT",C25=$X$4)</formula>
    </cfRule>
    <cfRule type="expression" dxfId="481" priority="41">
      <formula>AND(A25="AT",C25=$X$3)</formula>
    </cfRule>
    <cfRule type="expression" dxfId="480" priority="42">
      <formula>AND(A25="AW",C25=$X$6)</formula>
    </cfRule>
    <cfRule type="expression" dxfId="479" priority="43">
      <formula>AND(A25="AW",C25=$X$5)</formula>
    </cfRule>
    <cfRule type="expression" dxfId="478" priority="44">
      <formula>AND(A25="AW",C25=$X$4)</formula>
    </cfRule>
    <cfRule type="expression" dxfId="477" priority="45">
      <formula>AND(A21="DA",C25=$X$3)</formula>
    </cfRule>
    <cfRule type="expression" dxfId="476" priority="46">
      <formula>AND(A25="AW",C25=$X$6)</formula>
    </cfRule>
    <cfRule type="expression" dxfId="475" priority="47">
      <formula>AND(A25="AW",C25=$X$5)</formula>
    </cfRule>
    <cfRule type="expression" dxfId="474" priority="48">
      <formula>AND(A25="AW",C25=$X$4)</formula>
    </cfRule>
  </conditionalFormatting>
  <conditionalFormatting sqref="N25:N43">
    <cfRule type="expression" dxfId="473" priority="33">
      <formula>OR(C25=$X$2,C25=$X$3,C25=$X$6)</formula>
    </cfRule>
  </conditionalFormatting>
  <conditionalFormatting sqref="C25:C43">
    <cfRule type="expression" dxfId="472" priority="52">
      <formula>AND(A25="AW",C25=$X$6)</formula>
    </cfRule>
    <cfRule type="expression" dxfId="471" priority="53">
      <formula>AND(A25="AW",C25=$X$5)</formula>
    </cfRule>
    <cfRule type="expression" dxfId="470" priority="54">
      <formula>AND(A25="AW",C25=$X$4)</formula>
    </cfRule>
  </conditionalFormatting>
  <conditionalFormatting sqref="C25:D43">
    <cfRule type="expression" dxfId="469" priority="55">
      <formula>AND(A25="AF",C25=$X$6)</formula>
    </cfRule>
    <cfRule type="expression" dxfId="468" priority="56">
      <formula>AND(A25="AF",C25=$X$5)</formula>
    </cfRule>
    <cfRule type="expression" dxfId="467" priority="57">
      <formula>AND(A25="AF",C25=$X$4)</formula>
    </cfRule>
    <cfRule type="expression" dxfId="466" priority="58">
      <formula>AND(A25="AF",C25=$X$3)</formula>
    </cfRule>
  </conditionalFormatting>
  <conditionalFormatting sqref="K25:K43">
    <cfRule type="expression" dxfId="465" priority="32">
      <formula>AND(C25&lt;&gt;$X$3,K25&gt;0)</formula>
    </cfRule>
  </conditionalFormatting>
  <conditionalFormatting sqref="K25">
    <cfRule type="expression" dxfId="464" priority="31">
      <formula>$C25&lt;&gt;"Erdreich"</formula>
    </cfRule>
  </conditionalFormatting>
  <conditionalFormatting sqref="K26">
    <cfRule type="expression" dxfId="463" priority="30">
      <formula>$C26&lt;&gt;"Erdreich"</formula>
    </cfRule>
  </conditionalFormatting>
  <conditionalFormatting sqref="K27">
    <cfRule type="expression" dxfId="462" priority="29">
      <formula>$C27&lt;&gt;"Erdreich"</formula>
    </cfRule>
  </conditionalFormatting>
  <conditionalFormatting sqref="K28">
    <cfRule type="expression" dxfId="461" priority="28">
      <formula>$C28&lt;&gt;"Erdreich"</formula>
    </cfRule>
  </conditionalFormatting>
  <conditionalFormatting sqref="K29">
    <cfRule type="expression" dxfId="460" priority="27">
      <formula>$C$29&lt;&gt;"Erdreich"</formula>
    </cfRule>
  </conditionalFormatting>
  <conditionalFormatting sqref="K30">
    <cfRule type="expression" dxfId="459" priority="26">
      <formula>$C30&lt;&gt;"Erdreich"</formula>
    </cfRule>
  </conditionalFormatting>
  <conditionalFormatting sqref="K32">
    <cfRule type="expression" dxfId="458" priority="25">
      <formula>$C32&lt;&gt;"Erdreich"</formula>
    </cfRule>
  </conditionalFormatting>
  <conditionalFormatting sqref="K33">
    <cfRule type="expression" dxfId="457" priority="24">
      <formula>$C33&lt;&gt;"Erdreich"</formula>
    </cfRule>
  </conditionalFormatting>
  <conditionalFormatting sqref="K34">
    <cfRule type="expression" dxfId="456" priority="23">
      <formula>$C34&lt;&gt;"Erdreich"</formula>
    </cfRule>
  </conditionalFormatting>
  <conditionalFormatting sqref="K35">
    <cfRule type="expression" dxfId="455" priority="22">
      <formula>$C35&lt;&gt;"Erdreich"</formula>
    </cfRule>
  </conditionalFormatting>
  <conditionalFormatting sqref="K36">
    <cfRule type="expression" dxfId="454" priority="21">
      <formula>$C36&lt;&gt;"Erdreich"</formula>
    </cfRule>
  </conditionalFormatting>
  <conditionalFormatting sqref="K37">
    <cfRule type="expression" dxfId="453" priority="20">
      <formula>$C37&lt;&gt;"Erdreich"</formula>
    </cfRule>
  </conditionalFormatting>
  <conditionalFormatting sqref="K38">
    <cfRule type="expression" dxfId="452" priority="19">
      <formula>$C38&lt;&gt;"Erdreich"</formula>
    </cfRule>
  </conditionalFormatting>
  <conditionalFormatting sqref="K39">
    <cfRule type="expression" dxfId="451" priority="18">
      <formula>$C39&lt;&gt;"Erdreich"</formula>
    </cfRule>
  </conditionalFormatting>
  <conditionalFormatting sqref="K40">
    <cfRule type="expression" dxfId="450" priority="17">
      <formula>$C40&lt;&gt;"Erdreich"</formula>
    </cfRule>
  </conditionalFormatting>
  <conditionalFormatting sqref="K41">
    <cfRule type="expression" dxfId="449" priority="16">
      <formula>$C41&lt;&gt;"Erdreich"</formula>
    </cfRule>
  </conditionalFormatting>
  <conditionalFormatting sqref="K42">
    <cfRule type="expression" dxfId="448" priority="15">
      <formula>$C42&lt;&gt;"Erdreich"</formula>
    </cfRule>
  </conditionalFormatting>
  <conditionalFormatting sqref="K43">
    <cfRule type="expression" dxfId="447" priority="14">
      <formula>$C43&lt;&gt;"Erdreich"</formula>
    </cfRule>
  </conditionalFormatting>
  <conditionalFormatting sqref="K31">
    <cfRule type="expression" dxfId="446" priority="13">
      <formula>$C31&lt;&gt;"Erdreich"</formula>
    </cfRule>
  </conditionalFormatting>
  <conditionalFormatting sqref="K32">
    <cfRule type="expression" dxfId="445" priority="12">
      <formula>$C32&lt;&gt;"Erdreich"</formula>
    </cfRule>
  </conditionalFormatting>
  <conditionalFormatting sqref="K33">
    <cfRule type="expression" dxfId="444" priority="11">
      <formula>$C33&lt;&gt;"Erdreich"</formula>
    </cfRule>
  </conditionalFormatting>
  <conditionalFormatting sqref="K34">
    <cfRule type="expression" dxfId="443" priority="10">
      <formula>$C34&lt;&gt;"Erdreich"</formula>
    </cfRule>
  </conditionalFormatting>
  <conditionalFormatting sqref="K35">
    <cfRule type="expression" dxfId="442" priority="9">
      <formula>$C35&lt;&gt;"Erdreich"</formula>
    </cfRule>
  </conditionalFormatting>
  <conditionalFormatting sqref="K36">
    <cfRule type="expression" dxfId="441" priority="8">
      <formula>$C36&lt;&gt;"Erdreich"</formula>
    </cfRule>
  </conditionalFormatting>
  <conditionalFormatting sqref="K37">
    <cfRule type="expression" dxfId="440" priority="7">
      <formula>$C37&lt;&gt;"Erdreich"</formula>
    </cfRule>
  </conditionalFormatting>
  <conditionalFormatting sqref="K38">
    <cfRule type="expression" dxfId="439" priority="6">
      <formula>$C38&lt;&gt;"Erdreich"</formula>
    </cfRule>
  </conditionalFormatting>
  <conditionalFormatting sqref="K39">
    <cfRule type="expression" dxfId="438" priority="5">
      <formula>$C39&lt;&gt;"Erdreich"</formula>
    </cfRule>
  </conditionalFormatting>
  <conditionalFormatting sqref="K40">
    <cfRule type="expression" dxfId="437" priority="4">
      <formula>$C40&lt;&gt;"Erdreich"</formula>
    </cfRule>
  </conditionalFormatting>
  <conditionalFormatting sqref="K41">
    <cfRule type="expression" dxfId="436" priority="3">
      <formula>$C41&lt;&gt;"Erdreich"</formula>
    </cfRule>
  </conditionalFormatting>
  <conditionalFormatting sqref="K42">
    <cfRule type="expression" dxfId="435" priority="2">
      <formula>$C42&lt;&gt;"Erdreich"</formula>
    </cfRule>
  </conditionalFormatting>
  <conditionalFormatting sqref="K43">
    <cfRule type="expression" dxfId="434" priority="1">
      <formula>$C43&lt;&gt;"Erdreich"</formula>
    </cfRule>
  </conditionalFormatting>
  <dataValidations count="5">
    <dataValidation type="list" allowBlank="1" showInputMessage="1" showErrorMessage="1" sqref="C25:C43" xr:uid="{8E9205BB-8D8B-4448-A08E-6492898EB1E5}">
      <formula1>$X$2:$X$6</formula1>
    </dataValidation>
    <dataValidation type="list" allowBlank="1" showInputMessage="1" showErrorMessage="1" sqref="B25:B43" xr:uid="{C82738FC-0B29-48B7-B4EC-631D73296F14}">
      <formula1>$W$2:$W$11</formula1>
    </dataValidation>
    <dataValidation type="list" allowBlank="1" showInputMessage="1" showErrorMessage="1" sqref="A25:A43" xr:uid="{362969B5-F65A-496B-AC04-98C370561802}">
      <formula1>$V$2:$V$12</formula1>
    </dataValidation>
    <dataValidation type="list" allowBlank="1" showInputMessage="1" showErrorMessage="1" sqref="C7:F7" xr:uid="{07FC236F-D3B3-4DD7-A90B-FB9BAC2DEA10}">
      <formula1>$U$2:$U$6</formula1>
    </dataValidation>
    <dataValidation type="list" allowBlank="1" showInputMessage="1" showErrorMessage="1" sqref="H2" xr:uid="{8084E52A-057C-4EA9-8E64-B280FCAC15F6}">
      <formula1>$R$2:$R$5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C3DBC5-6C56-4F7A-8FBB-D86F54697880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47B6-C47C-49E1-8C1C-DBCBE94A5E1F}">
  <sheetPr>
    <pageSetUpPr fitToPage="1"/>
  </sheetPr>
  <dimension ref="A1:JE77"/>
  <sheetViews>
    <sheetView zoomScale="85" zoomScaleNormal="85" workbookViewId="0">
      <selection activeCell="K26" sqref="K26:K30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9'!H2:I2='Eingabe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/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EQmINojxTkH/nQ6Zd3WpBH5XnVWMNzAOOCvB09DPhWx2HT3KxBLT08xaNOzAMUDDWJb+Sd6hNMbt1GxxRSqXtA==" saltValue="csE44wQjTy5D0Kbdv2Cx6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433" priority="83">
      <formula>$A$11=""</formula>
    </cfRule>
  </conditionalFormatting>
  <conditionalFormatting sqref="C12">
    <cfRule type="expression" dxfId="432" priority="82">
      <formula>A12=""</formula>
    </cfRule>
  </conditionalFormatting>
  <conditionalFormatting sqref="G14">
    <cfRule type="expression" dxfId="431" priority="81">
      <formula>C14=""</formula>
    </cfRule>
  </conditionalFormatting>
  <conditionalFormatting sqref="G15">
    <cfRule type="expression" dxfId="430" priority="80">
      <formula>C15=""</formula>
    </cfRule>
  </conditionalFormatting>
  <conditionalFormatting sqref="J14">
    <cfRule type="expression" dxfId="429" priority="79">
      <formula>#REF!=""</formula>
    </cfRule>
  </conditionalFormatting>
  <conditionalFormatting sqref="C26">
    <cfRule type="expression" dxfId="428" priority="50">
      <formula>AND(A26="AW",C26=$X$6)</formula>
    </cfRule>
    <cfRule type="expression" dxfId="427" priority="51">
      <formula>AND(A26="AW",C26=$X$5)</formula>
    </cfRule>
    <cfRule type="expression" dxfId="426" priority="52">
      <formula>AND(A26="AW",C26=$X$4)</formula>
    </cfRule>
  </conditionalFormatting>
  <conditionalFormatting sqref="C25:C43">
    <cfRule type="expression" dxfId="425" priority="35">
      <formula>AND(A25="IW",C25=$X$3)</formula>
    </cfRule>
    <cfRule type="expression" dxfId="424" priority="36">
      <formula>AND(A25="IW",C25=$X$2)</formula>
    </cfRule>
    <cfRule type="expression" dxfId="423" priority="37">
      <formula>AND(A25="DA",C25&lt;&gt;$X$2)</formula>
    </cfRule>
    <cfRule type="expression" dxfId="422" priority="39">
      <formula>AND(A25="AT",C25=$X$6)</formula>
    </cfRule>
    <cfRule type="expression" dxfId="421" priority="40">
      <formula>AND(A25="AT",C25=$X$5)</formula>
    </cfRule>
    <cfRule type="expression" dxfId="420" priority="41">
      <formula>AND(A25="AT",C25=$X$4)</formula>
    </cfRule>
    <cfRule type="expression" dxfId="419" priority="42">
      <formula>AND(A25="AT",C25=$X$3)</formula>
    </cfRule>
    <cfRule type="expression" dxfId="418" priority="43">
      <formula>AND(A25="AW",C25=$X$6)</formula>
    </cfRule>
    <cfRule type="expression" dxfId="417" priority="44">
      <formula>AND(A25="AW",C25=$X$5)</formula>
    </cfRule>
    <cfRule type="expression" dxfId="416" priority="45">
      <formula>AND(A25="AW",C25=$X$4)</formula>
    </cfRule>
    <cfRule type="expression" dxfId="415" priority="46">
      <formula>AND(A21="DA",C25=$X$3)</formula>
    </cfRule>
    <cfRule type="expression" dxfId="414" priority="47">
      <formula>AND(A25="AW",C25=$X$6)</formula>
    </cfRule>
    <cfRule type="expression" dxfId="413" priority="48">
      <formula>AND(A25="AW",C25=$X$5)</formula>
    </cfRule>
    <cfRule type="expression" dxfId="412" priority="49">
      <formula>AND(A25="AW",C25=$X$4)</formula>
    </cfRule>
  </conditionalFormatting>
  <conditionalFormatting sqref="C25:C43">
    <cfRule type="expression" dxfId="411" priority="53">
      <formula>AND(A25="AW",C25=$X$6)</formula>
    </cfRule>
    <cfRule type="expression" dxfId="410" priority="54">
      <formula>AND(A25="AW",C25=$X$5)</formula>
    </cfRule>
    <cfRule type="expression" dxfId="409" priority="55">
      <formula>AND(A25="AW",C25=$X$4)</formula>
    </cfRule>
  </conditionalFormatting>
  <conditionalFormatting sqref="C25:D43">
    <cfRule type="expression" dxfId="408" priority="56">
      <formula>AND(A25="AF",C25=$X$6)</formula>
    </cfRule>
    <cfRule type="expression" dxfId="407" priority="57">
      <formula>AND(A25="AF",C25=$X$5)</formula>
    </cfRule>
    <cfRule type="expression" dxfId="406" priority="58">
      <formula>AND(A25="AF",C25=$X$4)</formula>
    </cfRule>
    <cfRule type="expression" dxfId="405" priority="59">
      <formula>AND(A25="AF",C25=$X$3)</formula>
    </cfRule>
  </conditionalFormatting>
  <conditionalFormatting sqref="N25:N43">
    <cfRule type="expression" dxfId="404" priority="33">
      <formula>OR(C25=$X$2,C25=$X$3,C25=$X$6)</formula>
    </cfRule>
  </conditionalFormatting>
  <conditionalFormatting sqref="K25:K43">
    <cfRule type="expression" dxfId="403" priority="32">
      <formula>AND(C25&lt;&gt;$X$3,K25&gt;0)</formula>
    </cfRule>
  </conditionalFormatting>
  <conditionalFormatting sqref="K25">
    <cfRule type="expression" dxfId="402" priority="31">
      <formula>$C25&lt;&gt;"Erdreich"</formula>
    </cfRule>
  </conditionalFormatting>
  <conditionalFormatting sqref="K26">
    <cfRule type="expression" dxfId="401" priority="30">
      <formula>$C26&lt;&gt;"Erdreich"</formula>
    </cfRule>
  </conditionalFormatting>
  <conditionalFormatting sqref="K27">
    <cfRule type="expression" dxfId="400" priority="29">
      <formula>$C27&lt;&gt;"Erdreich"</formula>
    </cfRule>
  </conditionalFormatting>
  <conditionalFormatting sqref="K28">
    <cfRule type="expression" dxfId="399" priority="28">
      <formula>$C28&lt;&gt;"Erdreich"</formula>
    </cfRule>
  </conditionalFormatting>
  <conditionalFormatting sqref="K29">
    <cfRule type="expression" dxfId="398" priority="27">
      <formula>$C$29&lt;&gt;"Erdreich"</formula>
    </cfRule>
  </conditionalFormatting>
  <conditionalFormatting sqref="K30">
    <cfRule type="expression" dxfId="397" priority="26">
      <formula>$C30&lt;&gt;"Erdreich"</formula>
    </cfRule>
  </conditionalFormatting>
  <conditionalFormatting sqref="K32">
    <cfRule type="expression" dxfId="396" priority="25">
      <formula>$C32&lt;&gt;"Erdreich"</formula>
    </cfRule>
  </conditionalFormatting>
  <conditionalFormatting sqref="K33">
    <cfRule type="expression" dxfId="395" priority="24">
      <formula>$C33&lt;&gt;"Erdreich"</formula>
    </cfRule>
  </conditionalFormatting>
  <conditionalFormatting sqref="K34">
    <cfRule type="expression" dxfId="394" priority="23">
      <formula>$C34&lt;&gt;"Erdreich"</formula>
    </cfRule>
  </conditionalFormatting>
  <conditionalFormatting sqref="K35">
    <cfRule type="expression" dxfId="393" priority="22">
      <formula>$C35&lt;&gt;"Erdreich"</formula>
    </cfRule>
  </conditionalFormatting>
  <conditionalFormatting sqref="K36">
    <cfRule type="expression" dxfId="392" priority="21">
      <formula>$C36&lt;&gt;"Erdreich"</formula>
    </cfRule>
  </conditionalFormatting>
  <conditionalFormatting sqref="K37">
    <cfRule type="expression" dxfId="391" priority="20">
      <formula>$C37&lt;&gt;"Erdreich"</formula>
    </cfRule>
  </conditionalFormatting>
  <conditionalFormatting sqref="K38">
    <cfRule type="expression" dxfId="390" priority="19">
      <formula>$C38&lt;&gt;"Erdreich"</formula>
    </cfRule>
  </conditionalFormatting>
  <conditionalFormatting sqref="K39">
    <cfRule type="expression" dxfId="389" priority="18">
      <formula>$C39&lt;&gt;"Erdreich"</formula>
    </cfRule>
  </conditionalFormatting>
  <conditionalFormatting sqref="K40">
    <cfRule type="expression" dxfId="388" priority="17">
      <formula>$C40&lt;&gt;"Erdreich"</formula>
    </cfRule>
  </conditionalFormatting>
  <conditionalFormatting sqref="K41">
    <cfRule type="expression" dxfId="387" priority="16">
      <formula>$C41&lt;&gt;"Erdreich"</formula>
    </cfRule>
  </conditionalFormatting>
  <conditionalFormatting sqref="K42">
    <cfRule type="expression" dxfId="386" priority="15">
      <formula>$C42&lt;&gt;"Erdreich"</formula>
    </cfRule>
  </conditionalFormatting>
  <conditionalFormatting sqref="K43">
    <cfRule type="expression" dxfId="385" priority="14">
      <formula>$C43&lt;&gt;"Erdreich"</formula>
    </cfRule>
  </conditionalFormatting>
  <conditionalFormatting sqref="K31">
    <cfRule type="expression" dxfId="384" priority="13">
      <formula>$C31&lt;&gt;"Erdreich"</formula>
    </cfRule>
  </conditionalFormatting>
  <conditionalFormatting sqref="K32">
    <cfRule type="expression" dxfId="383" priority="12">
      <formula>$C32&lt;&gt;"Erdreich"</formula>
    </cfRule>
  </conditionalFormatting>
  <conditionalFormatting sqref="K33">
    <cfRule type="expression" dxfId="382" priority="11">
      <formula>$C33&lt;&gt;"Erdreich"</formula>
    </cfRule>
  </conditionalFormatting>
  <conditionalFormatting sqref="K34">
    <cfRule type="expression" dxfId="381" priority="10">
      <formula>$C34&lt;&gt;"Erdreich"</formula>
    </cfRule>
  </conditionalFormatting>
  <conditionalFormatting sqref="K35">
    <cfRule type="expression" dxfId="380" priority="9">
      <formula>$C35&lt;&gt;"Erdreich"</formula>
    </cfRule>
  </conditionalFormatting>
  <conditionalFormatting sqref="K36">
    <cfRule type="expression" dxfId="379" priority="8">
      <formula>$C36&lt;&gt;"Erdreich"</formula>
    </cfRule>
  </conditionalFormatting>
  <conditionalFormatting sqref="K37">
    <cfRule type="expression" dxfId="378" priority="7">
      <formula>$C37&lt;&gt;"Erdreich"</formula>
    </cfRule>
  </conditionalFormatting>
  <conditionalFormatting sqref="K38">
    <cfRule type="expression" dxfId="377" priority="6">
      <formula>$C38&lt;&gt;"Erdreich"</formula>
    </cfRule>
  </conditionalFormatting>
  <conditionalFormatting sqref="K39">
    <cfRule type="expression" dxfId="376" priority="5">
      <formula>$C39&lt;&gt;"Erdreich"</formula>
    </cfRule>
  </conditionalFormatting>
  <conditionalFormatting sqref="K40">
    <cfRule type="expression" dxfId="375" priority="4">
      <formula>$C40&lt;&gt;"Erdreich"</formula>
    </cfRule>
  </conditionalFormatting>
  <conditionalFormatting sqref="K41">
    <cfRule type="expression" dxfId="374" priority="3">
      <formula>$C41&lt;&gt;"Erdreich"</formula>
    </cfRule>
  </conditionalFormatting>
  <conditionalFormatting sqref="K42">
    <cfRule type="expression" dxfId="373" priority="2">
      <formula>$C42&lt;&gt;"Erdreich"</formula>
    </cfRule>
  </conditionalFormatting>
  <conditionalFormatting sqref="K43">
    <cfRule type="expression" dxfId="372" priority="1">
      <formula>$C43&lt;&gt;"Erdreich"</formula>
    </cfRule>
  </conditionalFormatting>
  <dataValidations count="5">
    <dataValidation type="list" allowBlank="1" showInputMessage="1" showErrorMessage="1" sqref="H2" xr:uid="{578315A3-7F79-4B54-B517-D5643956AE75}">
      <formula1>$R$2:$R$5</formula1>
    </dataValidation>
    <dataValidation type="list" allowBlank="1" showInputMessage="1" showErrorMessage="1" sqref="C7:F7" xr:uid="{516AC7C1-2FE0-4EA4-87B7-2AD7710EF769}">
      <formula1>$U$2:$U$6</formula1>
    </dataValidation>
    <dataValidation type="list" allowBlank="1" showInputMessage="1" showErrorMessage="1" sqref="A25:A43" xr:uid="{FFF9BEE8-8AE0-4E15-B8CA-80A5BAFF6E97}">
      <formula1>$V$2:$V$12</formula1>
    </dataValidation>
    <dataValidation type="list" allowBlank="1" showInputMessage="1" showErrorMessage="1" sqref="B25:B43" xr:uid="{59B94927-0832-41AD-B86A-F733D8D45AC3}">
      <formula1>$W$2:$W$11</formula1>
    </dataValidation>
    <dataValidation type="list" allowBlank="1" showInputMessage="1" showErrorMessage="1" sqref="C25:C43" xr:uid="{6B9E5891-C071-46C2-915E-EBBEFDB1077E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8A29F0-45A8-41E7-9E1A-188C07ABC65F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8A1C-37CA-4BA8-90EF-67AB40CCAF81}">
  <sheetPr>
    <pageSetUpPr fitToPage="1"/>
  </sheetPr>
  <dimension ref="A1:JE77"/>
  <sheetViews>
    <sheetView zoomScale="85" zoomScaleNormal="85" workbookViewId="0">
      <selection activeCell="K26" sqref="K26:K37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 t="s">
        <v>6528</v>
      </c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10'!H2:I2='Eingabe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/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ww37yZTwj8EBl/aP0fbsECYeENvxVPc0QtLXu2uP1WNMmzG/F+wML06WeNhO6wNAfuptvB9rMBq3Z5D+CQM4IA==" saltValue="FLCT4yikoypf4rykVb/7T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371" priority="82">
      <formula>$A$11=""</formula>
    </cfRule>
  </conditionalFormatting>
  <conditionalFormatting sqref="C12">
    <cfRule type="expression" dxfId="370" priority="81">
      <formula>A12=""</formula>
    </cfRule>
  </conditionalFormatting>
  <conditionalFormatting sqref="G14">
    <cfRule type="expression" dxfId="369" priority="80">
      <formula>C14=""</formula>
    </cfRule>
  </conditionalFormatting>
  <conditionalFormatting sqref="G15">
    <cfRule type="expression" dxfId="368" priority="79">
      <formula>C15=""</formula>
    </cfRule>
  </conditionalFormatting>
  <conditionalFormatting sqref="J14">
    <cfRule type="expression" dxfId="367" priority="78">
      <formula>#REF!=""</formula>
    </cfRule>
  </conditionalFormatting>
  <conditionalFormatting sqref="C26">
    <cfRule type="expression" dxfId="366" priority="49">
      <formula>AND(A26="AW",C26=$X$6)</formula>
    </cfRule>
    <cfRule type="expression" dxfId="365" priority="50">
      <formula>AND(A26="AW",C26=$X$5)</formula>
    </cfRule>
    <cfRule type="expression" dxfId="364" priority="51">
      <formula>AND(A26="AW",C26=$X$4)</formula>
    </cfRule>
  </conditionalFormatting>
  <conditionalFormatting sqref="C25:C43">
    <cfRule type="expression" dxfId="363" priority="34">
      <formula>AND(A25="IW",C25=$X$3)</formula>
    </cfRule>
    <cfRule type="expression" dxfId="362" priority="35">
      <formula>AND(A25="IW",C25=$X$2)</formula>
    </cfRule>
    <cfRule type="expression" dxfId="361" priority="36">
      <formula>AND(A25="DA",C25&lt;&gt;$X$2)</formula>
    </cfRule>
    <cfRule type="expression" dxfId="360" priority="38">
      <formula>AND(A25="AT",C25=$X$6)</formula>
    </cfRule>
    <cfRule type="expression" dxfId="359" priority="39">
      <formula>AND(A25="AT",C25=$X$5)</formula>
    </cfRule>
    <cfRule type="expression" dxfId="358" priority="40">
      <formula>AND(A25="AT",C25=$X$4)</formula>
    </cfRule>
    <cfRule type="expression" dxfId="357" priority="41">
      <formula>AND(A25="AT",C25=$X$3)</formula>
    </cfRule>
    <cfRule type="expression" dxfId="356" priority="42">
      <formula>AND(A25="AW",C25=$X$6)</formula>
    </cfRule>
    <cfRule type="expression" dxfId="355" priority="43">
      <formula>AND(A25="AW",C25=$X$5)</formula>
    </cfRule>
    <cfRule type="expression" dxfId="354" priority="44">
      <formula>AND(A25="AW",C25=$X$4)</formula>
    </cfRule>
    <cfRule type="expression" dxfId="353" priority="45">
      <formula>AND(A21="DA",C25=$X$3)</formula>
    </cfRule>
    <cfRule type="expression" dxfId="352" priority="46">
      <formula>AND(A25="AW",C25=$X$6)</formula>
    </cfRule>
    <cfRule type="expression" dxfId="351" priority="47">
      <formula>AND(A25="AW",C25=$X$5)</formula>
    </cfRule>
    <cfRule type="expression" dxfId="350" priority="48">
      <formula>AND(A25="AW",C25=$X$4)</formula>
    </cfRule>
  </conditionalFormatting>
  <conditionalFormatting sqref="N25:N43">
    <cfRule type="expression" dxfId="349" priority="33">
      <formula>OR(C25=$X$2,C25=$X$3,C25=$X$6)</formula>
    </cfRule>
  </conditionalFormatting>
  <conditionalFormatting sqref="C25:C43">
    <cfRule type="expression" dxfId="348" priority="52">
      <formula>AND(A25="AW",C25=$X$6)</formula>
    </cfRule>
    <cfRule type="expression" dxfId="347" priority="53">
      <formula>AND(A25="AW",C25=$X$5)</formula>
    </cfRule>
    <cfRule type="expression" dxfId="346" priority="54">
      <formula>AND(A25="AW",C25=$X$4)</formula>
    </cfRule>
  </conditionalFormatting>
  <conditionalFormatting sqref="C25:D43">
    <cfRule type="expression" dxfId="345" priority="55">
      <formula>AND(A25="AF",C25=$X$6)</formula>
    </cfRule>
    <cfRule type="expression" dxfId="344" priority="56">
      <formula>AND(A25="AF",C25=$X$5)</formula>
    </cfRule>
    <cfRule type="expression" dxfId="343" priority="57">
      <formula>AND(A25="AF",C25=$X$4)</formula>
    </cfRule>
    <cfRule type="expression" dxfId="342" priority="58">
      <formula>AND(A25="AF",C25=$X$3)</formula>
    </cfRule>
  </conditionalFormatting>
  <conditionalFormatting sqref="K25:K43">
    <cfRule type="expression" dxfId="341" priority="32">
      <formula>AND(C25&lt;&gt;$X$3,K25&gt;0)</formula>
    </cfRule>
  </conditionalFormatting>
  <conditionalFormatting sqref="K25">
    <cfRule type="expression" dxfId="340" priority="31">
      <formula>$C25&lt;&gt;"Erdreich"</formula>
    </cfRule>
  </conditionalFormatting>
  <conditionalFormatting sqref="K26">
    <cfRule type="expression" dxfId="339" priority="30">
      <formula>$C26&lt;&gt;"Erdreich"</formula>
    </cfRule>
  </conditionalFormatting>
  <conditionalFormatting sqref="K27">
    <cfRule type="expression" dxfId="338" priority="29">
      <formula>$C27&lt;&gt;"Erdreich"</formula>
    </cfRule>
  </conditionalFormatting>
  <conditionalFormatting sqref="K28">
    <cfRule type="expression" dxfId="337" priority="28">
      <formula>$C28&lt;&gt;"Erdreich"</formula>
    </cfRule>
  </conditionalFormatting>
  <conditionalFormatting sqref="K29">
    <cfRule type="expression" dxfId="336" priority="27">
      <formula>$C$29&lt;&gt;"Erdreich"</formula>
    </cfRule>
  </conditionalFormatting>
  <conditionalFormatting sqref="K30">
    <cfRule type="expression" dxfId="335" priority="26">
      <formula>$C30&lt;&gt;"Erdreich"</formula>
    </cfRule>
  </conditionalFormatting>
  <conditionalFormatting sqref="K32">
    <cfRule type="expression" dxfId="334" priority="25">
      <formula>$C32&lt;&gt;"Erdreich"</formula>
    </cfRule>
  </conditionalFormatting>
  <conditionalFormatting sqref="K33">
    <cfRule type="expression" dxfId="333" priority="24">
      <formula>$C33&lt;&gt;"Erdreich"</formula>
    </cfRule>
  </conditionalFormatting>
  <conditionalFormatting sqref="K34">
    <cfRule type="expression" dxfId="332" priority="23">
      <formula>$C34&lt;&gt;"Erdreich"</formula>
    </cfRule>
  </conditionalFormatting>
  <conditionalFormatting sqref="K35">
    <cfRule type="expression" dxfId="331" priority="22">
      <formula>$C35&lt;&gt;"Erdreich"</formula>
    </cfRule>
  </conditionalFormatting>
  <conditionalFormatting sqref="K36">
    <cfRule type="expression" dxfId="330" priority="21">
      <formula>$C36&lt;&gt;"Erdreich"</formula>
    </cfRule>
  </conditionalFormatting>
  <conditionalFormatting sqref="K37">
    <cfRule type="expression" dxfId="329" priority="20">
      <formula>$C37&lt;&gt;"Erdreich"</formula>
    </cfRule>
  </conditionalFormatting>
  <conditionalFormatting sqref="K38">
    <cfRule type="expression" dxfId="328" priority="19">
      <formula>$C38&lt;&gt;"Erdreich"</formula>
    </cfRule>
  </conditionalFormatting>
  <conditionalFormatting sqref="K39">
    <cfRule type="expression" dxfId="327" priority="18">
      <formula>$C39&lt;&gt;"Erdreich"</formula>
    </cfRule>
  </conditionalFormatting>
  <conditionalFormatting sqref="K40">
    <cfRule type="expression" dxfId="326" priority="17">
      <formula>$C40&lt;&gt;"Erdreich"</formula>
    </cfRule>
  </conditionalFormatting>
  <conditionalFormatting sqref="K41">
    <cfRule type="expression" dxfId="325" priority="16">
      <formula>$C41&lt;&gt;"Erdreich"</formula>
    </cfRule>
  </conditionalFormatting>
  <conditionalFormatting sqref="K42">
    <cfRule type="expression" dxfId="324" priority="15">
      <formula>$C42&lt;&gt;"Erdreich"</formula>
    </cfRule>
  </conditionalFormatting>
  <conditionalFormatting sqref="K43">
    <cfRule type="expression" dxfId="323" priority="14">
      <formula>$C43&lt;&gt;"Erdreich"</formula>
    </cfRule>
  </conditionalFormatting>
  <conditionalFormatting sqref="K31">
    <cfRule type="expression" dxfId="322" priority="13">
      <formula>$C31&lt;&gt;"Erdreich"</formula>
    </cfRule>
  </conditionalFormatting>
  <conditionalFormatting sqref="K32">
    <cfRule type="expression" dxfId="321" priority="12">
      <formula>$C32&lt;&gt;"Erdreich"</formula>
    </cfRule>
  </conditionalFormatting>
  <conditionalFormatting sqref="K33">
    <cfRule type="expression" dxfId="320" priority="11">
      <formula>$C33&lt;&gt;"Erdreich"</formula>
    </cfRule>
  </conditionalFormatting>
  <conditionalFormatting sqref="K34">
    <cfRule type="expression" dxfId="319" priority="10">
      <formula>$C34&lt;&gt;"Erdreich"</formula>
    </cfRule>
  </conditionalFormatting>
  <conditionalFormatting sqref="K35">
    <cfRule type="expression" dxfId="318" priority="9">
      <formula>$C35&lt;&gt;"Erdreich"</formula>
    </cfRule>
  </conditionalFormatting>
  <conditionalFormatting sqref="K36">
    <cfRule type="expression" dxfId="317" priority="8">
      <formula>$C36&lt;&gt;"Erdreich"</formula>
    </cfRule>
  </conditionalFormatting>
  <conditionalFormatting sqref="K37">
    <cfRule type="expression" dxfId="316" priority="7">
      <formula>$C37&lt;&gt;"Erdreich"</formula>
    </cfRule>
  </conditionalFormatting>
  <conditionalFormatting sqref="K38">
    <cfRule type="expression" dxfId="315" priority="6">
      <formula>$C38&lt;&gt;"Erdreich"</formula>
    </cfRule>
  </conditionalFormatting>
  <conditionalFormatting sqref="K39">
    <cfRule type="expression" dxfId="314" priority="5">
      <formula>$C39&lt;&gt;"Erdreich"</formula>
    </cfRule>
  </conditionalFormatting>
  <conditionalFormatting sqref="K40">
    <cfRule type="expression" dxfId="313" priority="4">
      <formula>$C40&lt;&gt;"Erdreich"</formula>
    </cfRule>
  </conditionalFormatting>
  <conditionalFormatting sqref="K41">
    <cfRule type="expression" dxfId="312" priority="3">
      <formula>$C41&lt;&gt;"Erdreich"</formula>
    </cfRule>
  </conditionalFormatting>
  <conditionalFormatting sqref="K42">
    <cfRule type="expression" dxfId="311" priority="2">
      <formula>$C42&lt;&gt;"Erdreich"</formula>
    </cfRule>
  </conditionalFormatting>
  <conditionalFormatting sqref="K43">
    <cfRule type="expression" dxfId="310" priority="1">
      <formula>$C43&lt;&gt;"Erdreich"</formula>
    </cfRule>
  </conditionalFormatting>
  <dataValidations count="5">
    <dataValidation type="list" allowBlank="1" showInputMessage="1" showErrorMessage="1" sqref="C25:C43" xr:uid="{35EA2552-1A67-4D09-BCFA-A705F12D54A7}">
      <formula1>$X$2:$X$6</formula1>
    </dataValidation>
    <dataValidation type="list" allowBlank="1" showInputMessage="1" showErrorMessage="1" sqref="B25:B43" xr:uid="{C1FF8E64-BDFC-455E-B865-21DF6AC73FE2}">
      <formula1>$W$2:$W$11</formula1>
    </dataValidation>
    <dataValidation type="list" allowBlank="1" showInputMessage="1" showErrorMessage="1" sqref="A25:A43" xr:uid="{CE68CB5D-C873-4E18-BC00-026463EB0547}">
      <formula1>$V$2:$V$12</formula1>
    </dataValidation>
    <dataValidation type="list" allowBlank="1" showInputMessage="1" showErrorMessage="1" sqref="C7:F7" xr:uid="{167A99DF-8C77-40FD-9552-00312BF3EB20}">
      <formula1>$U$2:$U$6</formula1>
    </dataValidation>
    <dataValidation type="list" allowBlank="1" showInputMessage="1" showErrorMessage="1" sqref="H2" xr:uid="{8B80C495-9B47-41C8-9805-7A986628DCEF}">
      <formula1>$R$2:$R$5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40326B-23DD-4248-9318-3FB1D215DDF0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5C935-DBAF-4117-BF89-F5D4A2AE2892}">
  <sheetPr>
    <pageSetUpPr fitToPage="1"/>
  </sheetPr>
  <dimension ref="A1:JE77"/>
  <sheetViews>
    <sheetView zoomScale="85" zoomScaleNormal="85" workbookViewId="0">
      <selection activeCell="E26" sqref="E26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11'!H2:I2='Eingabe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/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/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/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>
        <v>1</v>
      </c>
      <c r="L28" s="5" t="e">
        <f>IF(C28=X$4,0,'Eingabe Allgemeine Daten'!K$35)</f>
        <v>#N/A</v>
      </c>
      <c r="M28" s="11" t="e">
        <f t="shared" si="1"/>
        <v>#N/A</v>
      </c>
      <c r="N28" s="51"/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4.1900000000000004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/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/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/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/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/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/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/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/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/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/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/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/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/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/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/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17">
        <f>SUM(Z25:Z44)</f>
        <v>0</v>
      </c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zBnoZvQJOJg+U4Huxpv/BJDUcTNOvYlfCxYVv+TCVBiz02oYjXGdlKJSGPSSKc8XzFF1bUKZnhLiCFI906iwVQ==" saltValue="r7Kl2mTkWd6jb+MhaSc11w==" spinCount="100000" sheet="1" objects="1" scenarios="1" selectLockedCells="1"/>
  <mergeCells count="32">
    <mergeCell ref="A15:B15"/>
    <mergeCell ref="A16:B16"/>
    <mergeCell ref="A17:B17"/>
    <mergeCell ref="A18:B18"/>
    <mergeCell ref="A19:B19"/>
    <mergeCell ref="A14:B14"/>
    <mergeCell ref="A4:B4"/>
    <mergeCell ref="A5:B5"/>
    <mergeCell ref="A6:B6"/>
    <mergeCell ref="A7:B7"/>
    <mergeCell ref="A9:B9"/>
    <mergeCell ref="A11:B11"/>
    <mergeCell ref="A12:B12"/>
    <mergeCell ref="A13:B13"/>
    <mergeCell ref="A1:B1"/>
    <mergeCell ref="A2:B2"/>
    <mergeCell ref="H2:I2"/>
    <mergeCell ref="A3:B3"/>
    <mergeCell ref="I3:J3"/>
    <mergeCell ref="O47:P47"/>
    <mergeCell ref="O48:P48"/>
    <mergeCell ref="O51:P51"/>
    <mergeCell ref="C7:F7"/>
    <mergeCell ref="G7:I7"/>
    <mergeCell ref="J11:K11"/>
    <mergeCell ref="E51:F51"/>
    <mergeCell ref="E46:F46"/>
    <mergeCell ref="O46:P46"/>
    <mergeCell ref="E47:F47"/>
    <mergeCell ref="E48:F48"/>
    <mergeCell ref="E49:F49"/>
    <mergeCell ref="E50:F50"/>
  </mergeCells>
  <conditionalFormatting sqref="C11">
    <cfRule type="expression" dxfId="309" priority="82">
      <formula>$A$11=""</formula>
    </cfRule>
  </conditionalFormatting>
  <conditionalFormatting sqref="C12">
    <cfRule type="expression" dxfId="308" priority="81">
      <formula>A12=""</formula>
    </cfRule>
  </conditionalFormatting>
  <conditionalFormatting sqref="G14">
    <cfRule type="expression" dxfId="307" priority="80">
      <formula>C14=""</formula>
    </cfRule>
  </conditionalFormatting>
  <conditionalFormatting sqref="G15">
    <cfRule type="expression" dxfId="306" priority="79">
      <formula>C15=""</formula>
    </cfRule>
  </conditionalFormatting>
  <conditionalFormatting sqref="J14">
    <cfRule type="expression" dxfId="305" priority="78">
      <formula>#REF!=""</formula>
    </cfRule>
  </conditionalFormatting>
  <conditionalFormatting sqref="C26">
    <cfRule type="expression" dxfId="304" priority="49">
      <formula>AND(A26="AW",C26=$X$6)</formula>
    </cfRule>
    <cfRule type="expression" dxfId="303" priority="50">
      <formula>AND(A26="AW",C26=$X$5)</formula>
    </cfRule>
    <cfRule type="expression" dxfId="302" priority="51">
      <formula>AND(A26="AW",C26=$X$4)</formula>
    </cfRule>
  </conditionalFormatting>
  <conditionalFormatting sqref="C25:C43">
    <cfRule type="expression" dxfId="301" priority="34">
      <formula>AND(A25="IW",C25=$X$3)</formula>
    </cfRule>
    <cfRule type="expression" dxfId="300" priority="35">
      <formula>AND(A25="IW",C25=$X$2)</formula>
    </cfRule>
    <cfRule type="expression" dxfId="299" priority="36">
      <formula>AND(A25="DA",C25&lt;&gt;$X$2)</formula>
    </cfRule>
    <cfRule type="expression" dxfId="298" priority="38">
      <formula>AND(A25="AT",C25=$X$6)</formula>
    </cfRule>
    <cfRule type="expression" dxfId="297" priority="39">
      <formula>AND(A25="AT",C25=$X$5)</formula>
    </cfRule>
    <cfRule type="expression" dxfId="296" priority="40">
      <formula>AND(A25="AT",C25=$X$4)</formula>
    </cfRule>
    <cfRule type="expression" dxfId="295" priority="41">
      <formula>AND(A25="AT",C25=$X$3)</formula>
    </cfRule>
    <cfRule type="expression" dxfId="294" priority="42">
      <formula>AND(A25="AW",C25=$X$6)</formula>
    </cfRule>
    <cfRule type="expression" dxfId="293" priority="43">
      <formula>AND(A25="AW",C25=$X$5)</formula>
    </cfRule>
    <cfRule type="expression" dxfId="292" priority="44">
      <formula>AND(A25="AW",C25=$X$4)</formula>
    </cfRule>
    <cfRule type="expression" dxfId="291" priority="45">
      <formula>AND(A21="DA",C25=$X$3)</formula>
    </cfRule>
    <cfRule type="expression" dxfId="290" priority="46">
      <formula>AND(A25="AW",C25=$X$6)</formula>
    </cfRule>
    <cfRule type="expression" dxfId="289" priority="47">
      <formula>AND(A25="AW",C25=$X$5)</formula>
    </cfRule>
    <cfRule type="expression" dxfId="288" priority="48">
      <formula>AND(A25="AW",C25=$X$4)</formula>
    </cfRule>
  </conditionalFormatting>
  <conditionalFormatting sqref="N25:N43">
    <cfRule type="expression" dxfId="287" priority="33">
      <formula>OR(C25=$X$2,C25=$X$3,C25=$X$6)</formula>
    </cfRule>
  </conditionalFormatting>
  <conditionalFormatting sqref="C25 C28:C43">
    <cfRule type="expression" dxfId="286" priority="52">
      <formula>AND(A25="AW",C25=$X$6)</formula>
    </cfRule>
    <cfRule type="expression" dxfId="285" priority="53">
      <formula>AND(A25="AW",C25=$X$5)</formula>
    </cfRule>
    <cfRule type="expression" dxfId="284" priority="54">
      <formula>AND(A25="AW",C25=$X$4)</formula>
    </cfRule>
  </conditionalFormatting>
  <conditionalFormatting sqref="C25:D43">
    <cfRule type="expression" dxfId="283" priority="55">
      <formula>AND(A25="AF",C25=$X$6)</formula>
    </cfRule>
    <cfRule type="expression" dxfId="282" priority="56">
      <formula>AND(A25="AF",C25=$X$5)</formula>
    </cfRule>
    <cfRule type="expression" dxfId="281" priority="57">
      <formula>AND(A25="AF",C25=$X$4)</formula>
    </cfRule>
    <cfRule type="expression" dxfId="280" priority="58">
      <formula>AND(A25="AF",C25=$X$3)</formula>
    </cfRule>
  </conditionalFormatting>
  <conditionalFormatting sqref="K25:K43">
    <cfRule type="expression" dxfId="279" priority="32">
      <formula>AND(C25&lt;&gt;$X$3,K25&gt;0)</formula>
    </cfRule>
  </conditionalFormatting>
  <conditionalFormatting sqref="K25">
    <cfRule type="expression" dxfId="278" priority="31">
      <formula>$C25&lt;&gt;"Erdreich"</formula>
    </cfRule>
  </conditionalFormatting>
  <conditionalFormatting sqref="K26">
    <cfRule type="expression" dxfId="277" priority="30">
      <formula>$C26&lt;&gt;"Erdreich"</formula>
    </cfRule>
  </conditionalFormatting>
  <conditionalFormatting sqref="K27">
    <cfRule type="expression" dxfId="276" priority="29">
      <formula>$C27&lt;&gt;"Erdreich"</formula>
    </cfRule>
  </conditionalFormatting>
  <conditionalFormatting sqref="K28">
    <cfRule type="expression" dxfId="275" priority="28">
      <formula>$C28&lt;&gt;"Erdreich"</formula>
    </cfRule>
  </conditionalFormatting>
  <conditionalFormatting sqref="K29">
    <cfRule type="expression" dxfId="274" priority="27">
      <formula>$C$29&lt;&gt;"Erdreich"</formula>
    </cfRule>
  </conditionalFormatting>
  <conditionalFormatting sqref="K30">
    <cfRule type="expression" dxfId="273" priority="26">
      <formula>$C30&lt;&gt;"Erdreich"</formula>
    </cfRule>
  </conditionalFormatting>
  <conditionalFormatting sqref="K32">
    <cfRule type="expression" dxfId="272" priority="25">
      <formula>$C32&lt;&gt;"Erdreich"</formula>
    </cfRule>
  </conditionalFormatting>
  <conditionalFormatting sqref="K33">
    <cfRule type="expression" dxfId="271" priority="24">
      <formula>$C33&lt;&gt;"Erdreich"</formula>
    </cfRule>
  </conditionalFormatting>
  <conditionalFormatting sqref="K34">
    <cfRule type="expression" dxfId="270" priority="23">
      <formula>$C34&lt;&gt;"Erdreich"</formula>
    </cfRule>
  </conditionalFormatting>
  <conditionalFormatting sqref="K35">
    <cfRule type="expression" dxfId="269" priority="22">
      <formula>$C35&lt;&gt;"Erdreich"</formula>
    </cfRule>
  </conditionalFormatting>
  <conditionalFormatting sqref="K36">
    <cfRule type="expression" dxfId="268" priority="21">
      <formula>$C36&lt;&gt;"Erdreich"</formula>
    </cfRule>
  </conditionalFormatting>
  <conditionalFormatting sqref="K37">
    <cfRule type="expression" dxfId="267" priority="20">
      <formula>$C37&lt;&gt;"Erdreich"</formula>
    </cfRule>
  </conditionalFormatting>
  <conditionalFormatting sqref="K38">
    <cfRule type="expression" dxfId="266" priority="19">
      <formula>$C38&lt;&gt;"Erdreich"</formula>
    </cfRule>
  </conditionalFormatting>
  <conditionalFormatting sqref="K39">
    <cfRule type="expression" dxfId="265" priority="18">
      <formula>$C39&lt;&gt;"Erdreich"</formula>
    </cfRule>
  </conditionalFormatting>
  <conditionalFormatting sqref="K40">
    <cfRule type="expression" dxfId="264" priority="17">
      <formula>$C40&lt;&gt;"Erdreich"</formula>
    </cfRule>
  </conditionalFormatting>
  <conditionalFormatting sqref="K41">
    <cfRule type="expression" dxfId="263" priority="16">
      <formula>$C41&lt;&gt;"Erdreich"</formula>
    </cfRule>
  </conditionalFormatting>
  <conditionalFormatting sqref="K42">
    <cfRule type="expression" dxfId="262" priority="15">
      <formula>$C42&lt;&gt;"Erdreich"</formula>
    </cfRule>
  </conditionalFormatting>
  <conditionalFormatting sqref="K43">
    <cfRule type="expression" dxfId="261" priority="14">
      <formula>$C43&lt;&gt;"Erdreich"</formula>
    </cfRule>
  </conditionalFormatting>
  <conditionalFormatting sqref="K31">
    <cfRule type="expression" dxfId="260" priority="13">
      <formula>$C31&lt;&gt;"Erdreich"</formula>
    </cfRule>
  </conditionalFormatting>
  <conditionalFormatting sqref="K32">
    <cfRule type="expression" dxfId="259" priority="12">
      <formula>$C32&lt;&gt;"Erdreich"</formula>
    </cfRule>
  </conditionalFormatting>
  <conditionalFormatting sqref="K33">
    <cfRule type="expression" dxfId="258" priority="11">
      <formula>$C33&lt;&gt;"Erdreich"</formula>
    </cfRule>
  </conditionalFormatting>
  <conditionalFormatting sqref="K34">
    <cfRule type="expression" dxfId="257" priority="10">
      <formula>$C34&lt;&gt;"Erdreich"</formula>
    </cfRule>
  </conditionalFormatting>
  <conditionalFormatting sqref="K35">
    <cfRule type="expression" dxfId="256" priority="9">
      <formula>$C35&lt;&gt;"Erdreich"</formula>
    </cfRule>
  </conditionalFormatting>
  <conditionalFormatting sqref="K36">
    <cfRule type="expression" dxfId="255" priority="8">
      <formula>$C36&lt;&gt;"Erdreich"</formula>
    </cfRule>
  </conditionalFormatting>
  <conditionalFormatting sqref="K37">
    <cfRule type="expression" dxfId="254" priority="7">
      <formula>$C37&lt;&gt;"Erdreich"</formula>
    </cfRule>
  </conditionalFormatting>
  <conditionalFormatting sqref="K38">
    <cfRule type="expression" dxfId="253" priority="6">
      <formula>$C38&lt;&gt;"Erdreich"</formula>
    </cfRule>
  </conditionalFormatting>
  <conditionalFormatting sqref="K39">
    <cfRule type="expression" dxfId="252" priority="5">
      <formula>$C39&lt;&gt;"Erdreich"</formula>
    </cfRule>
  </conditionalFormatting>
  <conditionalFormatting sqref="K40">
    <cfRule type="expression" dxfId="251" priority="4">
      <formula>$C40&lt;&gt;"Erdreich"</formula>
    </cfRule>
  </conditionalFormatting>
  <conditionalFormatting sqref="K41">
    <cfRule type="expression" dxfId="250" priority="3">
      <formula>$C41&lt;&gt;"Erdreich"</formula>
    </cfRule>
  </conditionalFormatting>
  <conditionalFormatting sqref="K42">
    <cfRule type="expression" dxfId="249" priority="2">
      <formula>$C42&lt;&gt;"Erdreich"</formula>
    </cfRule>
  </conditionalFormatting>
  <conditionalFormatting sqref="K43">
    <cfRule type="expression" dxfId="248" priority="1">
      <formula>$C43&lt;&gt;"Erdreich"</formula>
    </cfRule>
  </conditionalFormatting>
  <dataValidations disablePrompts="1" count="5">
    <dataValidation type="list" allowBlank="1" showInputMessage="1" showErrorMessage="1" sqref="H2" xr:uid="{357D9027-BEFC-4F84-B830-4BB112FB65B7}">
      <formula1>$R$2:$R$5</formula1>
    </dataValidation>
    <dataValidation type="list" allowBlank="1" showInputMessage="1" showErrorMessage="1" sqref="C7:F7" xr:uid="{420B9638-C7D6-43B4-9374-2DE2556E9F9A}">
      <formula1>$U$2:$U$6</formula1>
    </dataValidation>
    <dataValidation type="list" allowBlank="1" showInputMessage="1" showErrorMessage="1" sqref="A25:A43" xr:uid="{B28EA73A-4A28-4680-8D09-CF70DB6579F7}">
      <formula1>$V$2:$V$12</formula1>
    </dataValidation>
    <dataValidation type="list" allowBlank="1" showInputMessage="1" showErrorMessage="1" sqref="B25:B43" xr:uid="{5ED05316-CE4C-419D-AD89-A91CF97BD060}">
      <formula1>$W$2:$W$11</formula1>
    </dataValidation>
    <dataValidation type="list" allowBlank="1" showInputMessage="1" showErrorMessage="1" sqref="C25:C43" xr:uid="{EB061820-F8E7-4E56-8DB3-CAD626BDAC0D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E7585E5C-E8A4-4C5C-8207-DBA91EE12EB4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7B603-75BC-4DFC-B805-C912493EE487}">
  <sheetPr>
    <pageSetUpPr fitToPage="1"/>
  </sheetPr>
  <dimension ref="A1:JE77"/>
  <sheetViews>
    <sheetView zoomScale="85" zoomScaleNormal="85" workbookViewId="0">
      <selection activeCell="E26" sqref="E26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12'!H2:I2='Eingabe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/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/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>
        <v>1</v>
      </c>
      <c r="F25" s="151">
        <v>4.3600000000000003</v>
      </c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>
        <v>1</v>
      </c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4.1900000000000004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hzWAilX+WGEF+4c7WWTzGSgkAFmntKTmiAgiOiUS4GTuAozFokvqXpj5qtnv3dKW4mzULG5+9rhyn05/SFwO2w==" saltValue="bEYJqK9mcq5vrezMqL8SZ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247" priority="82">
      <formula>$A$11=""</formula>
    </cfRule>
  </conditionalFormatting>
  <conditionalFormatting sqref="C12">
    <cfRule type="expression" dxfId="246" priority="81">
      <formula>A12=""</formula>
    </cfRule>
  </conditionalFormatting>
  <conditionalFormatting sqref="G14">
    <cfRule type="expression" dxfId="245" priority="80">
      <formula>C14=""</formula>
    </cfRule>
  </conditionalFormatting>
  <conditionalFormatting sqref="G15">
    <cfRule type="expression" dxfId="244" priority="79">
      <formula>C15=""</formula>
    </cfRule>
  </conditionalFormatting>
  <conditionalFormatting sqref="J14">
    <cfRule type="expression" dxfId="243" priority="78">
      <formula>#REF!=""</formula>
    </cfRule>
  </conditionalFormatting>
  <conditionalFormatting sqref="C26">
    <cfRule type="expression" dxfId="242" priority="49">
      <formula>AND(A26="AW",C26=$X$6)</formula>
    </cfRule>
    <cfRule type="expression" dxfId="241" priority="50">
      <formula>AND(A26="AW",C26=$X$5)</formula>
    </cfRule>
    <cfRule type="expression" dxfId="240" priority="51">
      <formula>AND(A26="AW",C26=$X$4)</formula>
    </cfRule>
  </conditionalFormatting>
  <conditionalFormatting sqref="C25:C43">
    <cfRule type="expression" dxfId="239" priority="34">
      <formula>AND(A25="IW",C25=$X$3)</formula>
    </cfRule>
    <cfRule type="expression" dxfId="238" priority="35">
      <formula>AND(A25="IW",C25=$X$2)</formula>
    </cfRule>
    <cfRule type="expression" dxfId="237" priority="36">
      <formula>AND(A25="DA",C25&lt;&gt;$X$2)</formula>
    </cfRule>
    <cfRule type="expression" dxfId="236" priority="38">
      <formula>AND(A25="AT",C25=$X$6)</formula>
    </cfRule>
    <cfRule type="expression" dxfId="235" priority="39">
      <formula>AND(A25="AT",C25=$X$5)</formula>
    </cfRule>
    <cfRule type="expression" dxfId="234" priority="40">
      <formula>AND(A25="AT",C25=$X$4)</formula>
    </cfRule>
    <cfRule type="expression" dxfId="233" priority="41">
      <formula>AND(A25="AT",C25=$X$3)</formula>
    </cfRule>
    <cfRule type="expression" dxfId="232" priority="42">
      <formula>AND(A25="AW",C25=$X$6)</formula>
    </cfRule>
    <cfRule type="expression" dxfId="231" priority="43">
      <formula>AND(A25="AW",C25=$X$5)</formula>
    </cfRule>
    <cfRule type="expression" dxfId="230" priority="44">
      <formula>AND(A25="AW",C25=$X$4)</formula>
    </cfRule>
    <cfRule type="expression" dxfId="229" priority="45">
      <formula>AND(A21="DA",C25=$X$3)</formula>
    </cfRule>
    <cfRule type="expression" dxfId="228" priority="46">
      <formula>AND(A25="AW",C25=$X$6)</formula>
    </cfRule>
    <cfRule type="expression" dxfId="227" priority="47">
      <formula>AND(A25="AW",C25=$X$5)</formula>
    </cfRule>
    <cfRule type="expression" dxfId="226" priority="48">
      <formula>AND(A25="AW",C25=$X$4)</formula>
    </cfRule>
  </conditionalFormatting>
  <conditionalFormatting sqref="N25:N43">
    <cfRule type="expression" dxfId="225" priority="33">
      <formula>OR(C25=$X$2,C25=$X$3,C25=$X$6)</formula>
    </cfRule>
  </conditionalFormatting>
  <conditionalFormatting sqref="C25 C28:C43">
    <cfRule type="expression" dxfId="224" priority="52">
      <formula>AND(A25="AW",C25=$X$6)</formula>
    </cfRule>
    <cfRule type="expression" dxfId="223" priority="53">
      <formula>AND(A25="AW",C25=$X$5)</formula>
    </cfRule>
    <cfRule type="expression" dxfId="222" priority="54">
      <formula>AND(A25="AW",C25=$X$4)</formula>
    </cfRule>
  </conditionalFormatting>
  <conditionalFormatting sqref="C25:D43">
    <cfRule type="expression" dxfId="221" priority="55">
      <formula>AND(A25="AF",C25=$X$6)</formula>
    </cfRule>
    <cfRule type="expression" dxfId="220" priority="56">
      <formula>AND(A25="AF",C25=$X$5)</formula>
    </cfRule>
    <cfRule type="expression" dxfId="219" priority="57">
      <formula>AND(A25="AF",C25=$X$4)</formula>
    </cfRule>
    <cfRule type="expression" dxfId="218" priority="58">
      <formula>AND(A25="AF",C25=$X$3)</formula>
    </cfRule>
  </conditionalFormatting>
  <conditionalFormatting sqref="K25:K43">
    <cfRule type="expression" dxfId="217" priority="32">
      <formula>AND(C25&lt;&gt;$X$3,K25&gt;0)</formula>
    </cfRule>
  </conditionalFormatting>
  <conditionalFormatting sqref="K25">
    <cfRule type="expression" dxfId="216" priority="31">
      <formula>$C25&lt;&gt;"Erdreich"</formula>
    </cfRule>
  </conditionalFormatting>
  <conditionalFormatting sqref="K26">
    <cfRule type="expression" dxfId="215" priority="30">
      <formula>$C26&lt;&gt;"Erdreich"</formula>
    </cfRule>
  </conditionalFormatting>
  <conditionalFormatting sqref="K27">
    <cfRule type="expression" dxfId="214" priority="29">
      <formula>$C27&lt;&gt;"Erdreich"</formula>
    </cfRule>
  </conditionalFormatting>
  <conditionalFormatting sqref="K28">
    <cfRule type="expression" dxfId="213" priority="28">
      <formula>$C28&lt;&gt;"Erdreich"</formula>
    </cfRule>
  </conditionalFormatting>
  <conditionalFormatting sqref="K29">
    <cfRule type="expression" dxfId="212" priority="27">
      <formula>$C$29&lt;&gt;"Erdreich"</formula>
    </cfRule>
  </conditionalFormatting>
  <conditionalFormatting sqref="K30">
    <cfRule type="expression" dxfId="211" priority="26">
      <formula>$C30&lt;&gt;"Erdreich"</formula>
    </cfRule>
  </conditionalFormatting>
  <conditionalFormatting sqref="K32">
    <cfRule type="expression" dxfId="210" priority="25">
      <formula>$C32&lt;&gt;"Erdreich"</formula>
    </cfRule>
  </conditionalFormatting>
  <conditionalFormatting sqref="K33">
    <cfRule type="expression" dxfId="209" priority="24">
      <formula>$C33&lt;&gt;"Erdreich"</formula>
    </cfRule>
  </conditionalFormatting>
  <conditionalFormatting sqref="K34">
    <cfRule type="expression" dxfId="208" priority="23">
      <formula>$C34&lt;&gt;"Erdreich"</formula>
    </cfRule>
  </conditionalFormatting>
  <conditionalFormatting sqref="K35">
    <cfRule type="expression" dxfId="207" priority="22">
      <formula>$C35&lt;&gt;"Erdreich"</formula>
    </cfRule>
  </conditionalFormatting>
  <conditionalFormatting sqref="K36">
    <cfRule type="expression" dxfId="206" priority="21">
      <formula>$C36&lt;&gt;"Erdreich"</formula>
    </cfRule>
  </conditionalFormatting>
  <conditionalFormatting sqref="K37">
    <cfRule type="expression" dxfId="205" priority="20">
      <formula>$C37&lt;&gt;"Erdreich"</formula>
    </cfRule>
  </conditionalFormatting>
  <conditionalFormatting sqref="K38">
    <cfRule type="expression" dxfId="204" priority="19">
      <formula>$C38&lt;&gt;"Erdreich"</formula>
    </cfRule>
  </conditionalFormatting>
  <conditionalFormatting sqref="K39">
    <cfRule type="expression" dxfId="203" priority="18">
      <formula>$C39&lt;&gt;"Erdreich"</formula>
    </cfRule>
  </conditionalFormatting>
  <conditionalFormatting sqref="K40">
    <cfRule type="expression" dxfId="202" priority="17">
      <formula>$C40&lt;&gt;"Erdreich"</formula>
    </cfRule>
  </conditionalFormatting>
  <conditionalFormatting sqref="K41">
    <cfRule type="expression" dxfId="201" priority="16">
      <formula>$C41&lt;&gt;"Erdreich"</formula>
    </cfRule>
  </conditionalFormatting>
  <conditionalFormatting sqref="K42">
    <cfRule type="expression" dxfId="200" priority="15">
      <formula>$C42&lt;&gt;"Erdreich"</formula>
    </cfRule>
  </conditionalFormatting>
  <conditionalFormatting sqref="K43">
    <cfRule type="expression" dxfId="199" priority="14">
      <formula>$C43&lt;&gt;"Erdreich"</formula>
    </cfRule>
  </conditionalFormatting>
  <conditionalFormatting sqref="K31">
    <cfRule type="expression" dxfId="198" priority="13">
      <formula>$C31&lt;&gt;"Erdreich"</formula>
    </cfRule>
  </conditionalFormatting>
  <conditionalFormatting sqref="K32">
    <cfRule type="expression" dxfId="197" priority="12">
      <formula>$C32&lt;&gt;"Erdreich"</formula>
    </cfRule>
  </conditionalFormatting>
  <conditionalFormatting sqref="K33">
    <cfRule type="expression" dxfId="196" priority="11">
      <formula>$C33&lt;&gt;"Erdreich"</formula>
    </cfRule>
  </conditionalFormatting>
  <conditionalFormatting sqref="K34">
    <cfRule type="expression" dxfId="195" priority="10">
      <formula>$C34&lt;&gt;"Erdreich"</formula>
    </cfRule>
  </conditionalFormatting>
  <conditionalFormatting sqref="K35">
    <cfRule type="expression" dxfId="194" priority="9">
      <formula>$C35&lt;&gt;"Erdreich"</formula>
    </cfRule>
  </conditionalFormatting>
  <conditionalFormatting sqref="K36">
    <cfRule type="expression" dxfId="193" priority="8">
      <formula>$C36&lt;&gt;"Erdreich"</formula>
    </cfRule>
  </conditionalFormatting>
  <conditionalFormatting sqref="K37">
    <cfRule type="expression" dxfId="192" priority="7">
      <formula>$C37&lt;&gt;"Erdreich"</formula>
    </cfRule>
  </conditionalFormatting>
  <conditionalFormatting sqref="K38">
    <cfRule type="expression" dxfId="191" priority="6">
      <formula>$C38&lt;&gt;"Erdreich"</formula>
    </cfRule>
  </conditionalFormatting>
  <conditionalFormatting sqref="K39">
    <cfRule type="expression" dxfId="190" priority="5">
      <formula>$C39&lt;&gt;"Erdreich"</formula>
    </cfRule>
  </conditionalFormatting>
  <conditionalFormatting sqref="K40">
    <cfRule type="expression" dxfId="189" priority="4">
      <formula>$C40&lt;&gt;"Erdreich"</formula>
    </cfRule>
  </conditionalFormatting>
  <conditionalFormatting sqref="K41">
    <cfRule type="expression" dxfId="188" priority="3">
      <formula>$C41&lt;&gt;"Erdreich"</formula>
    </cfRule>
  </conditionalFormatting>
  <conditionalFormatting sqref="K42">
    <cfRule type="expression" dxfId="187" priority="2">
      <formula>$C42&lt;&gt;"Erdreich"</formula>
    </cfRule>
  </conditionalFormatting>
  <conditionalFormatting sqref="K43">
    <cfRule type="expression" dxfId="186" priority="1">
      <formula>$C43&lt;&gt;"Erdreich"</formula>
    </cfRule>
  </conditionalFormatting>
  <dataValidations count="5">
    <dataValidation type="list" allowBlank="1" showInputMessage="1" showErrorMessage="1" sqref="C25:C43" xr:uid="{A610B138-6E52-42AA-B773-AEDAEAFB2F1C}">
      <formula1>$X$2:$X$6</formula1>
    </dataValidation>
    <dataValidation type="list" allowBlank="1" showInputMessage="1" showErrorMessage="1" sqref="B25:B43" xr:uid="{18DC81C6-1323-42D7-938C-595743ED81DF}">
      <formula1>$W$2:$W$11</formula1>
    </dataValidation>
    <dataValidation type="list" allowBlank="1" showInputMessage="1" showErrorMessage="1" sqref="A25:A43" xr:uid="{B458A63F-8705-444B-AFC9-9AD250F8E3A4}">
      <formula1>$V$2:$V$12</formula1>
    </dataValidation>
    <dataValidation type="list" allowBlank="1" showInputMessage="1" showErrorMessage="1" sqref="C7:F7" xr:uid="{44F7E7EB-1CDF-4D3B-9621-6ABA5A137512}">
      <formula1>$U$2:$U$6</formula1>
    </dataValidation>
    <dataValidation type="list" allowBlank="1" showInputMessage="1" showErrorMessage="1" sqref="H2" xr:uid="{5BAC097A-923B-41FF-9CAB-DB4E5D6108F3}">
      <formula1>$R$2:$R$5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B3C2C3-711A-4BC7-9891-B72B9A9783EF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0AE6E-A07E-4357-B8EE-8530259B2944}">
  <sheetPr>
    <pageSetUpPr fitToPage="1"/>
  </sheetPr>
  <dimension ref="A1:JE77"/>
  <sheetViews>
    <sheetView zoomScale="85" zoomScaleNormal="85" workbookViewId="0">
      <selection activeCell="K25" sqref="K25:K28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13'!H2:I2='Eingabe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HFMVBFN0HPl+uzKaCgyvcHgQojgARa3edBhqb7fr0DxzPpNKEg6vV0GtjKX/0eERfAkZ82ZAxo64rNIKjQ6ihQ==" saltValue="J8rfEFDE62TpX4xlx1+/tQ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185" priority="82">
      <formula>$A$11=""</formula>
    </cfRule>
  </conditionalFormatting>
  <conditionalFormatting sqref="C12">
    <cfRule type="expression" dxfId="184" priority="81">
      <formula>A12=""</formula>
    </cfRule>
  </conditionalFormatting>
  <conditionalFormatting sqref="G14">
    <cfRule type="expression" dxfId="183" priority="80">
      <formula>C14=""</formula>
    </cfRule>
  </conditionalFormatting>
  <conditionalFormatting sqref="G15">
    <cfRule type="expression" dxfId="182" priority="79">
      <formula>C15=""</formula>
    </cfRule>
  </conditionalFormatting>
  <conditionalFormatting sqref="J14">
    <cfRule type="expression" dxfId="181" priority="78">
      <formula>#REF!=""</formula>
    </cfRule>
  </conditionalFormatting>
  <conditionalFormatting sqref="C26">
    <cfRule type="expression" dxfId="180" priority="49">
      <formula>AND(A26="AW",C26=$X$6)</formula>
    </cfRule>
    <cfRule type="expression" dxfId="179" priority="50">
      <formula>AND(A26="AW",C26=$X$5)</formula>
    </cfRule>
    <cfRule type="expression" dxfId="178" priority="51">
      <formula>AND(A26="AW",C26=$X$4)</formula>
    </cfRule>
  </conditionalFormatting>
  <conditionalFormatting sqref="C25:C43">
    <cfRule type="expression" dxfId="177" priority="34">
      <formula>AND(A25="IW",C25=$X$3)</formula>
    </cfRule>
    <cfRule type="expression" dxfId="176" priority="35">
      <formula>AND(A25="IW",C25=$X$2)</formula>
    </cfRule>
    <cfRule type="expression" dxfId="175" priority="36">
      <formula>AND(A25="DA",C25&lt;&gt;$X$2)</formula>
    </cfRule>
    <cfRule type="expression" dxfId="174" priority="38">
      <formula>AND(A25="AT",C25=$X$6)</formula>
    </cfRule>
    <cfRule type="expression" dxfId="173" priority="39">
      <formula>AND(A25="AT",C25=$X$5)</formula>
    </cfRule>
    <cfRule type="expression" dxfId="172" priority="40">
      <formula>AND(A25="AT",C25=$X$4)</formula>
    </cfRule>
    <cfRule type="expression" dxfId="171" priority="41">
      <formula>AND(A25="AT",C25=$X$3)</formula>
    </cfRule>
    <cfRule type="expression" dxfId="170" priority="42">
      <formula>AND(A25="AW",C25=$X$6)</formula>
    </cfRule>
    <cfRule type="expression" dxfId="169" priority="43">
      <formula>AND(A25="AW",C25=$X$5)</formula>
    </cfRule>
    <cfRule type="expression" dxfId="168" priority="44">
      <formula>AND(A25="AW",C25=$X$4)</formula>
    </cfRule>
    <cfRule type="expression" dxfId="167" priority="45">
      <formula>AND(A21="DA",C25=$X$3)</formula>
    </cfRule>
    <cfRule type="expression" dxfId="166" priority="46">
      <formula>AND(A25="AW",C25=$X$6)</formula>
    </cfRule>
    <cfRule type="expression" dxfId="165" priority="47">
      <formula>AND(A25="AW",C25=$X$5)</formula>
    </cfRule>
    <cfRule type="expression" dxfId="164" priority="48">
      <formula>AND(A25="AW",C25=$X$4)</formula>
    </cfRule>
  </conditionalFormatting>
  <conditionalFormatting sqref="N25:N43">
    <cfRule type="expression" dxfId="163" priority="33">
      <formula>OR(C25=$X$2,C25=$X$3,C25=$X$6)</formula>
    </cfRule>
  </conditionalFormatting>
  <conditionalFormatting sqref="C25 C28:C43">
    <cfRule type="expression" dxfId="162" priority="52">
      <formula>AND(A25="AW",C25=$X$6)</formula>
    </cfRule>
    <cfRule type="expression" dxfId="161" priority="53">
      <formula>AND(A25="AW",C25=$X$5)</formula>
    </cfRule>
    <cfRule type="expression" dxfId="160" priority="54">
      <formula>AND(A25="AW",C25=$X$4)</formula>
    </cfRule>
  </conditionalFormatting>
  <conditionalFormatting sqref="C25:D43">
    <cfRule type="expression" dxfId="159" priority="55">
      <formula>AND(A25="AF",C25=$X$6)</formula>
    </cfRule>
    <cfRule type="expression" dxfId="158" priority="56">
      <formula>AND(A25="AF",C25=$X$5)</formula>
    </cfRule>
    <cfRule type="expression" dxfId="157" priority="57">
      <formula>AND(A25="AF",C25=$X$4)</formula>
    </cfRule>
    <cfRule type="expression" dxfId="156" priority="58">
      <formula>AND(A25="AF",C25=$X$3)</formula>
    </cfRule>
  </conditionalFormatting>
  <conditionalFormatting sqref="K25:K43">
    <cfRule type="expression" dxfId="155" priority="32">
      <formula>AND(C25&lt;&gt;$X$3,K25&gt;0)</formula>
    </cfRule>
  </conditionalFormatting>
  <conditionalFormatting sqref="K25">
    <cfRule type="expression" dxfId="154" priority="31">
      <formula>$C25&lt;&gt;"Erdreich"</formula>
    </cfRule>
  </conditionalFormatting>
  <conditionalFormatting sqref="K26">
    <cfRule type="expression" dxfId="153" priority="30">
      <formula>$C26&lt;&gt;"Erdreich"</formula>
    </cfRule>
  </conditionalFormatting>
  <conditionalFormatting sqref="K27">
    <cfRule type="expression" dxfId="152" priority="29">
      <formula>$C27&lt;&gt;"Erdreich"</formula>
    </cfRule>
  </conditionalFormatting>
  <conditionalFormatting sqref="K28">
    <cfRule type="expression" dxfId="151" priority="28">
      <formula>$C28&lt;&gt;"Erdreich"</formula>
    </cfRule>
  </conditionalFormatting>
  <conditionalFormatting sqref="K29">
    <cfRule type="expression" dxfId="150" priority="27">
      <formula>$C$29&lt;&gt;"Erdreich"</formula>
    </cfRule>
  </conditionalFormatting>
  <conditionalFormatting sqref="K30">
    <cfRule type="expression" dxfId="149" priority="26">
      <formula>$C30&lt;&gt;"Erdreich"</formula>
    </cfRule>
  </conditionalFormatting>
  <conditionalFormatting sqref="K32">
    <cfRule type="expression" dxfId="148" priority="25">
      <formula>$C32&lt;&gt;"Erdreich"</formula>
    </cfRule>
  </conditionalFormatting>
  <conditionalFormatting sqref="K33">
    <cfRule type="expression" dxfId="147" priority="24">
      <formula>$C33&lt;&gt;"Erdreich"</formula>
    </cfRule>
  </conditionalFormatting>
  <conditionalFormatting sqref="K34">
    <cfRule type="expression" dxfId="146" priority="23">
      <formula>$C34&lt;&gt;"Erdreich"</formula>
    </cfRule>
  </conditionalFormatting>
  <conditionalFormatting sqref="K35">
    <cfRule type="expression" dxfId="145" priority="22">
      <formula>$C35&lt;&gt;"Erdreich"</formula>
    </cfRule>
  </conditionalFormatting>
  <conditionalFormatting sqref="K36">
    <cfRule type="expression" dxfId="144" priority="21">
      <formula>$C36&lt;&gt;"Erdreich"</formula>
    </cfRule>
  </conditionalFormatting>
  <conditionalFormatting sqref="K37">
    <cfRule type="expression" dxfId="143" priority="20">
      <formula>$C37&lt;&gt;"Erdreich"</formula>
    </cfRule>
  </conditionalFormatting>
  <conditionalFormatting sqref="K38">
    <cfRule type="expression" dxfId="142" priority="19">
      <formula>$C38&lt;&gt;"Erdreich"</formula>
    </cfRule>
  </conditionalFormatting>
  <conditionalFormatting sqref="K39">
    <cfRule type="expression" dxfId="141" priority="18">
      <formula>$C39&lt;&gt;"Erdreich"</formula>
    </cfRule>
  </conditionalFormatting>
  <conditionalFormatting sqref="K40">
    <cfRule type="expression" dxfId="140" priority="17">
      <formula>$C40&lt;&gt;"Erdreich"</formula>
    </cfRule>
  </conditionalFormatting>
  <conditionalFormatting sqref="K41">
    <cfRule type="expression" dxfId="139" priority="16">
      <formula>$C41&lt;&gt;"Erdreich"</formula>
    </cfRule>
  </conditionalFormatting>
  <conditionalFormatting sqref="K42">
    <cfRule type="expression" dxfId="138" priority="15">
      <formula>$C42&lt;&gt;"Erdreich"</formula>
    </cfRule>
  </conditionalFormatting>
  <conditionalFormatting sqref="K43">
    <cfRule type="expression" dxfId="137" priority="14">
      <formula>$C43&lt;&gt;"Erdreich"</formula>
    </cfRule>
  </conditionalFormatting>
  <conditionalFormatting sqref="K31">
    <cfRule type="expression" dxfId="136" priority="13">
      <formula>$C31&lt;&gt;"Erdreich"</formula>
    </cfRule>
  </conditionalFormatting>
  <conditionalFormatting sqref="K32">
    <cfRule type="expression" dxfId="135" priority="12">
      <formula>$C32&lt;&gt;"Erdreich"</formula>
    </cfRule>
  </conditionalFormatting>
  <conditionalFormatting sqref="K33">
    <cfRule type="expression" dxfId="134" priority="11">
      <formula>$C33&lt;&gt;"Erdreich"</formula>
    </cfRule>
  </conditionalFormatting>
  <conditionalFormatting sqref="K34">
    <cfRule type="expression" dxfId="133" priority="10">
      <formula>$C34&lt;&gt;"Erdreich"</formula>
    </cfRule>
  </conditionalFormatting>
  <conditionalFormatting sqref="K35">
    <cfRule type="expression" dxfId="132" priority="9">
      <formula>$C35&lt;&gt;"Erdreich"</formula>
    </cfRule>
  </conditionalFormatting>
  <conditionalFormatting sqref="K36">
    <cfRule type="expression" dxfId="131" priority="8">
      <formula>$C36&lt;&gt;"Erdreich"</formula>
    </cfRule>
  </conditionalFormatting>
  <conditionalFormatting sqref="K37">
    <cfRule type="expression" dxfId="130" priority="7">
      <formula>$C37&lt;&gt;"Erdreich"</formula>
    </cfRule>
  </conditionalFormatting>
  <conditionalFormatting sqref="K38">
    <cfRule type="expression" dxfId="129" priority="6">
      <formula>$C38&lt;&gt;"Erdreich"</formula>
    </cfRule>
  </conditionalFormatting>
  <conditionalFormatting sqref="K39">
    <cfRule type="expression" dxfId="128" priority="5">
      <formula>$C39&lt;&gt;"Erdreich"</formula>
    </cfRule>
  </conditionalFormatting>
  <conditionalFormatting sqref="K40">
    <cfRule type="expression" dxfId="127" priority="4">
      <formula>$C40&lt;&gt;"Erdreich"</formula>
    </cfRule>
  </conditionalFormatting>
  <conditionalFormatting sqref="K41">
    <cfRule type="expression" dxfId="126" priority="3">
      <formula>$C41&lt;&gt;"Erdreich"</formula>
    </cfRule>
  </conditionalFormatting>
  <conditionalFormatting sqref="K42">
    <cfRule type="expression" dxfId="125" priority="2">
      <formula>$C42&lt;&gt;"Erdreich"</formula>
    </cfRule>
  </conditionalFormatting>
  <conditionalFormatting sqref="K43">
    <cfRule type="expression" dxfId="124" priority="1">
      <formula>$C43&lt;&gt;"Erdreich"</formula>
    </cfRule>
  </conditionalFormatting>
  <dataValidations count="5">
    <dataValidation type="list" allowBlank="1" showInputMessage="1" showErrorMessage="1" sqref="H2" xr:uid="{BA3A4FDA-D396-4CE9-BBB7-09B97E7CB65B}">
      <formula1>$R$2:$R$5</formula1>
    </dataValidation>
    <dataValidation type="list" allowBlank="1" showInputMessage="1" showErrorMessage="1" sqref="C7:F7" xr:uid="{FFA6123E-2309-49C2-BC3A-FC764896C27A}">
      <formula1>$U$2:$U$6</formula1>
    </dataValidation>
    <dataValidation type="list" allowBlank="1" showInputMessage="1" showErrorMessage="1" sqref="A25:A43" xr:uid="{B17FC82A-9177-42BA-B1FD-82B9F461233C}">
      <formula1>$V$2:$V$12</formula1>
    </dataValidation>
    <dataValidation type="list" allowBlank="1" showInputMessage="1" showErrorMessage="1" sqref="B25:B43" xr:uid="{7338C063-3B4F-4F48-9005-7C45FB349488}">
      <formula1>$W$2:$W$11</formula1>
    </dataValidation>
    <dataValidation type="list" allowBlank="1" showInputMessage="1" showErrorMessage="1" sqref="C25:C43" xr:uid="{0129D559-73E6-4FAC-8585-7F36B2DF308A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6A929B-54FB-4A69-A0ED-D1A29760607D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57548-B471-4DCF-BE31-9C4FEDD86A30}">
  <sheetPr>
    <pageSetUpPr fitToPage="1"/>
  </sheetPr>
  <dimension ref="A1:JE77"/>
  <sheetViews>
    <sheetView zoomScale="85" zoomScaleNormal="85" workbookViewId="0">
      <selection activeCell="K26" sqref="K26:K30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14'!H2:I2='Eingabe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BCTkGOVQPt9SJmV82JF5MlYiYpdggjDJHdZxnjxP9yz9LM6e9aPMxJoTXODfENh2+EcIQa9rkuDxDkDYymUuSw==" saltValue="/6XIr+wNcPdGAbIzjNhkw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123" priority="82">
      <formula>$A$11=""</formula>
    </cfRule>
  </conditionalFormatting>
  <conditionalFormatting sqref="C12">
    <cfRule type="expression" dxfId="122" priority="81">
      <formula>A12=""</formula>
    </cfRule>
  </conditionalFormatting>
  <conditionalFormatting sqref="G14">
    <cfRule type="expression" dxfId="121" priority="80">
      <formula>C14=""</formula>
    </cfRule>
  </conditionalFormatting>
  <conditionalFormatting sqref="G15">
    <cfRule type="expression" dxfId="120" priority="79">
      <formula>C15=""</formula>
    </cfRule>
  </conditionalFormatting>
  <conditionalFormatting sqref="J14">
    <cfRule type="expression" dxfId="119" priority="78">
      <formula>#REF!=""</formula>
    </cfRule>
  </conditionalFormatting>
  <conditionalFormatting sqref="C26">
    <cfRule type="expression" dxfId="118" priority="49">
      <formula>AND(A26="AW",C26=$X$6)</formula>
    </cfRule>
    <cfRule type="expression" dxfId="117" priority="50">
      <formula>AND(A26="AW",C26=$X$5)</formula>
    </cfRule>
    <cfRule type="expression" dxfId="116" priority="51">
      <formula>AND(A26="AW",C26=$X$4)</formula>
    </cfRule>
  </conditionalFormatting>
  <conditionalFormatting sqref="C25:C43">
    <cfRule type="expression" dxfId="115" priority="34">
      <formula>AND(A25="IW",C25=$X$3)</formula>
    </cfRule>
    <cfRule type="expression" dxfId="114" priority="35">
      <formula>AND(A25="IW",C25=$X$2)</formula>
    </cfRule>
    <cfRule type="expression" dxfId="113" priority="36">
      <formula>AND(A25="DA",C25&lt;&gt;$X$2)</formula>
    </cfRule>
    <cfRule type="expression" dxfId="112" priority="38">
      <formula>AND(A25="AT",C25=$X$6)</formula>
    </cfRule>
    <cfRule type="expression" dxfId="111" priority="39">
      <formula>AND(A25="AT",C25=$X$5)</formula>
    </cfRule>
    <cfRule type="expression" dxfId="110" priority="40">
      <formula>AND(A25="AT",C25=$X$4)</formula>
    </cfRule>
    <cfRule type="expression" dxfId="109" priority="41">
      <formula>AND(A25="AT",C25=$X$3)</formula>
    </cfRule>
    <cfRule type="expression" dxfId="108" priority="42">
      <formula>AND(A25="AW",C25=$X$6)</formula>
    </cfRule>
    <cfRule type="expression" dxfId="107" priority="43">
      <formula>AND(A25="AW",C25=$X$5)</formula>
    </cfRule>
    <cfRule type="expression" dxfId="106" priority="44">
      <formula>AND(A25="AW",C25=$X$4)</formula>
    </cfRule>
    <cfRule type="expression" dxfId="105" priority="45">
      <formula>AND(A21="DA",C25=$X$3)</formula>
    </cfRule>
    <cfRule type="expression" dxfId="104" priority="46">
      <formula>AND(A25="AW",C25=$X$6)</formula>
    </cfRule>
    <cfRule type="expression" dxfId="103" priority="47">
      <formula>AND(A25="AW",C25=$X$5)</formula>
    </cfRule>
    <cfRule type="expression" dxfId="102" priority="48">
      <formula>AND(A25="AW",C25=$X$4)</formula>
    </cfRule>
  </conditionalFormatting>
  <conditionalFormatting sqref="N25:N43">
    <cfRule type="expression" dxfId="101" priority="33">
      <formula>OR(C25=$X$2,C25=$X$3,C25=$X$6)</formula>
    </cfRule>
  </conditionalFormatting>
  <conditionalFormatting sqref="C25 C28:C43">
    <cfRule type="expression" dxfId="100" priority="52">
      <formula>AND(A25="AW",C25=$X$6)</formula>
    </cfRule>
    <cfRule type="expression" dxfId="99" priority="53">
      <formula>AND(A25="AW",C25=$X$5)</formula>
    </cfRule>
    <cfRule type="expression" dxfId="98" priority="54">
      <formula>AND(A25="AW",C25=$X$4)</formula>
    </cfRule>
  </conditionalFormatting>
  <conditionalFormatting sqref="C25:D43">
    <cfRule type="expression" dxfId="97" priority="55">
      <formula>AND(A25="AF",C25=$X$6)</formula>
    </cfRule>
    <cfRule type="expression" dxfId="96" priority="56">
      <formula>AND(A25="AF",C25=$X$5)</formula>
    </cfRule>
    <cfRule type="expression" dxfId="95" priority="57">
      <formula>AND(A25="AF",C25=$X$4)</formula>
    </cfRule>
    <cfRule type="expression" dxfId="94" priority="58">
      <formula>AND(A25="AF",C25=$X$3)</formula>
    </cfRule>
  </conditionalFormatting>
  <conditionalFormatting sqref="K25:K43">
    <cfRule type="expression" dxfId="93" priority="32">
      <formula>AND(C25&lt;&gt;$X$3,K25&gt;0)</formula>
    </cfRule>
  </conditionalFormatting>
  <conditionalFormatting sqref="K25">
    <cfRule type="expression" dxfId="92" priority="31">
      <formula>$C25&lt;&gt;"Erdreich"</formula>
    </cfRule>
  </conditionalFormatting>
  <conditionalFormatting sqref="K26">
    <cfRule type="expression" dxfId="91" priority="30">
      <formula>$C26&lt;&gt;"Erdreich"</formula>
    </cfRule>
  </conditionalFormatting>
  <conditionalFormatting sqref="K27">
    <cfRule type="expression" dxfId="90" priority="29">
      <formula>$C27&lt;&gt;"Erdreich"</formula>
    </cfRule>
  </conditionalFormatting>
  <conditionalFormatting sqref="K28">
    <cfRule type="expression" dxfId="89" priority="28">
      <formula>$C28&lt;&gt;"Erdreich"</formula>
    </cfRule>
  </conditionalFormatting>
  <conditionalFormatting sqref="K29">
    <cfRule type="expression" dxfId="88" priority="27">
      <formula>$C$29&lt;&gt;"Erdreich"</formula>
    </cfRule>
  </conditionalFormatting>
  <conditionalFormatting sqref="K30">
    <cfRule type="expression" dxfId="87" priority="26">
      <formula>$C30&lt;&gt;"Erdreich"</formula>
    </cfRule>
  </conditionalFormatting>
  <conditionalFormatting sqref="K32">
    <cfRule type="expression" dxfId="86" priority="25">
      <formula>$C32&lt;&gt;"Erdreich"</formula>
    </cfRule>
  </conditionalFormatting>
  <conditionalFormatting sqref="K33">
    <cfRule type="expression" dxfId="85" priority="24">
      <formula>$C33&lt;&gt;"Erdreich"</formula>
    </cfRule>
  </conditionalFormatting>
  <conditionalFormatting sqref="K34">
    <cfRule type="expression" dxfId="84" priority="23">
      <formula>$C34&lt;&gt;"Erdreich"</formula>
    </cfRule>
  </conditionalFormatting>
  <conditionalFormatting sqref="K35">
    <cfRule type="expression" dxfId="83" priority="22">
      <formula>$C35&lt;&gt;"Erdreich"</formula>
    </cfRule>
  </conditionalFormatting>
  <conditionalFormatting sqref="K36">
    <cfRule type="expression" dxfId="82" priority="21">
      <formula>$C36&lt;&gt;"Erdreich"</formula>
    </cfRule>
  </conditionalFormatting>
  <conditionalFormatting sqref="K37">
    <cfRule type="expression" dxfId="81" priority="20">
      <formula>$C37&lt;&gt;"Erdreich"</formula>
    </cfRule>
  </conditionalFormatting>
  <conditionalFormatting sqref="K38">
    <cfRule type="expression" dxfId="80" priority="19">
      <formula>$C38&lt;&gt;"Erdreich"</formula>
    </cfRule>
  </conditionalFormatting>
  <conditionalFormatting sqref="K39">
    <cfRule type="expression" dxfId="79" priority="18">
      <formula>$C39&lt;&gt;"Erdreich"</formula>
    </cfRule>
  </conditionalFormatting>
  <conditionalFormatting sqref="K40">
    <cfRule type="expression" dxfId="78" priority="17">
      <formula>$C40&lt;&gt;"Erdreich"</formula>
    </cfRule>
  </conditionalFormatting>
  <conditionalFormatting sqref="K41">
    <cfRule type="expression" dxfId="77" priority="16">
      <formula>$C41&lt;&gt;"Erdreich"</formula>
    </cfRule>
  </conditionalFormatting>
  <conditionalFormatting sqref="K42">
    <cfRule type="expression" dxfId="76" priority="15">
      <formula>$C42&lt;&gt;"Erdreich"</formula>
    </cfRule>
  </conditionalFormatting>
  <conditionalFormatting sqref="K43">
    <cfRule type="expression" dxfId="75" priority="14">
      <formula>$C43&lt;&gt;"Erdreich"</formula>
    </cfRule>
  </conditionalFormatting>
  <conditionalFormatting sqref="K31">
    <cfRule type="expression" dxfId="74" priority="13">
      <formula>$C31&lt;&gt;"Erdreich"</formula>
    </cfRule>
  </conditionalFormatting>
  <conditionalFormatting sqref="K32">
    <cfRule type="expression" dxfId="73" priority="12">
      <formula>$C32&lt;&gt;"Erdreich"</formula>
    </cfRule>
  </conditionalFormatting>
  <conditionalFormatting sqref="K33">
    <cfRule type="expression" dxfId="72" priority="11">
      <formula>$C33&lt;&gt;"Erdreich"</formula>
    </cfRule>
  </conditionalFormatting>
  <conditionalFormatting sqref="K34">
    <cfRule type="expression" dxfId="71" priority="10">
      <formula>$C34&lt;&gt;"Erdreich"</formula>
    </cfRule>
  </conditionalFormatting>
  <conditionalFormatting sqref="K35">
    <cfRule type="expression" dxfId="70" priority="9">
      <formula>$C35&lt;&gt;"Erdreich"</formula>
    </cfRule>
  </conditionalFormatting>
  <conditionalFormatting sqref="K36">
    <cfRule type="expression" dxfId="69" priority="8">
      <formula>$C36&lt;&gt;"Erdreich"</formula>
    </cfRule>
  </conditionalFormatting>
  <conditionalFormatting sqref="K37">
    <cfRule type="expression" dxfId="68" priority="7">
      <formula>$C37&lt;&gt;"Erdreich"</formula>
    </cfRule>
  </conditionalFormatting>
  <conditionalFormatting sqref="K38">
    <cfRule type="expression" dxfId="67" priority="6">
      <formula>$C38&lt;&gt;"Erdreich"</formula>
    </cfRule>
  </conditionalFormatting>
  <conditionalFormatting sqref="K39">
    <cfRule type="expression" dxfId="66" priority="5">
      <formula>$C39&lt;&gt;"Erdreich"</formula>
    </cfRule>
  </conditionalFormatting>
  <conditionalFormatting sqref="K40">
    <cfRule type="expression" dxfId="65" priority="4">
      <formula>$C40&lt;&gt;"Erdreich"</formula>
    </cfRule>
  </conditionalFormatting>
  <conditionalFormatting sqref="K41">
    <cfRule type="expression" dxfId="64" priority="3">
      <formula>$C41&lt;&gt;"Erdreich"</formula>
    </cfRule>
  </conditionalFormatting>
  <conditionalFormatting sqref="K42">
    <cfRule type="expression" dxfId="63" priority="2">
      <formula>$C42&lt;&gt;"Erdreich"</formula>
    </cfRule>
  </conditionalFormatting>
  <conditionalFormatting sqref="K43">
    <cfRule type="expression" dxfId="62" priority="1">
      <formula>$C43&lt;&gt;"Erdreich"</formula>
    </cfRule>
  </conditionalFormatting>
  <dataValidations count="5">
    <dataValidation type="list" allowBlank="1" showInputMessage="1" showErrorMessage="1" sqref="C25:C43" xr:uid="{CECE3206-6EA9-4931-B74A-AEDDF0AD9F67}">
      <formula1>$X$2:$X$6</formula1>
    </dataValidation>
    <dataValidation type="list" allowBlank="1" showInputMessage="1" showErrorMessage="1" sqref="B25:B43" xr:uid="{7ED388AD-8B2E-4D21-9826-382CF6862C8D}">
      <formula1>$W$2:$W$11</formula1>
    </dataValidation>
    <dataValidation type="list" allowBlank="1" showInputMessage="1" showErrorMessage="1" sqref="A25:A43" xr:uid="{849EC84C-376F-4ADF-AB11-A0B817FF09A9}">
      <formula1>$V$2:$V$12</formula1>
    </dataValidation>
    <dataValidation type="list" allowBlank="1" showInputMessage="1" showErrorMessage="1" sqref="C7:F7" xr:uid="{C7C5C28C-6BE9-431F-9721-40555D9A9668}">
      <formula1>$U$2:$U$6</formula1>
    </dataValidation>
    <dataValidation type="list" allowBlank="1" showInputMessage="1" showErrorMessage="1" sqref="H2" xr:uid="{C6D1FB64-D1E0-4C14-844D-60CCA9AA57E8}">
      <formula1>$R$2:$R$5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BCE87A-BB70-4EFC-859F-835D82BDB76A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8685F-77A1-412D-BE51-727739C5310C}">
  <sheetPr>
    <pageSetUpPr fitToPage="1"/>
  </sheetPr>
  <dimension ref="A1:JE77"/>
  <sheetViews>
    <sheetView zoomScale="85" zoomScaleNormal="85" workbookViewId="0">
      <selection activeCell="K26" sqref="K26:K35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7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15'!H2:I2='Eingabe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5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lmDUlK8rDaRMLfCwALjWBM5PWjypX8p+j/WnGszFvXidcVu5Voh7zvRWfVyg6gUDQ+O66ckbMtG7xvu6sJKT2A==" saltValue="3CqaZvBVnmc25nGMpcykfw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61" priority="82">
      <formula>$A$11=""</formula>
    </cfRule>
  </conditionalFormatting>
  <conditionalFormatting sqref="C12">
    <cfRule type="expression" dxfId="60" priority="81">
      <formula>A12=""</formula>
    </cfRule>
  </conditionalFormatting>
  <conditionalFormatting sqref="G14">
    <cfRule type="expression" dxfId="59" priority="80">
      <formula>C14=""</formula>
    </cfRule>
  </conditionalFormatting>
  <conditionalFormatting sqref="G15">
    <cfRule type="expression" dxfId="58" priority="79">
      <formula>C15=""</formula>
    </cfRule>
  </conditionalFormatting>
  <conditionalFormatting sqref="J14">
    <cfRule type="expression" dxfId="57" priority="78">
      <formula>#REF!=""</formula>
    </cfRule>
  </conditionalFormatting>
  <conditionalFormatting sqref="C26">
    <cfRule type="expression" dxfId="56" priority="49">
      <formula>AND(A26="AW",C26=$X$6)</formula>
    </cfRule>
    <cfRule type="expression" dxfId="55" priority="50">
      <formula>AND(A26="AW",C26=$X$5)</formula>
    </cfRule>
    <cfRule type="expression" dxfId="54" priority="51">
      <formula>AND(A26="AW",C26=$X$4)</formula>
    </cfRule>
  </conditionalFormatting>
  <conditionalFormatting sqref="C25:C43">
    <cfRule type="expression" dxfId="53" priority="34">
      <formula>AND(A25="IW",C25=$X$3)</formula>
    </cfRule>
    <cfRule type="expression" dxfId="52" priority="35">
      <formula>AND(A25="IW",C25=$X$2)</formula>
    </cfRule>
    <cfRule type="expression" dxfId="51" priority="36">
      <formula>AND(A25="DA",C25&lt;&gt;$X$2)</formula>
    </cfRule>
    <cfRule type="expression" dxfId="50" priority="38">
      <formula>AND(A25="AT",C25=$X$6)</formula>
    </cfRule>
    <cfRule type="expression" dxfId="49" priority="39">
      <formula>AND(A25="AT",C25=$X$5)</formula>
    </cfRule>
    <cfRule type="expression" dxfId="48" priority="40">
      <formula>AND(A25="AT",C25=$X$4)</formula>
    </cfRule>
    <cfRule type="expression" dxfId="47" priority="41">
      <formula>AND(A25="AT",C25=$X$3)</formula>
    </cfRule>
    <cfRule type="expression" dxfId="46" priority="42">
      <formula>AND(A25="AW",C25=$X$6)</formula>
    </cfRule>
    <cfRule type="expression" dxfId="45" priority="43">
      <formula>AND(A25="AW",C25=$X$5)</formula>
    </cfRule>
    <cfRule type="expression" dxfId="44" priority="44">
      <formula>AND(A25="AW",C25=$X$4)</formula>
    </cfRule>
    <cfRule type="expression" dxfId="43" priority="45">
      <formula>AND(A21="DA",C25=$X$3)</formula>
    </cfRule>
    <cfRule type="expression" dxfId="42" priority="46">
      <formula>AND(A25="AW",C25=$X$6)</formula>
    </cfRule>
    <cfRule type="expression" dxfId="41" priority="47">
      <formula>AND(A25="AW",C25=$X$5)</formula>
    </cfRule>
    <cfRule type="expression" dxfId="40" priority="48">
      <formula>AND(A25="AW",C25=$X$4)</formula>
    </cfRule>
  </conditionalFormatting>
  <conditionalFormatting sqref="N25:N43">
    <cfRule type="expression" dxfId="39" priority="33">
      <formula>OR(C25=$X$2,C25=$X$3,C25=$X$6)</formula>
    </cfRule>
  </conditionalFormatting>
  <conditionalFormatting sqref="C25 C28:C43">
    <cfRule type="expression" dxfId="38" priority="52">
      <formula>AND(A25="AW",C25=$X$6)</formula>
    </cfRule>
    <cfRule type="expression" dxfId="37" priority="53">
      <formula>AND(A25="AW",C25=$X$5)</formula>
    </cfRule>
    <cfRule type="expression" dxfId="36" priority="54">
      <formula>AND(A25="AW",C25=$X$4)</formula>
    </cfRule>
  </conditionalFormatting>
  <conditionalFormatting sqref="C25:D43">
    <cfRule type="expression" dxfId="35" priority="55">
      <formula>AND(A25="AF",C25=$X$6)</formula>
    </cfRule>
    <cfRule type="expression" dxfId="34" priority="56">
      <formula>AND(A25="AF",C25=$X$5)</formula>
    </cfRule>
    <cfRule type="expression" dxfId="33" priority="57">
      <formula>AND(A25="AF",C25=$X$4)</formula>
    </cfRule>
    <cfRule type="expression" dxfId="32" priority="58">
      <formula>AND(A25="AF",C25=$X$3)</formula>
    </cfRule>
  </conditionalFormatting>
  <conditionalFormatting sqref="K25:K43">
    <cfRule type="expression" dxfId="31" priority="32">
      <formula>AND(C25&lt;&gt;$X$3,K25&gt;0)</formula>
    </cfRule>
  </conditionalFormatting>
  <conditionalFormatting sqref="K25">
    <cfRule type="expression" dxfId="30" priority="31">
      <formula>$C25&lt;&gt;"Erdreich"</formula>
    </cfRule>
  </conditionalFormatting>
  <conditionalFormatting sqref="K26">
    <cfRule type="expression" dxfId="29" priority="30">
      <formula>$C26&lt;&gt;"Erdreich"</formula>
    </cfRule>
  </conditionalFormatting>
  <conditionalFormatting sqref="K27">
    <cfRule type="expression" dxfId="28" priority="29">
      <formula>$C27&lt;&gt;"Erdreich"</formula>
    </cfRule>
  </conditionalFormatting>
  <conditionalFormatting sqref="K28">
    <cfRule type="expression" dxfId="27" priority="28">
      <formula>$C28&lt;&gt;"Erdreich"</formula>
    </cfRule>
  </conditionalFormatting>
  <conditionalFormatting sqref="K29">
    <cfRule type="expression" dxfId="26" priority="27">
      <formula>$C$29&lt;&gt;"Erdreich"</formula>
    </cfRule>
  </conditionalFormatting>
  <conditionalFormatting sqref="K30">
    <cfRule type="expression" dxfId="25" priority="26">
      <formula>$C30&lt;&gt;"Erdreich"</formula>
    </cfRule>
  </conditionalFormatting>
  <conditionalFormatting sqref="K32">
    <cfRule type="expression" dxfId="24" priority="25">
      <formula>$C32&lt;&gt;"Erdreich"</formula>
    </cfRule>
  </conditionalFormatting>
  <conditionalFormatting sqref="K33">
    <cfRule type="expression" dxfId="23" priority="24">
      <formula>$C33&lt;&gt;"Erdreich"</formula>
    </cfRule>
  </conditionalFormatting>
  <conditionalFormatting sqref="K34">
    <cfRule type="expression" dxfId="22" priority="23">
      <formula>$C34&lt;&gt;"Erdreich"</formula>
    </cfRule>
  </conditionalFormatting>
  <conditionalFormatting sqref="K35">
    <cfRule type="expression" dxfId="21" priority="22">
      <formula>$C35&lt;&gt;"Erdreich"</formula>
    </cfRule>
  </conditionalFormatting>
  <conditionalFormatting sqref="K36">
    <cfRule type="expression" dxfId="20" priority="21">
      <formula>$C36&lt;&gt;"Erdreich"</formula>
    </cfRule>
  </conditionalFormatting>
  <conditionalFormatting sqref="K37">
    <cfRule type="expression" dxfId="19" priority="20">
      <formula>$C37&lt;&gt;"Erdreich"</formula>
    </cfRule>
  </conditionalFormatting>
  <conditionalFormatting sqref="K38">
    <cfRule type="expression" dxfId="18" priority="19">
      <formula>$C38&lt;&gt;"Erdreich"</formula>
    </cfRule>
  </conditionalFormatting>
  <conditionalFormatting sqref="K39">
    <cfRule type="expression" dxfId="17" priority="18">
      <formula>$C39&lt;&gt;"Erdreich"</formula>
    </cfRule>
  </conditionalFormatting>
  <conditionalFormatting sqref="K40">
    <cfRule type="expression" dxfId="16" priority="17">
      <formula>$C40&lt;&gt;"Erdreich"</formula>
    </cfRule>
  </conditionalFormatting>
  <conditionalFormatting sqref="K41">
    <cfRule type="expression" dxfId="15" priority="16">
      <formula>$C41&lt;&gt;"Erdreich"</formula>
    </cfRule>
  </conditionalFormatting>
  <conditionalFormatting sqref="K42">
    <cfRule type="expression" dxfId="14" priority="15">
      <formula>$C42&lt;&gt;"Erdreich"</formula>
    </cfRule>
  </conditionalFormatting>
  <conditionalFormatting sqref="K43">
    <cfRule type="expression" dxfId="13" priority="14">
      <formula>$C43&lt;&gt;"Erdreich"</formula>
    </cfRule>
  </conditionalFormatting>
  <conditionalFormatting sqref="K31">
    <cfRule type="expression" dxfId="12" priority="13">
      <formula>$C31&lt;&gt;"Erdreich"</formula>
    </cfRule>
  </conditionalFormatting>
  <conditionalFormatting sqref="K32">
    <cfRule type="expression" dxfId="11" priority="12">
      <formula>$C32&lt;&gt;"Erdreich"</formula>
    </cfRule>
  </conditionalFormatting>
  <conditionalFormatting sqref="K33">
    <cfRule type="expression" dxfId="10" priority="11">
      <formula>$C33&lt;&gt;"Erdreich"</formula>
    </cfRule>
  </conditionalFormatting>
  <conditionalFormatting sqref="K34">
    <cfRule type="expression" dxfId="9" priority="10">
      <formula>$C34&lt;&gt;"Erdreich"</formula>
    </cfRule>
  </conditionalFormatting>
  <conditionalFormatting sqref="K35">
    <cfRule type="expression" dxfId="8" priority="9">
      <formula>$C35&lt;&gt;"Erdreich"</formula>
    </cfRule>
  </conditionalFormatting>
  <conditionalFormatting sqref="K36">
    <cfRule type="expression" dxfId="7" priority="8">
      <formula>$C36&lt;&gt;"Erdreich"</formula>
    </cfRule>
  </conditionalFormatting>
  <conditionalFormatting sqref="K37">
    <cfRule type="expression" dxfId="6" priority="7">
      <formula>$C37&lt;&gt;"Erdreich"</formula>
    </cfRule>
  </conditionalFormatting>
  <conditionalFormatting sqref="K38">
    <cfRule type="expression" dxfId="5" priority="6">
      <formula>$C38&lt;&gt;"Erdreich"</formula>
    </cfRule>
  </conditionalFormatting>
  <conditionalFormatting sqref="K39">
    <cfRule type="expression" dxfId="4" priority="5">
      <formula>$C39&lt;&gt;"Erdreich"</formula>
    </cfRule>
  </conditionalFormatting>
  <conditionalFormatting sqref="K40">
    <cfRule type="expression" dxfId="3" priority="4">
      <formula>$C40&lt;&gt;"Erdreich"</formula>
    </cfRule>
  </conditionalFormatting>
  <conditionalFormatting sqref="K41">
    <cfRule type="expression" dxfId="2" priority="3">
      <formula>$C41&lt;&gt;"Erdreich"</formula>
    </cfRule>
  </conditionalFormatting>
  <conditionalFormatting sqref="K42">
    <cfRule type="expression" dxfId="1" priority="2">
      <formula>$C42&lt;&gt;"Erdreich"</formula>
    </cfRule>
  </conditionalFormatting>
  <conditionalFormatting sqref="K43">
    <cfRule type="expression" dxfId="0" priority="1">
      <formula>$C43&lt;&gt;"Erdreich"</formula>
    </cfRule>
  </conditionalFormatting>
  <dataValidations count="5">
    <dataValidation type="list" allowBlank="1" showInputMessage="1" showErrorMessage="1" sqref="H2" xr:uid="{7F8C47D5-87D1-4486-9BA2-F6B8F193A1A5}">
      <formula1>$R$2:$R$5</formula1>
    </dataValidation>
    <dataValidation type="list" allowBlank="1" showInputMessage="1" showErrorMessage="1" sqref="C7:F7" xr:uid="{77ED47E1-FBF6-495C-9ABB-55B2D98A36BD}">
      <formula1>$U$2:$U$6</formula1>
    </dataValidation>
    <dataValidation type="list" allowBlank="1" showInputMessage="1" showErrorMessage="1" sqref="A25:A43" xr:uid="{51656040-A36B-476E-A0FC-B3636C593523}">
      <formula1>$V$2:$V$12</formula1>
    </dataValidation>
    <dataValidation type="list" allowBlank="1" showInputMessage="1" showErrorMessage="1" sqref="B25:B43" xr:uid="{1B3C78CC-2BDE-4263-A26C-237CD9994E97}">
      <formula1>$W$2:$W$11</formula1>
    </dataValidation>
    <dataValidation type="list" allowBlank="1" showInputMessage="1" showErrorMessage="1" sqref="C25:C43" xr:uid="{19CA04FC-9333-4182-89EC-F2C475E12A72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60725B-7F0D-43D9-9F2A-87406B8A2C79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F543D-CA81-4CD5-AE84-DF1E7CB9EDA4}">
  <sheetPr>
    <pageSetUpPr fitToPage="1"/>
  </sheetPr>
  <dimension ref="A1:N32"/>
  <sheetViews>
    <sheetView view="pageLayout" topLeftCell="A16" zoomScaleNormal="85" workbookViewId="0">
      <selection activeCell="E26" sqref="E26:F26"/>
    </sheetView>
  </sheetViews>
  <sheetFormatPr baseColWidth="10" defaultRowHeight="14.25" x14ac:dyDescent="0.2"/>
  <cols>
    <col min="1" max="1" width="11" style="7"/>
    <col min="2" max="2" width="4.625" style="7" customWidth="1"/>
    <col min="3" max="3" width="5" style="7" customWidth="1"/>
    <col min="4" max="4" width="18" style="7" customWidth="1"/>
    <col min="5" max="6" width="10.25" style="7" customWidth="1"/>
    <col min="7" max="7" width="11" style="7"/>
    <col min="8" max="8" width="8.375" style="7" customWidth="1"/>
    <col min="9" max="9" width="8.875" style="7" customWidth="1"/>
    <col min="10" max="13" width="11" style="7"/>
    <col min="14" max="14" width="0" style="7" hidden="1" customWidth="1"/>
    <col min="15" max="16384" width="11" style="7"/>
  </cols>
  <sheetData>
    <row r="1" spans="2:12" x14ac:dyDescent="0.2">
      <c r="B1" s="179" t="s">
        <v>18</v>
      </c>
      <c r="C1" s="180"/>
      <c r="D1" s="180"/>
      <c r="E1" s="180"/>
      <c r="F1" s="180"/>
      <c r="G1" s="180"/>
      <c r="H1" s="180"/>
      <c r="I1" s="181"/>
      <c r="J1" s="108" t="s">
        <v>6754</v>
      </c>
      <c r="K1" s="109" t="s">
        <v>6755</v>
      </c>
    </row>
    <row r="2" spans="2:12" x14ac:dyDescent="0.2">
      <c r="B2" s="185" t="s">
        <v>17</v>
      </c>
      <c r="C2" s="186"/>
      <c r="D2" s="158">
        <f>'Eingabe Allgemeine Daten'!B18</f>
        <v>0</v>
      </c>
      <c r="E2" s="72" t="s">
        <v>6749</v>
      </c>
      <c r="F2" s="106"/>
      <c r="G2" s="225">
        <f>'Eingabe Allgemeine Daten'!F18</f>
        <v>0</v>
      </c>
      <c r="H2" s="225"/>
      <c r="I2" s="73"/>
      <c r="J2" s="78"/>
      <c r="K2" s="111"/>
      <c r="L2" s="226"/>
    </row>
    <row r="3" spans="2:12" x14ac:dyDescent="0.2">
      <c r="B3" s="187" t="s">
        <v>1</v>
      </c>
      <c r="C3" s="188"/>
      <c r="D3" s="227">
        <f>'Eingabe Allgemeine Daten'!B19</f>
        <v>0</v>
      </c>
      <c r="E3" s="76" t="s">
        <v>2</v>
      </c>
      <c r="F3" s="77"/>
      <c r="G3" s="198" t="str">
        <f>'Eingabe Allgemeine Daten'!F19</f>
        <v>Gesamt</v>
      </c>
      <c r="H3" s="198"/>
      <c r="I3" s="228"/>
      <c r="J3" s="76"/>
      <c r="K3" s="111"/>
      <c r="L3" s="226"/>
    </row>
    <row r="4" spans="2:12" x14ac:dyDescent="0.2">
      <c r="B4" s="110"/>
      <c r="C4" s="80"/>
      <c r="D4" s="80"/>
      <c r="E4" s="77"/>
      <c r="F4" s="77"/>
      <c r="G4" s="101"/>
      <c r="H4" s="101"/>
      <c r="I4" s="101"/>
      <c r="J4" s="77"/>
      <c r="K4" s="112"/>
      <c r="L4" s="226"/>
    </row>
    <row r="5" spans="2:12" x14ac:dyDescent="0.2">
      <c r="B5" s="182" t="s">
        <v>6750</v>
      </c>
      <c r="C5" s="183"/>
      <c r="D5" s="184"/>
      <c r="E5" s="229">
        <f>'Eingabe Allgemeine Daten'!B21</f>
        <v>0</v>
      </c>
      <c r="F5" s="230"/>
      <c r="G5" s="230"/>
      <c r="H5" s="230"/>
      <c r="I5" s="230"/>
      <c r="J5" s="230"/>
      <c r="K5" s="231"/>
      <c r="L5" s="226"/>
    </row>
    <row r="6" spans="2:12" x14ac:dyDescent="0.2">
      <c r="B6" s="232"/>
      <c r="C6" s="233"/>
      <c r="D6" s="234"/>
      <c r="E6" s="235"/>
      <c r="F6" s="236"/>
      <c r="G6" s="236"/>
      <c r="H6" s="236"/>
      <c r="I6" s="236"/>
      <c r="J6" s="236"/>
      <c r="K6" s="237"/>
      <c r="L6" s="226"/>
    </row>
    <row r="7" spans="2:12" x14ac:dyDescent="0.2">
      <c r="B7" s="232"/>
      <c r="C7" s="233"/>
      <c r="D7" s="234"/>
      <c r="E7" s="235"/>
      <c r="F7" s="236"/>
      <c r="G7" s="236"/>
      <c r="H7" s="236"/>
      <c r="I7" s="236"/>
      <c r="J7" s="236"/>
      <c r="K7" s="237"/>
      <c r="L7" s="226"/>
    </row>
    <row r="8" spans="2:12" ht="15" thickBot="1" x14ac:dyDescent="0.25">
      <c r="B8" s="238"/>
      <c r="C8" s="239"/>
      <c r="D8" s="240"/>
      <c r="E8" s="241"/>
      <c r="F8" s="242"/>
      <c r="G8" s="242"/>
      <c r="H8" s="242"/>
      <c r="I8" s="242"/>
      <c r="J8" s="242"/>
      <c r="K8" s="243"/>
      <c r="L8" s="226"/>
    </row>
    <row r="9" spans="2:12" ht="9" customHeight="1" thickBot="1" x14ac:dyDescent="0.25">
      <c r="B9" s="117"/>
      <c r="C9" s="118"/>
      <c r="D9" s="118"/>
      <c r="E9" s="118"/>
      <c r="F9" s="118"/>
      <c r="G9" s="118"/>
      <c r="H9" s="118"/>
      <c r="I9" s="118"/>
      <c r="J9" s="118"/>
      <c r="K9" s="120"/>
      <c r="L9" s="226"/>
    </row>
    <row r="10" spans="2:12" s="8" customFormat="1" ht="12.75" x14ac:dyDescent="0.2">
      <c r="B10" s="244" t="s">
        <v>6751</v>
      </c>
      <c r="C10" s="245"/>
      <c r="D10" s="245"/>
      <c r="E10" s="245"/>
      <c r="F10" s="245"/>
      <c r="G10" s="245"/>
      <c r="H10" s="245"/>
      <c r="I10" s="245"/>
      <c r="J10" s="245"/>
      <c r="K10" s="246"/>
      <c r="L10" s="247"/>
    </row>
    <row r="11" spans="2:12" x14ac:dyDescent="0.2">
      <c r="B11" s="248"/>
      <c r="C11" s="247" t="s">
        <v>6752</v>
      </c>
      <c r="D11" s="226"/>
      <c r="E11" s="226"/>
      <c r="F11" s="226"/>
      <c r="G11" s="226"/>
      <c r="H11" s="226"/>
      <c r="I11" s="226"/>
      <c r="J11" s="226"/>
      <c r="K11" s="249"/>
      <c r="L11" s="226"/>
    </row>
    <row r="12" spans="2:12" ht="15" thickBot="1" x14ac:dyDescent="0.25">
      <c r="B12" s="250"/>
      <c r="C12" s="251" t="s">
        <v>6753</v>
      </c>
      <c r="D12" s="252"/>
      <c r="E12" s="252"/>
      <c r="F12" s="252"/>
      <c r="G12" s="252"/>
      <c r="H12" s="252"/>
      <c r="I12" s="252"/>
      <c r="J12" s="252"/>
      <c r="K12" s="253"/>
      <c r="L12" s="226"/>
    </row>
    <row r="13" spans="2:12" ht="9" customHeight="1" thickBot="1" x14ac:dyDescent="0.25">
      <c r="B13" s="114"/>
      <c r="C13" s="121"/>
      <c r="D13" s="121"/>
      <c r="E13" s="121"/>
      <c r="F13" s="121"/>
      <c r="G13" s="121"/>
      <c r="H13" s="121"/>
      <c r="I13" s="121"/>
      <c r="J13" s="121"/>
      <c r="K13" s="115"/>
    </row>
    <row r="14" spans="2:12" ht="21" customHeight="1" thickBot="1" x14ac:dyDescent="0.25">
      <c r="B14" s="254" t="s">
        <v>6809</v>
      </c>
      <c r="C14" s="255" t="s">
        <v>6650</v>
      </c>
      <c r="D14" s="256"/>
      <c r="E14" s="255" t="s">
        <v>6811</v>
      </c>
      <c r="F14" s="256"/>
      <c r="G14" s="254" t="s">
        <v>6812</v>
      </c>
      <c r="H14" s="254" t="s">
        <v>6814</v>
      </c>
      <c r="I14" s="257" t="s">
        <v>6817</v>
      </c>
      <c r="J14" s="258"/>
      <c r="K14" s="259" t="s">
        <v>6821</v>
      </c>
    </row>
    <row r="15" spans="2:12" ht="132.75" customHeight="1" thickBot="1" x14ac:dyDescent="0.25">
      <c r="B15" s="260"/>
      <c r="C15" s="261"/>
      <c r="D15" s="262"/>
      <c r="E15" s="263"/>
      <c r="F15" s="264"/>
      <c r="G15" s="265"/>
      <c r="H15" s="265"/>
      <c r="I15" s="266" t="s">
        <v>6816</v>
      </c>
      <c r="J15" s="266" t="s">
        <v>6818</v>
      </c>
      <c r="K15" s="265"/>
    </row>
    <row r="16" spans="2:12" ht="18.75" customHeight="1" x14ac:dyDescent="0.35">
      <c r="B16" s="260"/>
      <c r="C16" s="267" t="s">
        <v>6810</v>
      </c>
      <c r="D16" s="268" t="s">
        <v>10</v>
      </c>
      <c r="E16" s="263"/>
      <c r="F16" s="264"/>
      <c r="G16" s="269" t="s">
        <v>6813</v>
      </c>
      <c r="H16" s="270" t="s">
        <v>6867</v>
      </c>
      <c r="I16" s="271" t="s">
        <v>6822</v>
      </c>
      <c r="J16" s="272" t="s">
        <v>6819</v>
      </c>
      <c r="K16" s="271" t="s">
        <v>6822</v>
      </c>
    </row>
    <row r="17" spans="1:14" ht="17.25" thickBot="1" x14ac:dyDescent="0.25">
      <c r="B17" s="260"/>
      <c r="C17" s="273"/>
      <c r="D17" s="274"/>
      <c r="E17" s="263"/>
      <c r="F17" s="264"/>
      <c r="G17" s="275" t="s">
        <v>13</v>
      </c>
      <c r="H17" s="275" t="s">
        <v>6815</v>
      </c>
      <c r="I17" s="276"/>
      <c r="J17" s="277" t="s">
        <v>6820</v>
      </c>
      <c r="K17" s="276"/>
    </row>
    <row r="18" spans="1:14" ht="15.75" customHeight="1" x14ac:dyDescent="0.2">
      <c r="A18" s="7">
        <v>1</v>
      </c>
      <c r="B18" s="278" t="str">
        <f>IF('Eingabe Raum 7'!H$2='Druck Deckblatt'!N$18,"KG",IF('Eingabe Raum 7'!H$2='Druck Deckblatt'!N$19,"EG",IF('Eingabe Raum 7'!H$2='Druck Deckblatt'!N$20,"OG",IF('Eingabe Raum 7'!H$2='Druck Deckblatt'!N$21,"DG",""))))</f>
        <v>KG</v>
      </c>
      <c r="C18" s="279">
        <f>'Eingabe Raum 1'!C$1</f>
        <v>0</v>
      </c>
      <c r="D18" s="280">
        <f>'Eingabe Raum 1'!C$2</f>
        <v>0</v>
      </c>
      <c r="E18" s="281"/>
      <c r="F18" s="282"/>
      <c r="G18" s="283">
        <f>'Eingabe Raum 1'!C$3</f>
        <v>0</v>
      </c>
      <c r="H18" s="283">
        <f>'Eingabe Raum 1'!H$8</f>
        <v>0.5</v>
      </c>
      <c r="I18" s="283" t="s">
        <v>3</v>
      </c>
      <c r="J18" s="284"/>
      <c r="K18" s="283" t="s">
        <v>3</v>
      </c>
      <c r="N18" s="8">
        <f>'Eingabe Raum 7'!R2</f>
        <v>0</v>
      </c>
    </row>
    <row r="19" spans="1:14" x14ac:dyDescent="0.2">
      <c r="A19" s="7">
        <v>2</v>
      </c>
      <c r="B19" s="285" t="str">
        <f>IF('Eingabe Raum 2'!H$2='Druck Deckblatt'!N$18,"KG",IF('Eingabe Raum 2'!H$2='Druck Deckblatt'!N$19,"EG",IF('Eingabe Raum 2'!H$2='Druck Deckblatt'!N$20,"OG",IF('Eingabe Raum 2'!H$2='Druck Deckblatt'!N$21,"DG",""))))</f>
        <v>KG</v>
      </c>
      <c r="C19" s="286">
        <f>'Eingabe Raum 2'!C$1</f>
        <v>0</v>
      </c>
      <c r="D19" s="287">
        <f>'Eingabe Raum 2'!C$2</f>
        <v>0</v>
      </c>
      <c r="E19" s="288"/>
      <c r="F19" s="289"/>
      <c r="G19" s="290">
        <f>'Eingabe Raum 2'!C$3</f>
        <v>0</v>
      </c>
      <c r="H19" s="290">
        <f>'Eingabe Raum 2'!H$8</f>
        <v>0</v>
      </c>
      <c r="I19" s="290" t="s">
        <v>3</v>
      </c>
      <c r="J19" s="291"/>
      <c r="K19" s="290" t="s">
        <v>3</v>
      </c>
      <c r="N19" s="8">
        <f>'Eingabe Raum 7'!R3</f>
        <v>0</v>
      </c>
    </row>
    <row r="20" spans="1:14" x14ac:dyDescent="0.2">
      <c r="A20" s="7">
        <v>3</v>
      </c>
      <c r="B20" s="285" t="str">
        <f>IF('Eingabe Raum 3'!H$2='Druck Deckblatt'!N$18,"KG",IF('Eingabe Raum 3'!H$2='Druck Deckblatt'!N$19,"EG",IF('Eingabe Raum 3'!H$2='Druck Deckblatt'!N$20,"OG",IF('Eingabe Raum 3'!H$2='Druck Deckblatt'!N$21,"DG",""))))</f>
        <v/>
      </c>
      <c r="C20" s="286">
        <f>'Eingabe Raum 3'!C$1</f>
        <v>0</v>
      </c>
      <c r="D20" s="249">
        <f>'Eingabe Raum 3'!C$2</f>
        <v>0</v>
      </c>
      <c r="E20" s="288"/>
      <c r="F20" s="289"/>
      <c r="G20" s="290">
        <f>'Eingabe Raum 3'!C$3</f>
        <v>20</v>
      </c>
      <c r="H20" s="290">
        <f>'Eingabe Raum 3'!H$8</f>
        <v>0.5</v>
      </c>
      <c r="I20" s="290" t="s">
        <v>3</v>
      </c>
      <c r="J20" s="291"/>
      <c r="K20" s="290" t="s">
        <v>3</v>
      </c>
      <c r="N20" s="8">
        <f>'Eingabe Raum 7'!R4</f>
        <v>0</v>
      </c>
    </row>
    <row r="21" spans="1:14" x14ac:dyDescent="0.2">
      <c r="A21" s="7">
        <v>4</v>
      </c>
      <c r="B21" s="285" t="str">
        <f>IF('Eingabe Raum 4'!H$2='Druck Deckblatt'!N$18,"KG",IF('Eingabe Raum 4'!H$2='Druck Deckblatt'!N$19,"EG",IF('Eingabe Raum 4'!H$2='Druck Deckblatt'!N$20,"OG",IF('Eingabe Raum 4'!H$2='Druck Deckblatt'!N$21,"DG",""))))</f>
        <v>KG</v>
      </c>
      <c r="C21" s="286">
        <f>'Eingabe Raum 4'!C$1</f>
        <v>0</v>
      </c>
      <c r="D21" s="292">
        <f>'Eingabe Raum 4'!C$2</f>
        <v>0</v>
      </c>
      <c r="E21" s="288"/>
      <c r="F21" s="289"/>
      <c r="G21" s="290">
        <f>'Eingabe Raum 4'!C$3</f>
        <v>20</v>
      </c>
      <c r="H21" s="290">
        <f>'Eingabe Raum 4'!H$8</f>
        <v>0.5</v>
      </c>
      <c r="I21" s="290" t="s">
        <v>3</v>
      </c>
      <c r="J21" s="291"/>
      <c r="K21" s="290" t="s">
        <v>3</v>
      </c>
      <c r="N21" s="8">
        <f>'Eingabe Raum 7'!R5</f>
        <v>0</v>
      </c>
    </row>
    <row r="22" spans="1:14" x14ac:dyDescent="0.2">
      <c r="A22" s="7">
        <v>5</v>
      </c>
      <c r="B22" s="285" t="str">
        <f>IF('Eingabe Raum 5'!H$2='Druck Deckblatt'!N$18,"KG",IF('Eingabe Raum 5'!H$2='Druck Deckblatt'!N$19,"EG",IF('Eingabe Raum 5'!H$2='Druck Deckblatt'!N$20,"OG",IF('Eingabe Raum 5'!H$2='Druck Deckblatt'!N$21,"DG",""))))</f>
        <v/>
      </c>
      <c r="C22" s="286">
        <f>'Eingabe Raum 5'!C$1</f>
        <v>0</v>
      </c>
      <c r="D22" s="292">
        <f>'Eingabe Raum 5'!C$2</f>
        <v>0</v>
      </c>
      <c r="E22" s="288"/>
      <c r="F22" s="289"/>
      <c r="G22" s="290">
        <f>'Eingabe Raum 5'!C$3</f>
        <v>24</v>
      </c>
      <c r="H22" s="290">
        <f>'Eingabe Raum 5'!H$8</f>
        <v>0.5</v>
      </c>
      <c r="I22" s="290" t="s">
        <v>3</v>
      </c>
      <c r="J22" s="291"/>
      <c r="K22" s="290" t="s">
        <v>3</v>
      </c>
    </row>
    <row r="23" spans="1:14" x14ac:dyDescent="0.2">
      <c r="A23" s="7">
        <v>6</v>
      </c>
      <c r="B23" s="285" t="str">
        <f>IF('Eingabe Raum 6'!H$2='Druck Deckblatt'!N$18,"KG",IF('Eingabe Raum 6'!H$2='Druck Deckblatt'!N$19,"EG",IF('Eingabe Raum 6'!H$2='Druck Deckblatt'!N$20,"OG",IF('Eingabe Raum 6'!H$2='Druck Deckblatt'!N$21,"DG",""))))</f>
        <v>KG</v>
      </c>
      <c r="C23" s="286">
        <f>'Eingabe Raum 6'!C$1</f>
        <v>0</v>
      </c>
      <c r="D23" s="292">
        <f>'Eingabe Raum 6'!C$2</f>
        <v>0</v>
      </c>
      <c r="E23" s="288"/>
      <c r="F23" s="289"/>
      <c r="G23" s="290">
        <f>'Eingabe Raum 6'!C$3</f>
        <v>0</v>
      </c>
      <c r="H23" s="290">
        <f>'Eingabe Raum 6'!H$8</f>
        <v>0</v>
      </c>
      <c r="I23" s="290" t="s">
        <v>3</v>
      </c>
      <c r="J23" s="291"/>
      <c r="K23" s="290" t="s">
        <v>3</v>
      </c>
    </row>
    <row r="24" spans="1:14" x14ac:dyDescent="0.2">
      <c r="A24" s="7">
        <v>7</v>
      </c>
      <c r="B24" s="285" t="str">
        <f>IF('Eingabe Raum 7'!H$2='Druck Deckblatt'!N$18,"KG",IF('Eingabe Raum 7'!H$2='Druck Deckblatt'!N$19,"EG",IF('Eingabe Raum 7'!H$2='Druck Deckblatt'!N$20,"OG",IF('Eingabe Raum 7'!H$2='Druck Deckblatt'!N$21,"DG",""))))</f>
        <v>KG</v>
      </c>
      <c r="C24" s="286">
        <f>'Eingabe Raum 7'!C$1</f>
        <v>0</v>
      </c>
      <c r="D24" s="292">
        <f>'Eingabe Raum 7'!C$2</f>
        <v>0</v>
      </c>
      <c r="E24" s="288"/>
      <c r="F24" s="289"/>
      <c r="G24" s="290">
        <f>'Eingabe Raum 7'!C$3</f>
        <v>0</v>
      </c>
      <c r="H24" s="290">
        <f>'Eingabe Raum 7'!H$8</f>
        <v>0</v>
      </c>
      <c r="I24" s="290" t="s">
        <v>3</v>
      </c>
      <c r="J24" s="291"/>
      <c r="K24" s="290" t="s">
        <v>3</v>
      </c>
    </row>
    <row r="25" spans="1:14" x14ac:dyDescent="0.2">
      <c r="A25" s="7">
        <v>8</v>
      </c>
      <c r="B25" s="285" t="str">
        <f>IF('Eingabe Raum 8'!H$2='Druck Deckblatt'!N$18,"KG",IF('Eingabe Raum 8'!H$2='Druck Deckblatt'!N$19,"EG",IF('Eingabe Raum 8'!H$2='Druck Deckblatt'!N$20,"OG",IF('Eingabe Raum 8'!H$2='Druck Deckblatt'!N$21,"DG",""))))</f>
        <v>KG</v>
      </c>
      <c r="C25" s="286">
        <f>'Eingabe Raum 8'!C$1</f>
        <v>0</v>
      </c>
      <c r="D25" s="292">
        <f>'Eingabe Raum 8'!C$2</f>
        <v>0</v>
      </c>
      <c r="E25" s="288"/>
      <c r="F25" s="289"/>
      <c r="G25" s="290">
        <f>'Eingabe Raum 8'!C$3</f>
        <v>0</v>
      </c>
      <c r="H25" s="290">
        <f>'Eingabe Raum 8'!H$8</f>
        <v>0</v>
      </c>
      <c r="I25" s="290" t="s">
        <v>3</v>
      </c>
      <c r="J25" s="291"/>
      <c r="K25" s="290" t="s">
        <v>3</v>
      </c>
    </row>
    <row r="26" spans="1:14" x14ac:dyDescent="0.2">
      <c r="A26" s="7">
        <v>9</v>
      </c>
      <c r="B26" s="285" t="str">
        <f>IF('Eingabe Raum 9'!H$2='Druck Deckblatt'!N$18,"KG",IF('Eingabe Raum 9'!H$2='Druck Deckblatt'!N$19,"EG",IF('Eingabe Raum 9'!H$2='Druck Deckblatt'!N$20,"OG",IF('Eingabe Raum 9'!H$2='Druck Deckblatt'!N$21,"DG",""))))</f>
        <v>KG</v>
      </c>
      <c r="C26" s="286">
        <f>'Eingabe Raum 9'!C$1</f>
        <v>0</v>
      </c>
      <c r="D26" s="287">
        <f>'Eingabe Raum 9'!C$2</f>
        <v>0</v>
      </c>
      <c r="E26" s="288"/>
      <c r="F26" s="289"/>
      <c r="G26" s="290">
        <f>'Eingabe Raum 9'!C$3</f>
        <v>0</v>
      </c>
      <c r="H26" s="290">
        <f>'Eingabe Raum 9'!H$8</f>
        <v>0</v>
      </c>
      <c r="I26" s="290" t="s">
        <v>3</v>
      </c>
      <c r="J26" s="291"/>
      <c r="K26" s="290" t="s">
        <v>3</v>
      </c>
    </row>
    <row r="27" spans="1:14" x14ac:dyDescent="0.2">
      <c r="A27" s="7">
        <v>10</v>
      </c>
      <c r="B27" s="285" t="str">
        <f>IF('Eingabe Raum 10'!H$2='Druck Deckblatt'!N$18,"KG",IF('Eingabe Raum 10'!H$2='Druck Deckblatt'!N$19,"EG",IF('Eingabe Raum 10'!H$2='Druck Deckblatt'!N$20,"OG",IF('Eingabe Raum 10'!H$2='Druck Deckblatt'!N$21,"DG",""))))</f>
        <v/>
      </c>
      <c r="C27" s="286">
        <f>'Eingabe Raum 10'!C$1</f>
        <v>0</v>
      </c>
      <c r="D27" s="249">
        <f>'Eingabe Raum 10'!C$2</f>
        <v>0</v>
      </c>
      <c r="E27" s="288"/>
      <c r="F27" s="289"/>
      <c r="G27" s="290">
        <f>'Eingabe Raum 10'!C$3</f>
        <v>0</v>
      </c>
      <c r="H27" s="290">
        <f>'Eingabe Raum 10'!H$8</f>
        <v>0</v>
      </c>
      <c r="I27" s="290" t="s">
        <v>3</v>
      </c>
      <c r="J27" s="291"/>
      <c r="K27" s="290" t="s">
        <v>3</v>
      </c>
    </row>
    <row r="28" spans="1:14" x14ac:dyDescent="0.2">
      <c r="A28" s="7">
        <v>11</v>
      </c>
      <c r="B28" s="285" t="str">
        <f>IF('Eingabe Raum 11'!H$2='Druck Deckblatt'!N$18,"KG",IF('Eingabe Raum 11'!H$2='Druck Deckblatt'!N$19,"EG",IF('Eingabe Raum 11'!H$2='Druck Deckblatt'!N$20,"OG",IF('Eingabe Raum 11'!H$2='Druck Deckblatt'!N$21,"DG",""))))</f>
        <v>KG</v>
      </c>
      <c r="C28" s="286">
        <f>'Eingabe Raum 11'!C$1</f>
        <v>0</v>
      </c>
      <c r="D28" s="292">
        <f>'Eingabe Raum 11'!C$2</f>
        <v>0</v>
      </c>
      <c r="E28" s="288"/>
      <c r="F28" s="289"/>
      <c r="G28" s="290">
        <f>'Eingabe Raum 11'!C$3</f>
        <v>0</v>
      </c>
      <c r="H28" s="290">
        <f>'Eingabe Raum 11'!H$8</f>
        <v>0</v>
      </c>
      <c r="I28" s="290" t="s">
        <v>3</v>
      </c>
      <c r="J28" s="291"/>
      <c r="K28" s="290" t="s">
        <v>3</v>
      </c>
    </row>
    <row r="29" spans="1:14" x14ac:dyDescent="0.2">
      <c r="A29" s="7">
        <v>12</v>
      </c>
      <c r="B29" s="285" t="str">
        <f>IF('Eingabe Raum 12'!H$2='Druck Deckblatt'!N$18,"KG",IF('Eingabe Raum 12'!H$2='Druck Deckblatt'!N$19,"EG",IF('Eingabe Raum 12'!H$2='Druck Deckblatt'!N$20,"OG",IF('Eingabe Raum 12'!H$2='Druck Deckblatt'!N$21,"DG",""))))</f>
        <v>KG</v>
      </c>
      <c r="C29" s="286">
        <f>'Eingabe Raum 12'!C$1</f>
        <v>0</v>
      </c>
      <c r="D29" s="287">
        <f>'Eingabe Raum 12'!C$2</f>
        <v>0</v>
      </c>
      <c r="E29" s="288"/>
      <c r="F29" s="289"/>
      <c r="G29" s="290">
        <f>'Eingabe Raum 12'!C$3</f>
        <v>0</v>
      </c>
      <c r="H29" s="290">
        <f>'Eingabe Raum 12'!H$8</f>
        <v>0</v>
      </c>
      <c r="I29" s="290" t="s">
        <v>3</v>
      </c>
      <c r="J29" s="291"/>
      <c r="K29" s="290" t="s">
        <v>3</v>
      </c>
    </row>
    <row r="30" spans="1:14" x14ac:dyDescent="0.2">
      <c r="A30" s="7">
        <v>13</v>
      </c>
      <c r="B30" s="285" t="str">
        <f>IF('Eingabe Raum 13'!H$2='Druck Deckblatt'!N$18,"KG",IF('Eingabe Raum 13'!H$2='Druck Deckblatt'!N$19,"EG",IF('Eingabe Raum 13'!H$2='Druck Deckblatt'!N$20,"OG",IF('Eingabe Raum 13'!H$2='Druck Deckblatt'!N$21,"DG",""))))</f>
        <v>KG</v>
      </c>
      <c r="C30" s="286">
        <f>'Eingabe Raum 13'!C$1</f>
        <v>0</v>
      </c>
      <c r="D30" s="287">
        <f>'Eingabe Raum 13'!C$2</f>
        <v>0</v>
      </c>
      <c r="E30" s="288"/>
      <c r="F30" s="289"/>
      <c r="G30" s="290">
        <f>'Eingabe Raum 13'!C$3</f>
        <v>0</v>
      </c>
      <c r="H30" s="290">
        <f>'Eingabe Raum 13'!H$8</f>
        <v>0</v>
      </c>
      <c r="I30" s="290" t="s">
        <v>3</v>
      </c>
      <c r="J30" s="291"/>
      <c r="K30" s="290" t="s">
        <v>3</v>
      </c>
    </row>
    <row r="31" spans="1:14" x14ac:dyDescent="0.2">
      <c r="A31" s="7">
        <v>14</v>
      </c>
      <c r="B31" s="285" t="str">
        <f>IF('Eingabe Raum 14'!H$2='Druck Deckblatt'!N$18,"KG",IF('Eingabe Raum 14'!H$2='Druck Deckblatt'!N$19,"EG",IF('Eingabe Raum 14'!H$2='Druck Deckblatt'!N$20,"OG",IF('Eingabe Raum 14'!H$2='Druck Deckblatt'!N$21,"DG",""))))</f>
        <v>KG</v>
      </c>
      <c r="C31" s="286">
        <f>'Eingabe Raum 14'!C$1</f>
        <v>0</v>
      </c>
      <c r="D31" s="249">
        <f>'Eingabe Raum 14'!C$2</f>
        <v>0</v>
      </c>
      <c r="E31" s="288"/>
      <c r="F31" s="289"/>
      <c r="G31" s="290">
        <f>'Eingabe Raum 14'!C$3</f>
        <v>0</v>
      </c>
      <c r="H31" s="290">
        <f>'Eingabe Raum 14'!H$8</f>
        <v>0</v>
      </c>
      <c r="I31" s="290" t="s">
        <v>3</v>
      </c>
      <c r="J31" s="291"/>
      <c r="K31" s="290" t="s">
        <v>3</v>
      </c>
    </row>
    <row r="32" spans="1:14" ht="15" thickBot="1" x14ac:dyDescent="0.25">
      <c r="A32" s="7">
        <v>15</v>
      </c>
      <c r="B32" s="293" t="str">
        <f>IF('Eingabe Raum 15'!H$2='Druck Deckblatt'!N$18,"KG",IF('Eingabe Raum 15'!H$2='Druck Deckblatt'!N$19,"EG",IF('Eingabe Raum 15'!H$2='Druck Deckblatt'!N$20,"OG",IF('Eingabe Raum 15'!H$2='Druck Deckblatt'!N$21,"DG",""))))</f>
        <v>KG</v>
      </c>
      <c r="C32" s="294">
        <f>'Eingabe Raum 15'!C$1</f>
        <v>0</v>
      </c>
      <c r="D32" s="295">
        <f>'Eingabe Raum 15'!C$2</f>
        <v>0</v>
      </c>
      <c r="E32" s="296"/>
      <c r="F32" s="297"/>
      <c r="G32" s="298">
        <f>'Eingabe Raum 15'!C$3</f>
        <v>0</v>
      </c>
      <c r="H32" s="298">
        <f>'Eingabe Raum 15'!H$8</f>
        <v>0</v>
      </c>
      <c r="I32" s="298" t="s">
        <v>3</v>
      </c>
      <c r="J32" s="299"/>
      <c r="K32" s="298" t="s">
        <v>3</v>
      </c>
    </row>
  </sheetData>
  <sheetProtection algorithmName="SHA-512" hashValue="CpQujvExAnaOWthfye4v4W1D/B01eH2CELwE0tut/YOWou1vehg+z3tA9EcNk9WM8RKe+MJ2pvz0FWLsJm6EHA==" saltValue="Bw1cAGK3znEEjOZ/zNbdaA==" spinCount="100000" sheet="1" objects="1" scenarios="1" selectLockedCells="1"/>
  <mergeCells count="35">
    <mergeCell ref="E29:F29"/>
    <mergeCell ref="E30:F30"/>
    <mergeCell ref="E31:F31"/>
    <mergeCell ref="E32:F32"/>
    <mergeCell ref="B1:I1"/>
    <mergeCell ref="E5:K8"/>
    <mergeCell ref="B5:D5"/>
    <mergeCell ref="B6:D6"/>
    <mergeCell ref="B7:D7"/>
    <mergeCell ref="B8:D8"/>
    <mergeCell ref="B2:C2"/>
    <mergeCell ref="B3:C3"/>
    <mergeCell ref="E24:F24"/>
    <mergeCell ref="E25:F25"/>
    <mergeCell ref="E26:F26"/>
    <mergeCell ref="E27:F27"/>
    <mergeCell ref="E28:F28"/>
    <mergeCell ref="E19:F19"/>
    <mergeCell ref="E20:F20"/>
    <mergeCell ref="E21:F21"/>
    <mergeCell ref="E22:F22"/>
    <mergeCell ref="E23:F23"/>
    <mergeCell ref="K14:K15"/>
    <mergeCell ref="K16:K17"/>
    <mergeCell ref="E18:F18"/>
    <mergeCell ref="C14:D15"/>
    <mergeCell ref="G14:G15"/>
    <mergeCell ref="I14:J14"/>
    <mergeCell ref="G3:I3"/>
    <mergeCell ref="B14:B17"/>
    <mergeCell ref="C16:C17"/>
    <mergeCell ref="D16:D17"/>
    <mergeCell ref="E14:F17"/>
    <mergeCell ref="H14:H15"/>
    <mergeCell ref="I16:I17"/>
  </mergeCells>
  <pageMargins left="0.7" right="0.7" top="0.78740157499999996" bottom="0.78740157499999996" header="0.3" footer="0.3"/>
  <pageSetup paperSize="9" scale="7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Check Box 1">
              <controlPr defaultSize="0" autoFill="0" autoLine="0" autoPict="0">
                <anchor moveWithCells="1">
                  <from>
                    <xdr:col>1</xdr:col>
                    <xdr:colOff>76200</xdr:colOff>
                    <xdr:row>10</xdr:row>
                    <xdr:rowOff>161925</xdr:rowOff>
                  </from>
                  <to>
                    <xdr:col>1</xdr:col>
                    <xdr:colOff>314325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Check Box 2">
              <controlPr defaultSize="0" autoFill="0" autoLine="0" autoPict="0">
                <anchor moveWithCells="1">
                  <from>
                    <xdr:col>1</xdr:col>
                    <xdr:colOff>76200</xdr:colOff>
                    <xdr:row>9</xdr:row>
                    <xdr:rowOff>142875</xdr:rowOff>
                  </from>
                  <to>
                    <xdr:col>1</xdr:col>
                    <xdr:colOff>314325</xdr:colOff>
                    <xdr:row>11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43FB4-D2A4-4BB8-BC3A-E7569EBE5375}">
  <sheetPr>
    <pageSetUpPr fitToPage="1"/>
  </sheetPr>
  <dimension ref="A1:AD78"/>
  <sheetViews>
    <sheetView topLeftCell="A10" zoomScaleNormal="100" workbookViewId="0">
      <selection activeCell="E25" sqref="E25"/>
    </sheetView>
  </sheetViews>
  <sheetFormatPr baseColWidth="10" defaultRowHeight="12.75" x14ac:dyDescent="0.2"/>
  <cols>
    <col min="1" max="1" width="24" style="1" customWidth="1"/>
    <col min="2" max="2" width="6.125" style="1" customWidth="1"/>
    <col min="3" max="3" width="7.75" style="1" customWidth="1"/>
    <col min="4" max="4" width="10.75" style="1" customWidth="1"/>
    <col min="5" max="5" width="15.125" style="1" customWidth="1"/>
    <col min="6" max="6" width="9.5" style="1" customWidth="1"/>
    <col min="7" max="7" width="11.875" style="1" customWidth="1"/>
    <col min="8" max="8" width="6.625" style="1" customWidth="1"/>
    <col min="9" max="9" width="11.25" style="2" customWidth="1"/>
    <col min="10" max="10" width="11.25" style="2" hidden="1" customWidth="1"/>
    <col min="11" max="11" width="11.125" style="2" customWidth="1"/>
    <col min="12" max="12" width="11.25" style="2" hidden="1" customWidth="1"/>
    <col min="13" max="13" width="19.75" style="2" customWidth="1"/>
    <col min="14" max="14" width="10.625" style="2" customWidth="1"/>
    <col min="15" max="15" width="13" style="2" customWidth="1"/>
    <col min="16" max="16" width="3.875" style="2" customWidth="1"/>
    <col min="17" max="25" width="11.25" style="2" customWidth="1"/>
    <col min="26" max="258" width="11.25" style="1" customWidth="1"/>
    <col min="259" max="1025" width="10.75" style="1" customWidth="1"/>
    <col min="1026" max="16384" width="11" style="1"/>
  </cols>
  <sheetData>
    <row r="1" spans="1:30" x14ac:dyDescent="0.2">
      <c r="A1" s="5" t="s">
        <v>6521</v>
      </c>
      <c r="B1" s="5"/>
      <c r="C1" s="5"/>
      <c r="D1" s="5"/>
      <c r="E1" s="5" t="s">
        <v>6592</v>
      </c>
      <c r="F1" s="5"/>
      <c r="G1" s="5"/>
      <c r="H1" s="5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</row>
    <row r="2" spans="1:30" x14ac:dyDescent="0.2">
      <c r="A2" s="5"/>
      <c r="B2" s="5"/>
      <c r="C2" s="5"/>
      <c r="D2" s="5"/>
      <c r="E2" s="5"/>
      <c r="F2" s="5"/>
      <c r="G2" s="5"/>
      <c r="H2" s="5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</row>
    <row r="3" spans="1:30" x14ac:dyDescent="0.2">
      <c r="A3" s="5" t="s">
        <v>6522</v>
      </c>
      <c r="B3" s="51"/>
      <c r="C3" s="5"/>
      <c r="D3" s="5"/>
      <c r="E3" s="5" t="s">
        <v>6593</v>
      </c>
      <c r="F3" s="5" t="s">
        <v>6561</v>
      </c>
      <c r="G3" s="5"/>
      <c r="H3" s="5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</row>
    <row r="4" spans="1:30" x14ac:dyDescent="0.2">
      <c r="A4" s="5" t="s">
        <v>6523</v>
      </c>
      <c r="B4" s="176"/>
      <c r="C4" s="176"/>
      <c r="D4" s="5"/>
      <c r="E4" s="51" t="s">
        <v>6562</v>
      </c>
      <c r="F4" s="151">
        <v>0.4</v>
      </c>
      <c r="G4" s="5" t="s">
        <v>6594</v>
      </c>
      <c r="H4" s="5"/>
      <c r="I4" s="8"/>
      <c r="J4" s="8">
        <f>IF(B4="",0,1)</f>
        <v>0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x14ac:dyDescent="0.2">
      <c r="A5" s="5" t="s">
        <v>6524</v>
      </c>
      <c r="B5" s="51"/>
      <c r="C5" s="5" t="s">
        <v>7</v>
      </c>
      <c r="D5" s="5"/>
      <c r="E5" s="51" t="s">
        <v>7083</v>
      </c>
      <c r="F5" s="151">
        <v>0.35</v>
      </c>
      <c r="G5" s="5" t="s">
        <v>6594</v>
      </c>
      <c r="H5" s="5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</row>
    <row r="6" spans="1:30" x14ac:dyDescent="0.2">
      <c r="A6" s="5" t="s">
        <v>6525</v>
      </c>
      <c r="B6" s="51"/>
      <c r="C6" s="5" t="s">
        <v>7</v>
      </c>
      <c r="D6" s="5"/>
      <c r="E6" s="51" t="s">
        <v>7084</v>
      </c>
      <c r="F6" s="151">
        <v>0.35</v>
      </c>
      <c r="G6" s="5" t="s">
        <v>6594</v>
      </c>
      <c r="H6" s="19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x14ac:dyDescent="0.2">
      <c r="A7" s="5" t="s">
        <v>6</v>
      </c>
      <c r="B7" s="5">
        <f>B5-B6</f>
        <v>0</v>
      </c>
      <c r="C7" s="5" t="s">
        <v>7</v>
      </c>
      <c r="D7" s="5"/>
      <c r="E7" s="51" t="s">
        <v>6563</v>
      </c>
      <c r="F7" s="151">
        <v>2.8</v>
      </c>
      <c r="G7" s="5" t="s">
        <v>6594</v>
      </c>
      <c r="H7" s="5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</row>
    <row r="8" spans="1:30" x14ac:dyDescent="0.2">
      <c r="A8" s="5" t="s">
        <v>6526</v>
      </c>
      <c r="B8" s="51"/>
      <c r="C8" s="5" t="s">
        <v>7</v>
      </c>
      <c r="D8" s="5"/>
      <c r="E8" s="51" t="s">
        <v>6571</v>
      </c>
      <c r="F8" s="151">
        <v>2</v>
      </c>
      <c r="G8" s="5" t="s">
        <v>6594</v>
      </c>
      <c r="H8" s="5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</row>
    <row r="9" spans="1:30" x14ac:dyDescent="0.2">
      <c r="A9" s="5"/>
      <c r="B9" s="5"/>
      <c r="C9" s="5"/>
      <c r="D9" s="5"/>
      <c r="E9" s="51" t="s">
        <v>7080</v>
      </c>
      <c r="F9" s="151">
        <v>0.35</v>
      </c>
      <c r="G9" s="5" t="s">
        <v>6594</v>
      </c>
      <c r="H9" s="5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</row>
    <row r="10" spans="1:30" x14ac:dyDescent="0.2">
      <c r="A10" s="5" t="s">
        <v>6522</v>
      </c>
      <c r="B10" s="51"/>
      <c r="C10" s="5"/>
      <c r="D10" s="5"/>
      <c r="E10" s="51" t="s">
        <v>7081</v>
      </c>
      <c r="F10" s="151">
        <v>0.95</v>
      </c>
      <c r="G10" s="5" t="s">
        <v>6594</v>
      </c>
      <c r="H10" s="5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1" spans="1:30" x14ac:dyDescent="0.2">
      <c r="A11" s="5" t="s">
        <v>6523</v>
      </c>
      <c r="B11" s="176"/>
      <c r="C11" s="176"/>
      <c r="D11" s="5"/>
      <c r="E11" s="51" t="s">
        <v>6595</v>
      </c>
      <c r="F11" s="151">
        <v>2.37</v>
      </c>
      <c r="G11" s="5" t="s">
        <v>6594</v>
      </c>
      <c r="H11" s="5"/>
      <c r="I11" s="8"/>
      <c r="J11" s="8">
        <f>IF(B11="",0,1)</f>
        <v>0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</row>
    <row r="12" spans="1:30" x14ac:dyDescent="0.2">
      <c r="A12" s="5" t="s">
        <v>6524</v>
      </c>
      <c r="B12" s="51"/>
      <c r="C12" s="5" t="s">
        <v>7</v>
      </c>
      <c r="D12" s="5"/>
      <c r="E12" s="51" t="s">
        <v>6596</v>
      </c>
      <c r="F12" s="151">
        <v>0.49</v>
      </c>
      <c r="G12" s="5" t="s">
        <v>6594</v>
      </c>
      <c r="H12" s="5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</row>
    <row r="13" spans="1:30" x14ac:dyDescent="0.2">
      <c r="A13" s="5" t="s">
        <v>6525</v>
      </c>
      <c r="B13" s="51"/>
      <c r="C13" s="5" t="s">
        <v>7</v>
      </c>
      <c r="D13" s="5"/>
      <c r="E13" s="51" t="s">
        <v>7085</v>
      </c>
      <c r="F13" s="151">
        <v>2</v>
      </c>
      <c r="G13" s="5" t="s">
        <v>6594</v>
      </c>
      <c r="H13" s="5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</row>
    <row r="14" spans="1:30" x14ac:dyDescent="0.2">
      <c r="A14" s="5" t="s">
        <v>6</v>
      </c>
      <c r="B14" s="5">
        <f>B12-B13</f>
        <v>0</v>
      </c>
      <c r="C14" s="5" t="s">
        <v>7</v>
      </c>
      <c r="D14" s="5"/>
      <c r="E14" s="51"/>
      <c r="F14" s="151"/>
      <c r="G14" s="5" t="s">
        <v>6594</v>
      </c>
      <c r="H14" s="5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</row>
    <row r="15" spans="1:30" x14ac:dyDescent="0.2">
      <c r="A15" s="5" t="s">
        <v>6526</v>
      </c>
      <c r="B15" s="11">
        <f>B8+B5</f>
        <v>0</v>
      </c>
      <c r="C15" s="5" t="s">
        <v>7</v>
      </c>
      <c r="D15" s="5"/>
      <c r="E15" s="51"/>
      <c r="F15" s="151"/>
      <c r="G15" s="5" t="s">
        <v>6594</v>
      </c>
      <c r="H15" s="5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</row>
    <row r="16" spans="1:30" x14ac:dyDescent="0.2">
      <c r="A16" s="5"/>
      <c r="B16" s="10"/>
      <c r="C16" s="5"/>
      <c r="D16" s="5"/>
      <c r="E16" s="51"/>
      <c r="F16" s="151"/>
      <c r="G16" s="5" t="s">
        <v>6594</v>
      </c>
      <c r="H16" s="5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</row>
    <row r="17" spans="1:30" x14ac:dyDescent="0.2">
      <c r="A17" s="5" t="s">
        <v>6522</v>
      </c>
      <c r="B17" s="51"/>
      <c r="C17" s="5"/>
      <c r="D17" s="5"/>
      <c r="E17" s="51"/>
      <c r="F17" s="151"/>
      <c r="G17" s="5" t="s">
        <v>6594</v>
      </c>
      <c r="H17" s="5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</row>
    <row r="18" spans="1:30" x14ac:dyDescent="0.2">
      <c r="A18" s="5" t="s">
        <v>6523</v>
      </c>
      <c r="B18" s="176"/>
      <c r="C18" s="176"/>
      <c r="D18" s="5"/>
      <c r="E18" s="51"/>
      <c r="F18" s="151"/>
      <c r="G18" s="5" t="s">
        <v>6594</v>
      </c>
      <c r="H18" s="5"/>
      <c r="I18" s="8"/>
      <c r="J18" s="8">
        <f>IF(B18="",0,1)</f>
        <v>0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</row>
    <row r="19" spans="1:30" x14ac:dyDescent="0.2">
      <c r="A19" s="5" t="s">
        <v>6524</v>
      </c>
      <c r="B19" s="51"/>
      <c r="C19" s="5" t="s">
        <v>7</v>
      </c>
      <c r="D19" s="5"/>
      <c r="E19" s="51"/>
      <c r="F19" s="51"/>
      <c r="G19" s="5" t="s">
        <v>6594</v>
      </c>
      <c r="H19" s="5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</row>
    <row r="20" spans="1:30" x14ac:dyDescent="0.2">
      <c r="A20" s="5" t="s">
        <v>6525</v>
      </c>
      <c r="B20" s="51"/>
      <c r="C20" s="5" t="s">
        <v>7</v>
      </c>
      <c r="D20" s="5"/>
      <c r="E20" s="51"/>
      <c r="F20" s="51"/>
      <c r="G20" s="5" t="s">
        <v>6594</v>
      </c>
      <c r="H20" s="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</row>
    <row r="21" spans="1:30" x14ac:dyDescent="0.2">
      <c r="A21" s="5" t="s">
        <v>6</v>
      </c>
      <c r="B21" s="5">
        <f>B19-B20</f>
        <v>0</v>
      </c>
      <c r="C21" s="5" t="s">
        <v>7</v>
      </c>
      <c r="D21" s="5"/>
      <c r="E21" s="51"/>
      <c r="F21" s="51"/>
      <c r="G21" s="5" t="s">
        <v>6594</v>
      </c>
      <c r="H21" s="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</row>
    <row r="22" spans="1:30" x14ac:dyDescent="0.2">
      <c r="A22" s="5" t="s">
        <v>6526</v>
      </c>
      <c r="B22" s="11">
        <f>B15+B12</f>
        <v>0</v>
      </c>
      <c r="C22" s="5" t="s">
        <v>7</v>
      </c>
      <c r="D22" s="5"/>
      <c r="E22" s="51"/>
      <c r="F22" s="51"/>
      <c r="G22" s="5" t="s">
        <v>6594</v>
      </c>
      <c r="H22" s="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 spans="1:30" x14ac:dyDescent="0.2">
      <c r="A23" s="5"/>
      <c r="B23" s="10"/>
      <c r="C23" s="5"/>
      <c r="D23" s="5"/>
      <c r="E23" s="51"/>
      <c r="F23" s="51"/>
      <c r="G23" s="5" t="s">
        <v>6594</v>
      </c>
      <c r="H23" s="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1:30" x14ac:dyDescent="0.2">
      <c r="A24" s="5" t="s">
        <v>6522</v>
      </c>
      <c r="B24" s="51"/>
      <c r="C24" s="5"/>
      <c r="D24" s="5"/>
      <c r="E24" s="51"/>
      <c r="F24" s="51"/>
      <c r="G24" s="5" t="s">
        <v>6594</v>
      </c>
      <c r="H24" s="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</row>
    <row r="25" spans="1:30" x14ac:dyDescent="0.2">
      <c r="A25" s="5" t="s">
        <v>6523</v>
      </c>
      <c r="B25" s="176"/>
      <c r="C25" s="176"/>
      <c r="D25" s="5"/>
      <c r="E25" s="51"/>
      <c r="F25" s="51"/>
      <c r="G25" s="5" t="s">
        <v>6594</v>
      </c>
      <c r="H25" s="5"/>
      <c r="I25" s="8"/>
      <c r="J25" s="8">
        <f>IF(B25="",0,1)</f>
        <v>0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</row>
    <row r="26" spans="1:30" x14ac:dyDescent="0.2">
      <c r="A26" s="5" t="s">
        <v>6524</v>
      </c>
      <c r="B26" s="51"/>
      <c r="C26" s="5" t="s">
        <v>7</v>
      </c>
      <c r="D26" s="5"/>
      <c r="E26" s="51"/>
      <c r="F26" s="51"/>
      <c r="G26" s="5" t="s">
        <v>6594</v>
      </c>
      <c r="H26" s="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</row>
    <row r="27" spans="1:30" x14ac:dyDescent="0.2">
      <c r="A27" s="5" t="s">
        <v>6525</v>
      </c>
      <c r="B27" s="51"/>
      <c r="C27" s="5" t="s">
        <v>7</v>
      </c>
      <c r="D27" s="5"/>
      <c r="E27" s="5"/>
      <c r="F27" s="5"/>
      <c r="G27" s="5"/>
      <c r="H27" s="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</row>
    <row r="28" spans="1:30" x14ac:dyDescent="0.2">
      <c r="A28" s="5" t="s">
        <v>6</v>
      </c>
      <c r="B28" s="5">
        <f>B26-B27</f>
        <v>0</v>
      </c>
      <c r="C28" s="5" t="s">
        <v>7</v>
      </c>
      <c r="D28" s="5"/>
      <c r="E28" s="5"/>
      <c r="F28" s="5"/>
      <c r="G28" s="5"/>
      <c r="H28" s="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</row>
    <row r="29" spans="1:30" x14ac:dyDescent="0.2">
      <c r="A29" s="5" t="s">
        <v>6526</v>
      </c>
      <c r="B29" s="11">
        <f>B22+B19</f>
        <v>0</v>
      </c>
      <c r="C29" s="5" t="s">
        <v>7</v>
      </c>
      <c r="D29" s="5"/>
      <c r="E29" s="5"/>
      <c r="F29" s="5"/>
      <c r="G29" s="5"/>
      <c r="H29" s="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</row>
    <row r="30" spans="1:30" x14ac:dyDescent="0.2">
      <c r="A30" s="5"/>
      <c r="B30" s="11"/>
      <c r="C30" s="5"/>
      <c r="D30" s="5"/>
      <c r="E30" s="5"/>
      <c r="F30" s="5"/>
      <c r="G30" s="5"/>
      <c r="H30" s="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</row>
    <row r="31" spans="1:30" x14ac:dyDescent="0.2">
      <c r="A31" s="5" t="s">
        <v>6703</v>
      </c>
      <c r="B31" s="11">
        <f>B5+B12+B19+B26</f>
        <v>0</v>
      </c>
      <c r="C31" s="5" t="s">
        <v>7</v>
      </c>
      <c r="D31" s="5"/>
      <c r="E31" s="5"/>
      <c r="F31" s="5"/>
      <c r="G31" s="5"/>
      <c r="H31" s="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</row>
    <row r="32" spans="1:30" x14ac:dyDescent="0.2">
      <c r="A32" s="5" t="s">
        <v>6706</v>
      </c>
      <c r="B32" s="11">
        <f>B29+B26</f>
        <v>0</v>
      </c>
      <c r="C32" s="5" t="s">
        <v>7</v>
      </c>
      <c r="D32" s="67" t="str">
        <f>IF(B32&gt;50,"keine Berechnung über 50m möglich","")</f>
        <v/>
      </c>
      <c r="E32" s="5"/>
      <c r="F32" s="5"/>
      <c r="G32" s="5"/>
      <c r="H32" s="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</row>
    <row r="33" spans="1:30" x14ac:dyDescent="0.2">
      <c r="A33" s="5" t="s">
        <v>6766</v>
      </c>
      <c r="B33" s="16">
        <f>J33</f>
        <v>0</v>
      </c>
      <c r="C33" s="5"/>
      <c r="D33" s="5"/>
      <c r="E33" s="5"/>
      <c r="F33" s="5"/>
      <c r="G33" s="5"/>
      <c r="H33" s="5"/>
      <c r="I33" s="8"/>
      <c r="J33" s="8">
        <f>SUM(J4:J32)</f>
        <v>0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</row>
    <row r="34" spans="1:30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</row>
    <row r="35" spans="1:30" x14ac:dyDescent="0.2">
      <c r="A35" s="8"/>
      <c r="B35" s="13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</row>
    <row r="36" spans="1:30" x14ac:dyDescent="0.2">
      <c r="A36" s="8"/>
      <c r="B36" s="8"/>
      <c r="C36" s="8"/>
      <c r="D36" s="8"/>
      <c r="E36" s="8" t="s">
        <v>16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</row>
    <row r="37" spans="1:30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</row>
    <row r="38" spans="1:30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</row>
    <row r="39" spans="1:30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</row>
    <row r="40" spans="1:30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</row>
    <row r="41" spans="1:30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</row>
    <row r="42" spans="1:30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</row>
    <row r="43" spans="1:30" x14ac:dyDescent="0.2">
      <c r="A43" s="8"/>
      <c r="B43" s="8"/>
      <c r="C43" s="8"/>
      <c r="D43" s="8"/>
      <c r="E43" s="8"/>
      <c r="F43" s="8"/>
      <c r="G43" s="8"/>
      <c r="H43" s="8"/>
      <c r="I43" s="12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</row>
    <row r="44" spans="1:30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</row>
    <row r="45" spans="1:30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</row>
    <row r="46" spans="1:30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</row>
    <row r="47" spans="1:30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</row>
    <row r="48" spans="1:30" x14ac:dyDescent="0.2">
      <c r="A48" s="8"/>
      <c r="B48" s="8"/>
      <c r="C48" s="8"/>
      <c r="D48" s="8"/>
      <c r="E48" s="8"/>
      <c r="F48" s="8"/>
      <c r="G48" s="8"/>
      <c r="H48" s="8"/>
      <c r="I48" s="13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</row>
    <row r="49" spans="1:30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</row>
    <row r="50" spans="1:30" x14ac:dyDescent="0.2">
      <c r="I50" s="13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</row>
    <row r="51" spans="1:30" x14ac:dyDescent="0.2"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</row>
    <row r="52" spans="1:30" x14ac:dyDescent="0.2">
      <c r="I52" s="13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</row>
    <row r="53" spans="1:30" x14ac:dyDescent="0.2">
      <c r="I53" s="13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</row>
    <row r="54" spans="1:30" x14ac:dyDescent="0.2"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</row>
    <row r="55" spans="1:30" x14ac:dyDescent="0.2"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</row>
    <row r="56" spans="1:30" x14ac:dyDescent="0.2"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</row>
    <row r="57" spans="1:30" x14ac:dyDescent="0.2"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</row>
    <row r="58" spans="1:30" x14ac:dyDescent="0.2"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</row>
    <row r="59" spans="1:30" x14ac:dyDescent="0.2"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</row>
    <row r="60" spans="1:30" x14ac:dyDescent="0.2">
      <c r="I60" s="8"/>
      <c r="J60" s="8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</row>
    <row r="61" spans="1:30" x14ac:dyDescent="0.2"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</row>
    <row r="62" spans="1:30" x14ac:dyDescent="0.2"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</row>
    <row r="63" spans="1:30" x14ac:dyDescent="0.2"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</row>
    <row r="64" spans="1:30" x14ac:dyDescent="0.2"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</row>
    <row r="65" spans="9:30" x14ac:dyDescent="0.2"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</row>
    <row r="66" spans="9:30" x14ac:dyDescent="0.2"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</row>
    <row r="67" spans="9:30" x14ac:dyDescent="0.2"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</row>
    <row r="68" spans="9:30" x14ac:dyDescent="0.2"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</row>
    <row r="69" spans="9:30" x14ac:dyDescent="0.2"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</row>
    <row r="70" spans="9:30" x14ac:dyDescent="0.2"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</row>
    <row r="71" spans="9:30" x14ac:dyDescent="0.2"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</row>
    <row r="72" spans="9:30" x14ac:dyDescent="0.2"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</row>
    <row r="73" spans="9:30" x14ac:dyDescent="0.2"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</row>
    <row r="74" spans="9:30" x14ac:dyDescent="0.2"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</row>
    <row r="75" spans="9:30" x14ac:dyDescent="0.2"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</row>
    <row r="76" spans="9:30" x14ac:dyDescent="0.2"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</row>
    <row r="77" spans="9:30" x14ac:dyDescent="0.2"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</row>
    <row r="78" spans="9:30" x14ac:dyDescent="0.2"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</row>
  </sheetData>
  <sheetProtection algorithmName="SHA-512" hashValue="ONY9vnEStygMmN7Rm0wyShHVXkBU+Ai659Ok4hrH0xs/spgRWWwIUayJbHVvipQQi4kiKAfJufd+hmCDHAJGdA==" saltValue="CPGI5yG9GrJzHE16hsD2bg==" spinCount="100000" sheet="1" selectLockedCells="1"/>
  <mergeCells count="4">
    <mergeCell ref="B25:C25"/>
    <mergeCell ref="B18:C18"/>
    <mergeCell ref="B4:C4"/>
    <mergeCell ref="B11:C11"/>
  </mergeCells>
  <pageMargins left="0.7" right="0.30196850393700786" top="1.0586614173228348" bottom="0.95196850393700783" header="0.26023622047244094" footer="0.51181102362204722"/>
  <pageSetup paperSize="9" scale="91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143B7-3520-4A38-A5D2-4EFCE9516FD3}">
  <sheetPr>
    <pageSetUpPr fitToPage="1"/>
  </sheetPr>
  <dimension ref="A1:K38"/>
  <sheetViews>
    <sheetView zoomScale="130" zoomScaleNormal="130" workbookViewId="0">
      <selection activeCell="G15" sqref="G15"/>
    </sheetView>
  </sheetViews>
  <sheetFormatPr baseColWidth="10" defaultRowHeight="14.25" x14ac:dyDescent="0.2"/>
  <cols>
    <col min="1" max="1" width="11.375" style="7" customWidth="1"/>
    <col min="2" max="2" width="3.125" style="7" customWidth="1"/>
    <col min="3" max="3" width="6.125" style="7" customWidth="1"/>
    <col min="4" max="4" width="6.375" style="7" customWidth="1"/>
    <col min="5" max="5" width="8.125" style="7" customWidth="1"/>
    <col min="6" max="6" width="5.375" style="7" customWidth="1"/>
    <col min="7" max="7" width="18.375" style="7" customWidth="1"/>
    <col min="8" max="8" width="8.375" style="7" customWidth="1"/>
    <col min="9" max="9" width="11" style="7"/>
    <col min="10" max="10" width="8.125" style="7" customWidth="1"/>
    <col min="11" max="16384" width="11" style="7"/>
  </cols>
  <sheetData>
    <row r="1" spans="1:11" ht="15.75" customHeight="1" x14ac:dyDescent="0.2">
      <c r="A1" s="126" t="s">
        <v>17</v>
      </c>
      <c r="B1" s="349">
        <f>'Eingabe Allgemeine Daten'!B18</f>
        <v>0</v>
      </c>
      <c r="C1" s="349"/>
      <c r="D1" s="575"/>
      <c r="E1" s="128" t="s">
        <v>6749</v>
      </c>
      <c r="F1" s="129"/>
      <c r="G1" s="576">
        <f>'Eingabe Allgemeine Daten'!F18</f>
        <v>0</v>
      </c>
      <c r="H1" s="129"/>
      <c r="I1" s="108" t="s">
        <v>6756</v>
      </c>
      <c r="J1" s="590" t="s">
        <v>6757</v>
      </c>
      <c r="K1" s="248"/>
    </row>
    <row r="2" spans="1:11" ht="15.75" customHeight="1" x14ac:dyDescent="0.2">
      <c r="A2" s="110" t="s">
        <v>1</v>
      </c>
      <c r="B2" s="198">
        <f>'Eingabe Allgemeine Daten'!B19</f>
        <v>0</v>
      </c>
      <c r="C2" s="198"/>
      <c r="D2" s="228"/>
      <c r="E2" s="76" t="s">
        <v>2</v>
      </c>
      <c r="F2" s="77"/>
      <c r="G2" s="198" t="str">
        <f>'Eingabe Allgemeine Daten'!F19</f>
        <v>Gesamt</v>
      </c>
      <c r="H2" s="228"/>
      <c r="I2" s="76"/>
      <c r="J2" s="591"/>
      <c r="K2" s="248"/>
    </row>
    <row r="3" spans="1:11" ht="15.75" customHeight="1" x14ac:dyDescent="0.2">
      <c r="A3" s="131" t="s">
        <v>6758</v>
      </c>
      <c r="B3" s="72"/>
      <c r="C3" s="80"/>
      <c r="D3" s="92"/>
      <c r="E3" s="72"/>
      <c r="F3" s="77"/>
      <c r="G3" s="80"/>
      <c r="H3" s="80"/>
      <c r="I3" s="77"/>
      <c r="J3" s="591"/>
      <c r="K3" s="248"/>
    </row>
    <row r="4" spans="1:11" ht="2.1" customHeight="1" x14ac:dyDescent="0.2">
      <c r="A4" s="83"/>
      <c r="B4" s="77"/>
      <c r="C4" s="101"/>
      <c r="D4" s="50"/>
      <c r="E4" s="72"/>
      <c r="F4" s="77"/>
      <c r="G4" s="50"/>
      <c r="H4" s="50"/>
      <c r="I4" s="77"/>
      <c r="J4" s="79"/>
      <c r="K4" s="300"/>
    </row>
    <row r="5" spans="1:11" ht="15.75" customHeight="1" x14ac:dyDescent="0.2">
      <c r="A5" s="131" t="s">
        <v>6759</v>
      </c>
      <c r="B5" s="77"/>
      <c r="C5" s="77"/>
      <c r="D5" s="80"/>
      <c r="E5" s="72"/>
      <c r="F5" s="77"/>
      <c r="G5" s="80"/>
      <c r="H5" s="80"/>
      <c r="I5" s="77"/>
      <c r="J5" s="591"/>
      <c r="K5" s="248"/>
    </row>
    <row r="6" spans="1:11" ht="15.75" customHeight="1" x14ac:dyDescent="0.3">
      <c r="A6" s="588" t="s">
        <v>6760</v>
      </c>
      <c r="B6" s="301" t="s">
        <v>6762</v>
      </c>
      <c r="C6" s="301"/>
      <c r="D6" s="302">
        <f>'Eingabe Allgemeine Daten'!D27</f>
        <v>0</v>
      </c>
      <c r="E6" s="303" t="s">
        <v>7</v>
      </c>
      <c r="F6" s="303"/>
      <c r="G6" s="303" t="s">
        <v>6766</v>
      </c>
      <c r="H6" s="303"/>
      <c r="I6" s="304">
        <f>'Eingabe Geschosse  U-Werte'!B33</f>
        <v>0</v>
      </c>
      <c r="J6" s="112"/>
      <c r="K6" s="248"/>
    </row>
    <row r="7" spans="1:11" ht="15.75" customHeight="1" x14ac:dyDescent="0.3">
      <c r="A7" s="113" t="s">
        <v>6534</v>
      </c>
      <c r="B7" s="305" t="s">
        <v>6763</v>
      </c>
      <c r="C7" s="305"/>
      <c r="D7" s="306">
        <f>'Eingabe Allgemeine Daten'!D28</f>
        <v>0</v>
      </c>
      <c r="E7" s="307" t="s">
        <v>7</v>
      </c>
      <c r="F7" s="307"/>
      <c r="G7" s="307" t="s">
        <v>6538</v>
      </c>
      <c r="H7" s="308" t="s">
        <v>6768</v>
      </c>
      <c r="I7" s="307">
        <f>'Eingabe Allgemeine Daten'!D30*'Eingabe Allgemeine Daten'!G27</f>
        <v>0</v>
      </c>
      <c r="J7" s="517" t="s">
        <v>15</v>
      </c>
      <c r="K7" s="248"/>
    </row>
    <row r="8" spans="1:11" ht="15.75" customHeight="1" x14ac:dyDescent="0.3">
      <c r="A8" s="113" t="s">
        <v>6495</v>
      </c>
      <c r="B8" s="305" t="s">
        <v>6764</v>
      </c>
      <c r="C8" s="305"/>
      <c r="D8" s="306">
        <f>'Eingabe Allgemeine Daten'!G27</f>
        <v>0</v>
      </c>
      <c r="E8" s="307" t="s">
        <v>7</v>
      </c>
      <c r="F8" s="307"/>
      <c r="G8" s="307" t="s">
        <v>6767</v>
      </c>
      <c r="H8" s="308" t="s">
        <v>6769</v>
      </c>
      <c r="I8" s="309">
        <f>Zusammenstellung!Z34</f>
        <v>0</v>
      </c>
      <c r="J8" s="517" t="s">
        <v>4</v>
      </c>
      <c r="K8" s="248"/>
    </row>
    <row r="9" spans="1:11" ht="15.75" customHeight="1" x14ac:dyDescent="0.3">
      <c r="A9" s="587" t="s">
        <v>6761</v>
      </c>
      <c r="B9" s="310" t="s">
        <v>6765</v>
      </c>
      <c r="C9" s="310"/>
      <c r="D9" s="311">
        <f>'Eingabe Allgemeine Daten'!D30</f>
        <v>0</v>
      </c>
      <c r="E9" s="311" t="s">
        <v>7</v>
      </c>
      <c r="F9" s="311"/>
      <c r="G9" s="311"/>
      <c r="H9" s="311"/>
      <c r="I9" s="311"/>
      <c r="J9" s="592"/>
      <c r="K9" s="248"/>
    </row>
    <row r="10" spans="1:11" ht="2.1" customHeight="1" x14ac:dyDescent="0.2">
      <c r="A10" s="75"/>
      <c r="B10" s="80"/>
      <c r="C10" s="101"/>
      <c r="D10" s="50"/>
      <c r="E10" s="80"/>
      <c r="F10" s="80"/>
      <c r="G10" s="80"/>
      <c r="H10" s="80"/>
      <c r="I10" s="80"/>
      <c r="J10" s="74"/>
      <c r="K10" s="300"/>
    </row>
    <row r="11" spans="1:11" s="8" customFormat="1" ht="15.75" customHeight="1" x14ac:dyDescent="0.2">
      <c r="A11" s="589" t="s">
        <v>6770</v>
      </c>
      <c r="B11" s="312"/>
      <c r="C11" s="312"/>
      <c r="D11" s="312"/>
      <c r="E11" s="313"/>
      <c r="J11" s="593"/>
      <c r="K11" s="444"/>
    </row>
    <row r="12" spans="1:11" s="154" customFormat="1" ht="15.75" customHeight="1" x14ac:dyDescent="0.3">
      <c r="A12" s="596">
        <f>'Eingabe Allgemeine Daten'!E37</f>
        <v>0</v>
      </c>
      <c r="B12" s="331"/>
      <c r="C12" s="331"/>
      <c r="D12" s="331"/>
      <c r="E12" s="331"/>
      <c r="F12" s="331"/>
      <c r="H12" s="316" t="s">
        <v>6771</v>
      </c>
      <c r="I12" s="317" t="e">
        <f>'Eingabe Allgemeine Daten'!K35</f>
        <v>#N/A</v>
      </c>
      <c r="J12" s="594" t="s">
        <v>6772</v>
      </c>
      <c r="K12" s="577"/>
    </row>
    <row r="13" spans="1:11" ht="2.1" customHeight="1" x14ac:dyDescent="0.2">
      <c r="A13" s="318"/>
      <c r="B13" s="319"/>
      <c r="C13" s="319"/>
      <c r="D13" s="320"/>
      <c r="E13" s="320"/>
      <c r="F13" s="320"/>
      <c r="G13" s="320"/>
      <c r="H13" s="320"/>
      <c r="I13" s="320"/>
      <c r="J13" s="321"/>
      <c r="K13" s="300"/>
    </row>
    <row r="14" spans="1:11" ht="15.75" customHeight="1" x14ac:dyDescent="0.2">
      <c r="A14" s="589" t="s">
        <v>6773</v>
      </c>
      <c r="B14" s="312"/>
      <c r="C14" s="312"/>
      <c r="D14" s="312"/>
      <c r="E14" s="313"/>
      <c r="F14" s="312"/>
      <c r="G14" s="312"/>
      <c r="H14" s="312"/>
      <c r="I14" s="312"/>
      <c r="J14" s="593"/>
      <c r="K14" s="248"/>
    </row>
    <row r="15" spans="1:11" ht="15.75" customHeight="1" x14ac:dyDescent="0.2">
      <c r="A15" s="597" t="s">
        <v>6808</v>
      </c>
      <c r="B15" s="322"/>
      <c r="C15" s="322"/>
      <c r="D15" s="322"/>
      <c r="E15" s="322"/>
      <c r="F15" s="322"/>
      <c r="G15" s="323"/>
      <c r="H15" s="324"/>
      <c r="I15" s="325"/>
      <c r="J15" s="594"/>
      <c r="K15" s="248"/>
    </row>
    <row r="16" spans="1:11" ht="2.1" customHeight="1" x14ac:dyDescent="0.2">
      <c r="A16" s="280"/>
      <c r="B16" s="320"/>
      <c r="C16" s="320"/>
      <c r="D16" s="320"/>
      <c r="E16" s="320"/>
      <c r="F16" s="320"/>
      <c r="G16" s="320"/>
      <c r="H16" s="320"/>
      <c r="I16" s="320"/>
      <c r="J16" s="321"/>
      <c r="K16" s="300"/>
    </row>
    <row r="17" spans="1:11" ht="15.75" customHeight="1" x14ac:dyDescent="0.2">
      <c r="A17" s="585" t="s">
        <v>6774</v>
      </c>
      <c r="E17" s="318"/>
      <c r="H17" s="320"/>
      <c r="J17" s="354"/>
      <c r="K17" s="248"/>
    </row>
    <row r="18" spans="1:11" s="8" customFormat="1" ht="15.75" customHeight="1" x14ac:dyDescent="0.2">
      <c r="A18" s="598" t="s">
        <v>6780</v>
      </c>
      <c r="B18" s="327"/>
      <c r="C18" s="327"/>
      <c r="D18" s="312" t="str">
        <f>'Eingabe Allgemeine Daten'!K39</f>
        <v>wird nicht durchgeführt</v>
      </c>
      <c r="E18" s="312"/>
      <c r="F18" s="312"/>
      <c r="G18" s="312" t="s">
        <v>6775</v>
      </c>
      <c r="I18" s="312" t="str">
        <f>'Eingabe Allgemeine Daten'!K40</f>
        <v>gering</v>
      </c>
      <c r="J18" s="593"/>
      <c r="K18" s="444"/>
    </row>
    <row r="19" spans="1:11" s="330" customFormat="1" ht="15.75" customHeight="1" x14ac:dyDescent="0.3">
      <c r="A19" s="599" t="s">
        <v>6776</v>
      </c>
      <c r="B19" s="315"/>
      <c r="C19" s="315"/>
      <c r="D19" s="47" t="str">
        <f>'Eingabe Allgemeine Daten'!K41</f>
        <v>Kat D</v>
      </c>
      <c r="E19" s="308" t="s">
        <v>6777</v>
      </c>
      <c r="F19" s="47" t="e">
        <f>'Eingabe Allgemeine Daten'!E40</f>
        <v>#N/A</v>
      </c>
      <c r="G19" s="328" t="s">
        <v>6778</v>
      </c>
      <c r="H19" s="308" t="s">
        <v>6779</v>
      </c>
      <c r="I19" s="329" t="e">
        <f>Zusammenstellung!Z31</f>
        <v>#N/A</v>
      </c>
      <c r="J19" s="559" t="s">
        <v>7092</v>
      </c>
      <c r="K19" s="578"/>
    </row>
    <row r="20" spans="1:11" s="8" customFormat="1" ht="15.75" customHeight="1" x14ac:dyDescent="0.2">
      <c r="A20" s="599" t="s">
        <v>6781</v>
      </c>
      <c r="B20" s="315"/>
      <c r="C20" s="315"/>
      <c r="I20" s="8">
        <f>Zusammenstellung!AH22</f>
        <v>0</v>
      </c>
      <c r="J20" s="559"/>
      <c r="K20" s="444"/>
    </row>
    <row r="21" spans="1:11" s="8" customFormat="1" ht="15.75" customHeight="1" x14ac:dyDescent="0.2">
      <c r="A21" s="596" t="s">
        <v>6782</v>
      </c>
      <c r="B21" s="331"/>
      <c r="C21" s="331"/>
      <c r="I21" s="8">
        <f>'Eingabe Allgemeine Daten'!B37</f>
        <v>0</v>
      </c>
      <c r="J21" s="595"/>
      <c r="K21" s="444"/>
    </row>
    <row r="22" spans="1:11" s="8" customFormat="1" ht="2.1" customHeight="1" x14ac:dyDescent="0.2">
      <c r="A22" s="332"/>
      <c r="B22" s="319"/>
      <c r="C22" s="319"/>
      <c r="D22" s="319"/>
      <c r="E22" s="319"/>
      <c r="F22" s="319"/>
      <c r="G22" s="319"/>
      <c r="H22" s="319"/>
      <c r="I22" s="319"/>
      <c r="J22" s="333"/>
      <c r="K22" s="314"/>
    </row>
    <row r="23" spans="1:11" ht="15.75" customHeight="1" x14ac:dyDescent="0.2">
      <c r="A23" s="585" t="s">
        <v>6783</v>
      </c>
      <c r="D23" s="334"/>
      <c r="E23" s="318"/>
      <c r="H23" s="320"/>
      <c r="J23" s="354"/>
      <c r="K23" s="248"/>
    </row>
    <row r="24" spans="1:11" s="8" customFormat="1" ht="15.75" customHeight="1" x14ac:dyDescent="0.3">
      <c r="A24" s="584" t="s">
        <v>6784</v>
      </c>
      <c r="B24" s="335"/>
      <c r="C24" s="327">
        <f>'Eingabe Allgemeine Daten'!B32</f>
        <v>28870</v>
      </c>
      <c r="D24" s="335" t="str">
        <f>'Eingabe Allgemeine Daten'!B31</f>
        <v>Ottersberg</v>
      </c>
      <c r="E24" s="335"/>
      <c r="F24" s="312" t="s">
        <v>6785</v>
      </c>
      <c r="G24" s="312"/>
      <c r="H24" s="308" t="s">
        <v>6868</v>
      </c>
      <c r="I24" s="312">
        <f>'Eingabe Allgemeine Daten'!B33</f>
        <v>-9.6999999999999993</v>
      </c>
      <c r="J24" s="593" t="s">
        <v>13</v>
      </c>
      <c r="K24" s="444"/>
    </row>
    <row r="25" spans="1:11" s="336" customFormat="1" ht="15.75" customHeight="1" x14ac:dyDescent="0.3">
      <c r="A25" s="583" t="s">
        <v>6786</v>
      </c>
      <c r="D25" s="328"/>
      <c r="E25" s="337"/>
      <c r="F25" s="328"/>
      <c r="G25" s="328"/>
      <c r="H25" s="308" t="s">
        <v>6791</v>
      </c>
      <c r="I25" s="338">
        <f>'Eingabe Allgemeine Daten'!F33</f>
        <v>6</v>
      </c>
      <c r="J25" s="559" t="s">
        <v>7</v>
      </c>
      <c r="K25" s="579"/>
    </row>
    <row r="26" spans="1:11" s="8" customFormat="1" ht="15.75" customHeight="1" x14ac:dyDescent="0.3">
      <c r="A26" s="444" t="s">
        <v>6787</v>
      </c>
      <c r="H26" s="308" t="s">
        <v>6764</v>
      </c>
      <c r="I26" s="12">
        <f>I25</f>
        <v>6</v>
      </c>
      <c r="J26" s="559" t="s">
        <v>7</v>
      </c>
      <c r="K26" s="444"/>
    </row>
    <row r="27" spans="1:11" s="8" customFormat="1" ht="15.75" customHeight="1" x14ac:dyDescent="0.3">
      <c r="A27" s="444" t="s">
        <v>6790</v>
      </c>
      <c r="H27" s="308" t="s">
        <v>6792</v>
      </c>
      <c r="I27" s="8">
        <f>I24</f>
        <v>-9.6999999999999993</v>
      </c>
      <c r="J27" s="559" t="s">
        <v>13</v>
      </c>
      <c r="K27" s="444"/>
    </row>
    <row r="28" spans="1:11" s="8" customFormat="1" ht="15.75" customHeight="1" x14ac:dyDescent="0.2">
      <c r="A28" s="444" t="s">
        <v>6793</v>
      </c>
      <c r="I28" s="8" t="s">
        <v>6500</v>
      </c>
      <c r="J28" s="559"/>
      <c r="K28" s="444"/>
    </row>
    <row r="29" spans="1:11" s="8" customFormat="1" ht="15.75" customHeight="1" x14ac:dyDescent="0.3">
      <c r="A29" s="444" t="s">
        <v>6794</v>
      </c>
      <c r="H29" s="308" t="s">
        <v>6795</v>
      </c>
      <c r="I29" s="8">
        <f>I27</f>
        <v>-9.6999999999999993</v>
      </c>
      <c r="J29" s="559" t="s">
        <v>13</v>
      </c>
      <c r="K29" s="444"/>
    </row>
    <row r="30" spans="1:11" s="8" customFormat="1" ht="15.75" customHeight="1" x14ac:dyDescent="0.3">
      <c r="A30" s="586" t="s">
        <v>6796</v>
      </c>
      <c r="H30" s="308" t="s">
        <v>6797</v>
      </c>
      <c r="I30" s="8">
        <f>'Eingabe Allgemeine Daten'!F32</f>
        <v>9.5</v>
      </c>
      <c r="J30" s="595" t="s">
        <v>13</v>
      </c>
      <c r="K30" s="444"/>
    </row>
    <row r="31" spans="1:11" s="8" customFormat="1" ht="2.1" customHeight="1" x14ac:dyDescent="0.2">
      <c r="A31" s="332"/>
      <c r="B31" s="319"/>
      <c r="C31" s="319"/>
      <c r="D31" s="319"/>
      <c r="E31" s="319"/>
      <c r="F31" s="319"/>
      <c r="G31" s="319"/>
      <c r="H31" s="319"/>
      <c r="I31" s="319"/>
      <c r="J31" s="333"/>
      <c r="K31" s="314"/>
    </row>
    <row r="32" spans="1:11" ht="15.75" customHeight="1" x14ac:dyDescent="0.2">
      <c r="A32" s="585" t="s">
        <v>6587</v>
      </c>
      <c r="D32" s="334"/>
      <c r="E32" s="318"/>
      <c r="H32" s="320"/>
      <c r="J32" s="354"/>
      <c r="K32" s="248"/>
    </row>
    <row r="33" spans="1:11" ht="15.75" customHeight="1" x14ac:dyDescent="0.2">
      <c r="A33" s="584" t="s">
        <v>6798</v>
      </c>
      <c r="B33" s="335"/>
      <c r="C33" s="335"/>
      <c r="D33" s="339" t="s">
        <v>6799</v>
      </c>
      <c r="E33" s="340">
        <f>'Eingabe Allgemeine Daten'!G29</f>
        <v>0</v>
      </c>
      <c r="F33" s="312" t="s">
        <v>7</v>
      </c>
      <c r="G33" s="312" t="s">
        <v>30</v>
      </c>
      <c r="H33" s="341"/>
      <c r="I33" s="342">
        <f>'Eingabe Allgemeine Daten'!G28</f>
        <v>0</v>
      </c>
      <c r="J33" s="559" t="s">
        <v>7</v>
      </c>
      <c r="K33" s="248"/>
    </row>
    <row r="34" spans="1:11" ht="15.75" customHeight="1" x14ac:dyDescent="0.3">
      <c r="A34" s="583" t="s">
        <v>6800</v>
      </c>
      <c r="B34" s="343"/>
      <c r="C34" s="343"/>
      <c r="D34" s="344" t="s">
        <v>6614</v>
      </c>
      <c r="E34" s="345">
        <f>'Eingabe Allgemeine Daten'!D29</f>
        <v>0</v>
      </c>
      <c r="F34" s="346" t="s">
        <v>7</v>
      </c>
      <c r="G34" s="346" t="s">
        <v>6801</v>
      </c>
      <c r="H34" s="308" t="s">
        <v>6802</v>
      </c>
      <c r="I34" s="347">
        <f>IF(I33&lt;1.001,1.15,1)</f>
        <v>1.1499999999999999</v>
      </c>
      <c r="J34" s="600"/>
      <c r="K34" s="248"/>
    </row>
    <row r="35" spans="1:11" ht="15.75" customHeight="1" thickBot="1" x14ac:dyDescent="0.35">
      <c r="A35" s="560" t="s">
        <v>6804</v>
      </c>
      <c r="B35" s="251"/>
      <c r="C35" s="251"/>
      <c r="D35" s="582" t="s">
        <v>6805</v>
      </c>
      <c r="E35" s="581" t="e">
        <f>'Eingabe Allgemeine Daten'!G30</f>
        <v>#DIV/0!</v>
      </c>
      <c r="F35" s="251" t="s">
        <v>7</v>
      </c>
      <c r="G35" s="251" t="s">
        <v>6807</v>
      </c>
      <c r="H35" s="525" t="s">
        <v>6806</v>
      </c>
      <c r="I35" s="580">
        <v>1.45</v>
      </c>
      <c r="J35" s="562"/>
      <c r="K35" s="248"/>
    </row>
    <row r="36" spans="1:11" s="8" customFormat="1" ht="15.75" customHeight="1" x14ac:dyDescent="0.2"/>
    <row r="37" spans="1:11" ht="15.75" customHeight="1" x14ac:dyDescent="0.2"/>
    <row r="38" spans="1:11" ht="15.75" customHeight="1" x14ac:dyDescent="0.2"/>
  </sheetData>
  <sheetProtection algorithmName="SHA-512" hashValue="jWvJO0ZZg6DX6Pe6LWiWD1/aBeLBpyaJDV4KDPktOpdq4AUXvIEdxdTrFqR3XT8n2Uf73SAP9dzwVjwkeZwzyA==" saltValue="kGV0pu4qDSJm/NRY3bCzLg==" spinCount="100000" sheet="1" objects="1" scenarios="1" selectLockedCells="1" selectUnlockedCells="1"/>
  <mergeCells count="14">
    <mergeCell ref="G2:H2"/>
    <mergeCell ref="D24:E24"/>
    <mergeCell ref="A12:F12"/>
    <mergeCell ref="B1:C1"/>
    <mergeCell ref="B6:C6"/>
    <mergeCell ref="B7:C7"/>
    <mergeCell ref="B8:C8"/>
    <mergeCell ref="B9:C9"/>
    <mergeCell ref="B2:D2"/>
    <mergeCell ref="A33:C33"/>
    <mergeCell ref="A19:C19"/>
    <mergeCell ref="A20:C20"/>
    <mergeCell ref="A21:C21"/>
    <mergeCell ref="A24:B24"/>
  </mergeCells>
  <pageMargins left="0.7" right="0.7" top="0.78740157499999996" bottom="0.78740157499999996" header="0.3" footer="0.3"/>
  <pageSetup paperSize="9" scale="92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B4135-D700-4A89-BD48-89032BF1B469}">
  <sheetPr>
    <pageSetUpPr fitToPage="1"/>
  </sheetPr>
  <dimension ref="A1:S36"/>
  <sheetViews>
    <sheetView topLeftCell="A10" workbookViewId="0">
      <selection activeCell="H32" sqref="H32"/>
    </sheetView>
  </sheetViews>
  <sheetFormatPr baseColWidth="10" defaultRowHeight="14.25" x14ac:dyDescent="0.2"/>
  <cols>
    <col min="1" max="1" width="11" style="7"/>
    <col min="2" max="2" width="7.75" style="7" customWidth="1"/>
    <col min="3" max="3" width="5.5" style="7" customWidth="1"/>
    <col min="4" max="4" width="13" style="7" customWidth="1"/>
    <col min="5" max="5" width="10.625" style="7" customWidth="1"/>
    <col min="6" max="6" width="8.125" style="7" customWidth="1"/>
    <col min="7" max="8" width="7.75" style="7" customWidth="1"/>
    <col min="9" max="13" width="8.75" style="7" customWidth="1"/>
    <col min="14" max="15" width="11" style="7"/>
    <col min="16" max="19" width="8.75" style="7" customWidth="1"/>
    <col min="20" max="16384" width="11" style="7"/>
  </cols>
  <sheetData>
    <row r="1" spans="2:19" ht="15.75" customHeight="1" x14ac:dyDescent="0.2">
      <c r="B1" s="126" t="s">
        <v>17</v>
      </c>
      <c r="C1" s="349">
        <f>'Eingabe Allgemeine Daten'!B18</f>
        <v>0</v>
      </c>
      <c r="D1" s="349"/>
      <c r="E1" s="12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353"/>
      <c r="P1" s="353"/>
      <c r="Q1" s="353"/>
      <c r="R1" s="108" t="s">
        <v>6855</v>
      </c>
      <c r="S1" s="130" t="s">
        <v>6757</v>
      </c>
    </row>
    <row r="2" spans="2:19" ht="15.75" customHeight="1" x14ac:dyDescent="0.2">
      <c r="B2" s="110" t="s">
        <v>1</v>
      </c>
      <c r="C2" s="198">
        <f>'Eingabe Allgemeine Daten'!B19</f>
        <v>0</v>
      </c>
      <c r="D2" s="198"/>
      <c r="E2" s="228"/>
      <c r="F2" s="197" t="s">
        <v>2</v>
      </c>
      <c r="G2" s="198"/>
      <c r="H2" s="198" t="str">
        <f>'Eingabe Allgemeine Daten'!F19</f>
        <v>Gesamt</v>
      </c>
      <c r="I2" s="228"/>
      <c r="J2" s="197" t="s">
        <v>21</v>
      </c>
      <c r="K2" s="198"/>
      <c r="L2" s="198" t="s">
        <v>6823</v>
      </c>
      <c r="M2" s="228"/>
      <c r="N2" s="318"/>
      <c r="O2" s="320"/>
      <c r="P2" s="320"/>
      <c r="Q2" s="320"/>
      <c r="R2" s="320"/>
      <c r="S2" s="354"/>
    </row>
    <row r="3" spans="2:19" ht="15.75" customHeight="1" x14ac:dyDescent="0.2">
      <c r="B3" s="194" t="s">
        <v>6824</v>
      </c>
      <c r="C3" s="195"/>
      <c r="D3" s="195"/>
      <c r="E3" s="196"/>
      <c r="F3" s="72"/>
      <c r="G3" s="80"/>
      <c r="H3" s="80"/>
      <c r="I3" s="80"/>
      <c r="J3" s="80"/>
      <c r="K3" s="73"/>
      <c r="L3" s="318"/>
      <c r="M3" s="320"/>
      <c r="N3" s="320"/>
      <c r="O3" s="320"/>
      <c r="P3" s="320"/>
      <c r="Q3" s="320"/>
      <c r="R3" s="320"/>
      <c r="S3" s="354"/>
    </row>
    <row r="4" spans="2:19" ht="2.1" customHeight="1" x14ac:dyDescent="0.2">
      <c r="B4" s="131"/>
      <c r="C4" s="80"/>
      <c r="D4" s="80"/>
      <c r="E4" s="80"/>
      <c r="F4" s="72"/>
      <c r="G4" s="80"/>
      <c r="H4" s="80"/>
      <c r="I4" s="80"/>
      <c r="J4" s="80"/>
      <c r="K4" s="73"/>
      <c r="L4" s="318"/>
      <c r="M4" s="320"/>
      <c r="N4" s="320"/>
      <c r="O4" s="320"/>
      <c r="P4" s="320"/>
      <c r="Q4" s="320"/>
      <c r="R4" s="320"/>
      <c r="S4" s="354"/>
    </row>
    <row r="5" spans="2:19" ht="15.75" customHeight="1" x14ac:dyDescent="0.3">
      <c r="B5" s="185" t="s">
        <v>6828</v>
      </c>
      <c r="C5" s="186"/>
      <c r="D5" s="186"/>
      <c r="E5" s="341" t="s">
        <v>6829</v>
      </c>
      <c r="F5" s="303">
        <f>'Eingabe Geschosse  U-Werte'!B15</f>
        <v>0</v>
      </c>
      <c r="G5" s="303" t="s">
        <v>4</v>
      </c>
      <c r="H5" s="355"/>
      <c r="I5" s="355"/>
      <c r="J5" s="355"/>
      <c r="K5" s="186" t="s">
        <v>6836</v>
      </c>
      <c r="L5" s="186"/>
      <c r="M5" s="186"/>
      <c r="N5" s="186"/>
      <c r="O5" s="303"/>
      <c r="P5" s="186" t="str">
        <f>'Eingabe Allgemeine Daten'!K39</f>
        <v>wird nicht durchgeführt</v>
      </c>
      <c r="Q5" s="186"/>
      <c r="R5" s="186"/>
      <c r="S5" s="356"/>
    </row>
    <row r="6" spans="2:19" ht="15.75" customHeight="1" x14ac:dyDescent="0.3">
      <c r="B6" s="182" t="s">
        <v>6830</v>
      </c>
      <c r="C6" s="183"/>
      <c r="D6" s="183"/>
      <c r="E6" s="308" t="s">
        <v>6869</v>
      </c>
      <c r="F6" s="357">
        <f>'Eingabe Geschosse  U-Werte'!B32</f>
        <v>0</v>
      </c>
      <c r="G6" s="307" t="s">
        <v>4</v>
      </c>
      <c r="H6" s="226"/>
      <c r="I6" s="226"/>
      <c r="J6" s="226"/>
      <c r="K6" s="183" t="s">
        <v>6837</v>
      </c>
      <c r="L6" s="183"/>
      <c r="M6" s="183"/>
      <c r="N6" s="183"/>
      <c r="O6" s="308"/>
      <c r="P6" s="358" t="str">
        <f>'Eingabe Allgemeine Daten'!K40</f>
        <v>gering</v>
      </c>
      <c r="Q6" s="358"/>
      <c r="R6" s="358"/>
      <c r="S6" s="359"/>
    </row>
    <row r="7" spans="2:19" ht="15.75" customHeight="1" x14ac:dyDescent="0.3">
      <c r="B7" s="182" t="s">
        <v>6831</v>
      </c>
      <c r="C7" s="183"/>
      <c r="D7" s="183"/>
      <c r="E7" s="308" t="s">
        <v>6870</v>
      </c>
      <c r="F7" s="357">
        <f>F5+F6/2</f>
        <v>0</v>
      </c>
      <c r="G7" s="307" t="s">
        <v>4</v>
      </c>
      <c r="H7" s="226"/>
      <c r="I7" s="226"/>
      <c r="J7" s="226"/>
      <c r="K7" s="183" t="s">
        <v>6781</v>
      </c>
      <c r="L7" s="183"/>
      <c r="M7" s="183"/>
      <c r="N7" s="307" t="s">
        <v>6841</v>
      </c>
      <c r="O7" s="308" t="s">
        <v>6840</v>
      </c>
      <c r="P7" s="309">
        <v>8</v>
      </c>
      <c r="Q7" s="307"/>
      <c r="R7" s="226"/>
      <c r="S7" s="249"/>
    </row>
    <row r="8" spans="2:19" ht="15.75" customHeight="1" x14ac:dyDescent="0.3">
      <c r="B8" s="182" t="s">
        <v>6832</v>
      </c>
      <c r="C8" s="183"/>
      <c r="D8" s="183"/>
      <c r="E8" s="308" t="s">
        <v>6834</v>
      </c>
      <c r="F8" s="307">
        <f>'Druck Allg.Gebäudedaten'!I7</f>
        <v>0</v>
      </c>
      <c r="G8" s="307" t="s">
        <v>4</v>
      </c>
      <c r="H8" s="226"/>
      <c r="I8" s="226"/>
      <c r="J8" s="226"/>
      <c r="K8" s="183" t="s">
        <v>6838</v>
      </c>
      <c r="L8" s="183"/>
      <c r="M8" s="183"/>
      <c r="N8" s="183"/>
      <c r="O8" s="308" t="s">
        <v>6842</v>
      </c>
      <c r="P8" s="357" t="e">
        <f>Zusammenstellung!Z31</f>
        <v>#N/A</v>
      </c>
      <c r="Q8" s="307" t="s">
        <v>6843</v>
      </c>
      <c r="R8" s="226"/>
      <c r="S8" s="249"/>
    </row>
    <row r="9" spans="2:19" ht="15.75" customHeight="1" x14ac:dyDescent="0.3">
      <c r="B9" s="187" t="s">
        <v>6833</v>
      </c>
      <c r="C9" s="188"/>
      <c r="D9" s="188"/>
      <c r="E9" s="348" t="s">
        <v>6835</v>
      </c>
      <c r="F9" s="360">
        <f>'Druck Allg.Gebäudedaten'!I8</f>
        <v>0</v>
      </c>
      <c r="G9" s="311" t="str">
        <f>'Druck Allg.Gebäudedaten'!J8</f>
        <v>m²</v>
      </c>
      <c r="H9" s="361"/>
      <c r="I9" s="361"/>
      <c r="J9" s="361"/>
      <c r="K9" s="188" t="s">
        <v>6839</v>
      </c>
      <c r="L9" s="188"/>
      <c r="M9" s="188"/>
      <c r="N9" s="188"/>
      <c r="O9" s="348" t="s">
        <v>6844</v>
      </c>
      <c r="P9" s="360">
        <f>Zusammenstellung!Z40</f>
        <v>0</v>
      </c>
      <c r="Q9" s="311"/>
      <c r="R9" s="361"/>
      <c r="S9" s="362"/>
    </row>
    <row r="10" spans="2:19" ht="2.1" customHeight="1" x14ac:dyDescent="0.2">
      <c r="B10" s="110"/>
      <c r="C10" s="80"/>
      <c r="D10" s="80"/>
      <c r="E10" s="80"/>
      <c r="F10" s="80"/>
      <c r="G10" s="80"/>
      <c r="H10" s="80"/>
      <c r="I10" s="80"/>
      <c r="J10" s="80"/>
      <c r="K10" s="73"/>
      <c r="L10" s="320"/>
      <c r="M10" s="320"/>
      <c r="N10" s="320"/>
      <c r="O10" s="320"/>
      <c r="P10" s="320"/>
      <c r="Q10" s="320"/>
      <c r="R10" s="320"/>
      <c r="S10" s="354"/>
    </row>
    <row r="11" spans="2:19" s="8" customFormat="1" ht="15.75" customHeight="1" x14ac:dyDescent="0.2">
      <c r="B11" s="363" t="s">
        <v>6846</v>
      </c>
      <c r="C11" s="364"/>
      <c r="D11" s="364"/>
      <c r="E11" s="319"/>
      <c r="F11" s="332"/>
      <c r="G11" s="319"/>
      <c r="H11" s="319"/>
      <c r="I11" s="319"/>
      <c r="J11" s="319"/>
      <c r="K11" s="319"/>
      <c r="L11" s="332"/>
      <c r="M11" s="319"/>
      <c r="N11" s="319"/>
      <c r="O11" s="319"/>
      <c r="P11" s="319"/>
      <c r="Q11" s="319"/>
      <c r="R11" s="319"/>
      <c r="S11" s="365"/>
    </row>
    <row r="12" spans="2:19" s="154" customFormat="1" ht="15.75" customHeight="1" x14ac:dyDescent="0.3">
      <c r="B12" s="185" t="s">
        <v>6847</v>
      </c>
      <c r="C12" s="186"/>
      <c r="D12" s="186"/>
      <c r="E12" s="366" t="s">
        <v>6871</v>
      </c>
      <c r="F12" s="304">
        <f>Zusammenstellung!Z38</f>
        <v>0</v>
      </c>
      <c r="G12" s="303" t="s">
        <v>5</v>
      </c>
      <c r="H12" s="355"/>
      <c r="I12" s="355"/>
      <c r="J12" s="355"/>
      <c r="K12" s="186" t="s">
        <v>6851</v>
      </c>
      <c r="L12" s="186"/>
      <c r="M12" s="186"/>
      <c r="N12" s="186"/>
      <c r="O12" s="366" t="s">
        <v>6875</v>
      </c>
      <c r="P12" s="303">
        <f>Zusammenstellung!Z28</f>
        <v>0</v>
      </c>
      <c r="Q12" s="303" t="s">
        <v>5</v>
      </c>
      <c r="R12" s="303"/>
      <c r="S12" s="367"/>
    </row>
    <row r="13" spans="2:19" ht="15.75" customHeight="1" x14ac:dyDescent="0.3">
      <c r="B13" s="182" t="s">
        <v>6848</v>
      </c>
      <c r="C13" s="183"/>
      <c r="D13" s="183"/>
      <c r="E13" s="308" t="s">
        <v>6872</v>
      </c>
      <c r="F13" s="309">
        <f>'Eingabe Allgemeine Daten'!E41</f>
        <v>0</v>
      </c>
      <c r="G13" s="357" t="s">
        <v>14</v>
      </c>
      <c r="H13" s="226"/>
      <c r="I13" s="226"/>
      <c r="J13" s="226"/>
      <c r="K13" s="183" t="s">
        <v>6852</v>
      </c>
      <c r="L13" s="183"/>
      <c r="M13" s="183"/>
      <c r="N13" s="183"/>
      <c r="O13" s="308" t="s">
        <v>6876</v>
      </c>
      <c r="P13" s="226">
        <f>Zusammenstellung!Z29</f>
        <v>0</v>
      </c>
      <c r="Q13" s="357" t="s">
        <v>6519</v>
      </c>
      <c r="R13" s="357"/>
      <c r="S13" s="368"/>
    </row>
    <row r="14" spans="2:19" ht="15.75" customHeight="1" x14ac:dyDescent="0.3">
      <c r="B14" s="182" t="s">
        <v>6849</v>
      </c>
      <c r="C14" s="183"/>
      <c r="D14" s="183"/>
      <c r="E14" s="369" t="s">
        <v>6873</v>
      </c>
      <c r="F14" s="309">
        <f>'Eingabe Raum 1'!L11</f>
        <v>0</v>
      </c>
      <c r="G14" s="357" t="s">
        <v>13</v>
      </c>
      <c r="H14" s="226"/>
      <c r="I14" s="226"/>
      <c r="J14" s="226"/>
      <c r="K14" s="183" t="s">
        <v>6853</v>
      </c>
      <c r="L14" s="183"/>
      <c r="M14" s="183"/>
      <c r="N14" s="183"/>
      <c r="O14" s="308" t="s">
        <v>6856</v>
      </c>
      <c r="P14" s="226">
        <f>Zusammenstellung!Z30</f>
        <v>0.67</v>
      </c>
      <c r="Q14" s="357"/>
      <c r="R14" s="357"/>
      <c r="S14" s="368"/>
    </row>
    <row r="15" spans="2:19" s="8" customFormat="1" ht="15.75" customHeight="1" thickBot="1" x14ac:dyDescent="0.35">
      <c r="B15" s="192" t="s">
        <v>6850</v>
      </c>
      <c r="C15" s="193"/>
      <c r="D15" s="193"/>
      <c r="E15" s="370" t="s">
        <v>6874</v>
      </c>
      <c r="F15" s="371">
        <f>Zusammenstellung!Z36</f>
        <v>0</v>
      </c>
      <c r="G15" s="372" t="s">
        <v>5</v>
      </c>
      <c r="H15" s="251"/>
      <c r="I15" s="251"/>
      <c r="J15" s="251"/>
      <c r="K15" s="193" t="s">
        <v>6854</v>
      </c>
      <c r="L15" s="193"/>
      <c r="M15" s="193"/>
      <c r="N15" s="193"/>
      <c r="O15" s="370" t="s">
        <v>6877</v>
      </c>
      <c r="P15" s="373">
        <f>Zusammenstellung!Z37</f>
        <v>0</v>
      </c>
      <c r="Q15" s="372" t="s">
        <v>5</v>
      </c>
      <c r="R15" s="372"/>
      <c r="S15" s="374"/>
    </row>
    <row r="16" spans="2:19" ht="2.1" customHeight="1" thickBot="1" x14ac:dyDescent="0.25">
      <c r="B16" s="113"/>
      <c r="C16" s="101"/>
      <c r="D16" s="101"/>
      <c r="E16" s="101"/>
      <c r="F16" s="101"/>
      <c r="G16" s="101"/>
      <c r="H16" s="101"/>
      <c r="I16" s="101"/>
      <c r="J16" s="101"/>
      <c r="K16" s="106"/>
      <c r="L16" s="226"/>
      <c r="M16" s="226"/>
      <c r="N16" s="226"/>
      <c r="O16" s="226"/>
      <c r="P16" s="226"/>
      <c r="Q16" s="226"/>
      <c r="R16" s="226"/>
      <c r="S16" s="249"/>
    </row>
    <row r="17" spans="1:19" s="8" customFormat="1" ht="15.75" customHeight="1" thickBot="1" x14ac:dyDescent="0.25">
      <c r="B17" s="375" t="s">
        <v>6857</v>
      </c>
      <c r="C17" s="376"/>
      <c r="D17" s="376"/>
      <c r="E17" s="377"/>
      <c r="F17" s="378"/>
      <c r="G17" s="379"/>
      <c r="H17" s="379"/>
      <c r="I17" s="379"/>
      <c r="J17" s="379"/>
      <c r="K17" s="379"/>
      <c r="L17" s="378"/>
      <c r="M17" s="379"/>
      <c r="N17" s="379"/>
      <c r="O17" s="379"/>
      <c r="P17" s="379"/>
      <c r="Q17" s="379"/>
      <c r="R17" s="379"/>
      <c r="S17" s="380"/>
    </row>
    <row r="18" spans="1:19" ht="15.75" customHeight="1" x14ac:dyDescent="0.2">
      <c r="B18" s="260" t="s">
        <v>6809</v>
      </c>
      <c r="C18" s="263" t="s">
        <v>6650</v>
      </c>
      <c r="D18" s="264"/>
      <c r="E18" s="260" t="s">
        <v>6812</v>
      </c>
      <c r="F18" s="260" t="s">
        <v>6814</v>
      </c>
      <c r="G18" s="381" t="s">
        <v>6759</v>
      </c>
      <c r="H18" s="382"/>
      <c r="I18" s="263" t="s">
        <v>6825</v>
      </c>
      <c r="J18" s="383"/>
      <c r="K18" s="383"/>
      <c r="L18" s="383"/>
      <c r="M18" s="264"/>
      <c r="N18" s="384" t="s">
        <v>6826</v>
      </c>
      <c r="O18" s="264"/>
      <c r="P18" s="263" t="s">
        <v>6817</v>
      </c>
      <c r="Q18" s="383"/>
      <c r="R18" s="383"/>
      <c r="S18" s="264"/>
    </row>
    <row r="19" spans="1:19" s="8" customFormat="1" ht="117.75" customHeight="1" thickBot="1" x14ac:dyDescent="0.25">
      <c r="B19" s="260"/>
      <c r="C19" s="261"/>
      <c r="D19" s="262"/>
      <c r="E19" s="265"/>
      <c r="F19" s="265"/>
      <c r="G19" s="381"/>
      <c r="H19" s="382"/>
      <c r="I19" s="263"/>
      <c r="J19" s="383"/>
      <c r="K19" s="383"/>
      <c r="L19" s="383"/>
      <c r="M19" s="264"/>
      <c r="N19" s="263"/>
      <c r="O19" s="264"/>
      <c r="P19" s="263"/>
      <c r="Q19" s="383"/>
      <c r="R19" s="383"/>
      <c r="S19" s="264"/>
    </row>
    <row r="20" spans="1:19" ht="17.25" customHeight="1" x14ac:dyDescent="0.3">
      <c r="B20" s="260"/>
      <c r="C20" s="385" t="s">
        <v>6810</v>
      </c>
      <c r="D20" s="386" t="s">
        <v>10</v>
      </c>
      <c r="E20" s="269" t="s">
        <v>6897</v>
      </c>
      <c r="F20" s="270" t="s">
        <v>6867</v>
      </c>
      <c r="G20" s="387" t="s">
        <v>6888</v>
      </c>
      <c r="H20" s="388" t="s">
        <v>6889</v>
      </c>
      <c r="I20" s="387" t="s">
        <v>6890</v>
      </c>
      <c r="J20" s="389" t="s">
        <v>6891</v>
      </c>
      <c r="K20" s="389" t="s">
        <v>6892</v>
      </c>
      <c r="L20" s="389" t="s">
        <v>6893</v>
      </c>
      <c r="M20" s="388" t="s">
        <v>6894</v>
      </c>
      <c r="N20" s="390" t="s">
        <v>6895</v>
      </c>
      <c r="O20" s="391" t="s">
        <v>6896</v>
      </c>
      <c r="P20" s="387" t="s">
        <v>6898</v>
      </c>
      <c r="Q20" s="389" t="s">
        <v>6899</v>
      </c>
      <c r="R20" s="389" t="s">
        <v>6900</v>
      </c>
      <c r="S20" s="392" t="s">
        <v>6901</v>
      </c>
    </row>
    <row r="21" spans="1:19" ht="17.25" customHeight="1" thickBot="1" x14ac:dyDescent="0.25">
      <c r="B21" s="260"/>
      <c r="C21" s="393"/>
      <c r="D21" s="394"/>
      <c r="E21" s="395" t="s">
        <v>13</v>
      </c>
      <c r="F21" s="395" t="s">
        <v>6778</v>
      </c>
      <c r="G21" s="396" t="s">
        <v>4</v>
      </c>
      <c r="H21" s="397" t="s">
        <v>15</v>
      </c>
      <c r="I21" s="398" t="s">
        <v>5</v>
      </c>
      <c r="J21" s="399"/>
      <c r="K21" s="399"/>
      <c r="L21" s="399"/>
      <c r="M21" s="400"/>
      <c r="N21" s="401" t="s">
        <v>13</v>
      </c>
      <c r="O21" s="402"/>
      <c r="P21" s="403" t="s">
        <v>6827</v>
      </c>
      <c r="Q21" s="404" t="s">
        <v>6827</v>
      </c>
      <c r="R21" s="405" t="s">
        <v>6778</v>
      </c>
      <c r="S21" s="397" t="s">
        <v>6820</v>
      </c>
    </row>
    <row r="22" spans="1:19" s="8" customFormat="1" ht="12.75" x14ac:dyDescent="0.2">
      <c r="A22" s="8">
        <v>1</v>
      </c>
      <c r="B22" s="406" t="str">
        <f>'Druck Deckblatt'!B18</f>
        <v>KG</v>
      </c>
      <c r="C22" s="407">
        <f>'Druck Deckblatt'!C18</f>
        <v>0</v>
      </c>
      <c r="D22" s="408">
        <f>'Druck Deckblatt'!D18</f>
        <v>0</v>
      </c>
      <c r="E22" s="409">
        <f>'Druck Deckblatt'!G18</f>
        <v>0</v>
      </c>
      <c r="F22" s="409">
        <f>'Druck Deckblatt'!H18</f>
        <v>0.5</v>
      </c>
      <c r="G22" s="410">
        <f>Zusammenstellung!X5</f>
        <v>0</v>
      </c>
      <c r="H22" s="411">
        <f>Zusammenstellung!H5</f>
        <v>0</v>
      </c>
      <c r="I22" s="412">
        <f>Zusammenstellung!Q5</f>
        <v>0</v>
      </c>
      <c r="J22" s="413">
        <f>Zusammenstellung!R5</f>
        <v>0</v>
      </c>
      <c r="K22" s="413">
        <f>Zusammenstellung!S5</f>
        <v>0</v>
      </c>
      <c r="L22" s="413">
        <f>Zusammenstellung!T$5</f>
        <v>0</v>
      </c>
      <c r="M22" s="411">
        <f>'Eingabe Raum 1'!G$14</f>
        <v>0</v>
      </c>
      <c r="N22" s="412">
        <f>'Eingabe Raum 1'!J$14</f>
        <v>0</v>
      </c>
      <c r="O22" s="411" t="s">
        <v>6861</v>
      </c>
      <c r="P22" s="412" t="s">
        <v>6861</v>
      </c>
      <c r="Q22" s="413" t="s">
        <v>6861</v>
      </c>
      <c r="R22" s="413" t="s">
        <v>6861</v>
      </c>
      <c r="S22" s="411" t="s">
        <v>6861</v>
      </c>
    </row>
    <row r="23" spans="1:19" s="8" customFormat="1" ht="12.75" x14ac:dyDescent="0.2">
      <c r="A23" s="8">
        <v>2</v>
      </c>
      <c r="B23" s="414" t="str">
        <f>'Druck Deckblatt'!B19</f>
        <v>KG</v>
      </c>
      <c r="C23" s="407">
        <f>'Druck Deckblatt'!C19</f>
        <v>0</v>
      </c>
      <c r="D23" s="408">
        <f>'Druck Deckblatt'!D19</f>
        <v>0</v>
      </c>
      <c r="E23" s="409">
        <f>'Druck Deckblatt'!G19</f>
        <v>0</v>
      </c>
      <c r="F23" s="409">
        <f>'Druck Deckblatt'!H19</f>
        <v>0</v>
      </c>
      <c r="G23" s="410">
        <f>Zusammenstellung!X6</f>
        <v>0</v>
      </c>
      <c r="H23" s="411">
        <f>Zusammenstellung!H6</f>
        <v>0</v>
      </c>
      <c r="I23" s="412">
        <f>Zusammenstellung!Q6</f>
        <v>0</v>
      </c>
      <c r="J23" s="413">
        <f>Zusammenstellung!R6</f>
        <v>0</v>
      </c>
      <c r="K23" s="413">
        <f>Zusammenstellung!S6</f>
        <v>0</v>
      </c>
      <c r="L23" s="413">
        <f>Zusammenstellung!T$5</f>
        <v>0</v>
      </c>
      <c r="M23" s="411">
        <f>'Eingabe Raum 2'!G$14</f>
        <v>0</v>
      </c>
      <c r="N23" s="412">
        <f>'Eingabe Raum 2'!J$14</f>
        <v>0</v>
      </c>
      <c r="O23" s="411" t="s">
        <v>6861</v>
      </c>
      <c r="P23" s="412" t="s">
        <v>6861</v>
      </c>
      <c r="Q23" s="413" t="s">
        <v>6861</v>
      </c>
      <c r="R23" s="413" t="s">
        <v>6861</v>
      </c>
      <c r="S23" s="411" t="s">
        <v>6861</v>
      </c>
    </row>
    <row r="24" spans="1:19" s="8" customFormat="1" ht="12.75" x14ac:dyDescent="0.2">
      <c r="A24" s="8">
        <v>3</v>
      </c>
      <c r="B24" s="414" t="str">
        <f>'Druck Deckblatt'!B20</f>
        <v/>
      </c>
      <c r="C24" s="407">
        <f>'Druck Deckblatt'!C20</f>
        <v>0</v>
      </c>
      <c r="D24" s="408">
        <f>'Druck Deckblatt'!D20</f>
        <v>0</v>
      </c>
      <c r="E24" s="409">
        <f>'Druck Deckblatt'!G20</f>
        <v>20</v>
      </c>
      <c r="F24" s="409">
        <f>'Druck Deckblatt'!H20</f>
        <v>0.5</v>
      </c>
      <c r="G24" s="410">
        <f>Zusammenstellung!X7</f>
        <v>0</v>
      </c>
      <c r="H24" s="411">
        <f>Zusammenstellung!H7</f>
        <v>0</v>
      </c>
      <c r="I24" s="412">
        <f>Zusammenstellung!Q7</f>
        <v>0</v>
      </c>
      <c r="J24" s="413">
        <f>Zusammenstellung!R7</f>
        <v>0</v>
      </c>
      <c r="K24" s="413">
        <f>Zusammenstellung!S7</f>
        <v>0</v>
      </c>
      <c r="L24" s="413">
        <f>Zusammenstellung!T$5</f>
        <v>0</v>
      </c>
      <c r="M24" s="411">
        <f>'Eingabe Raum 3'!G$14</f>
        <v>0</v>
      </c>
      <c r="N24" s="412">
        <f>'Eingabe Raum 3'!J$14</f>
        <v>0</v>
      </c>
      <c r="O24" s="411" t="s">
        <v>6861</v>
      </c>
      <c r="P24" s="412" t="s">
        <v>6861</v>
      </c>
      <c r="Q24" s="413" t="s">
        <v>6861</v>
      </c>
      <c r="R24" s="413" t="s">
        <v>6861</v>
      </c>
      <c r="S24" s="411" t="s">
        <v>6861</v>
      </c>
    </row>
    <row r="25" spans="1:19" s="8" customFormat="1" ht="12.75" x14ac:dyDescent="0.2">
      <c r="A25" s="8">
        <v>4</v>
      </c>
      <c r="B25" s="414" t="str">
        <f>'Druck Deckblatt'!B21</f>
        <v>KG</v>
      </c>
      <c r="C25" s="407">
        <f>'Druck Deckblatt'!C21</f>
        <v>0</v>
      </c>
      <c r="D25" s="408">
        <f>'Druck Deckblatt'!D21</f>
        <v>0</v>
      </c>
      <c r="E25" s="409">
        <f>'Druck Deckblatt'!G21</f>
        <v>20</v>
      </c>
      <c r="F25" s="409">
        <f>'Druck Deckblatt'!H21</f>
        <v>0.5</v>
      </c>
      <c r="G25" s="410">
        <f>Zusammenstellung!X8</f>
        <v>0</v>
      </c>
      <c r="H25" s="411">
        <f>Zusammenstellung!H8</f>
        <v>0</v>
      </c>
      <c r="I25" s="412">
        <f>Zusammenstellung!Q8</f>
        <v>0</v>
      </c>
      <c r="J25" s="413">
        <f>Zusammenstellung!R8</f>
        <v>0</v>
      </c>
      <c r="K25" s="413">
        <f>Zusammenstellung!S8</f>
        <v>0</v>
      </c>
      <c r="L25" s="413">
        <f>Zusammenstellung!T$5</f>
        <v>0</v>
      </c>
      <c r="M25" s="411">
        <f>'Eingabe Raum 4'!G$14</f>
        <v>0</v>
      </c>
      <c r="N25" s="412">
        <f>'Eingabe Raum 4'!J$14</f>
        <v>0</v>
      </c>
      <c r="O25" s="411" t="s">
        <v>6861</v>
      </c>
      <c r="P25" s="412" t="s">
        <v>6861</v>
      </c>
      <c r="Q25" s="413" t="s">
        <v>6861</v>
      </c>
      <c r="R25" s="413" t="s">
        <v>6861</v>
      </c>
      <c r="S25" s="411" t="s">
        <v>6861</v>
      </c>
    </row>
    <row r="26" spans="1:19" s="8" customFormat="1" ht="12.75" x14ac:dyDescent="0.2">
      <c r="A26" s="8">
        <v>5</v>
      </c>
      <c r="B26" s="414" t="str">
        <f>'Druck Deckblatt'!B22</f>
        <v/>
      </c>
      <c r="C26" s="407">
        <f>'Druck Deckblatt'!C22</f>
        <v>0</v>
      </c>
      <c r="D26" s="408">
        <f>'Druck Deckblatt'!D22</f>
        <v>0</v>
      </c>
      <c r="E26" s="409">
        <f>'Druck Deckblatt'!G22</f>
        <v>24</v>
      </c>
      <c r="F26" s="409">
        <f>'Druck Deckblatt'!H22</f>
        <v>0.5</v>
      </c>
      <c r="G26" s="410">
        <f>Zusammenstellung!X9</f>
        <v>0</v>
      </c>
      <c r="H26" s="411">
        <f>Zusammenstellung!H9</f>
        <v>0</v>
      </c>
      <c r="I26" s="412">
        <f>Zusammenstellung!Q9</f>
        <v>0</v>
      </c>
      <c r="J26" s="413">
        <f>Zusammenstellung!R9</f>
        <v>0</v>
      </c>
      <c r="K26" s="413">
        <f>Zusammenstellung!S9</f>
        <v>0</v>
      </c>
      <c r="L26" s="413">
        <f>Zusammenstellung!T$5</f>
        <v>0</v>
      </c>
      <c r="M26" s="411">
        <f>'Eingabe Raum 5'!G$14</f>
        <v>0</v>
      </c>
      <c r="N26" s="412">
        <f>'Eingabe Raum 5'!J$14</f>
        <v>0</v>
      </c>
      <c r="O26" s="411" t="s">
        <v>6861</v>
      </c>
      <c r="P26" s="412" t="s">
        <v>6861</v>
      </c>
      <c r="Q26" s="413" t="s">
        <v>6861</v>
      </c>
      <c r="R26" s="413" t="s">
        <v>6861</v>
      </c>
      <c r="S26" s="411" t="s">
        <v>6861</v>
      </c>
    </row>
    <row r="27" spans="1:19" s="8" customFormat="1" ht="12.75" x14ac:dyDescent="0.2">
      <c r="A27" s="8">
        <v>6</v>
      </c>
      <c r="B27" s="414" t="str">
        <f>'Druck Deckblatt'!B23</f>
        <v>KG</v>
      </c>
      <c r="C27" s="407">
        <f>'Druck Deckblatt'!C23</f>
        <v>0</v>
      </c>
      <c r="D27" s="408">
        <f>'Druck Deckblatt'!D23</f>
        <v>0</v>
      </c>
      <c r="E27" s="409">
        <f>'Druck Deckblatt'!G23</f>
        <v>0</v>
      </c>
      <c r="F27" s="409">
        <f>'Druck Deckblatt'!H23</f>
        <v>0</v>
      </c>
      <c r="G27" s="410">
        <f>Zusammenstellung!X10</f>
        <v>0</v>
      </c>
      <c r="H27" s="411">
        <f>Zusammenstellung!H10</f>
        <v>0</v>
      </c>
      <c r="I27" s="412">
        <f>Zusammenstellung!Q10</f>
        <v>0</v>
      </c>
      <c r="J27" s="413">
        <f>Zusammenstellung!R10</f>
        <v>0</v>
      </c>
      <c r="K27" s="413">
        <f>Zusammenstellung!S10</f>
        <v>0</v>
      </c>
      <c r="L27" s="413">
        <f>Zusammenstellung!T$5</f>
        <v>0</v>
      </c>
      <c r="M27" s="411">
        <f>'Eingabe Raum 6'!G$14</f>
        <v>0</v>
      </c>
      <c r="N27" s="412">
        <f>'Eingabe Raum 6'!J$14</f>
        <v>0</v>
      </c>
      <c r="O27" s="411" t="s">
        <v>6861</v>
      </c>
      <c r="P27" s="412" t="s">
        <v>6861</v>
      </c>
      <c r="Q27" s="413" t="s">
        <v>6861</v>
      </c>
      <c r="R27" s="413" t="s">
        <v>6861</v>
      </c>
      <c r="S27" s="411" t="s">
        <v>6861</v>
      </c>
    </row>
    <row r="28" spans="1:19" s="8" customFormat="1" ht="12.75" x14ac:dyDescent="0.2">
      <c r="A28" s="8">
        <v>7</v>
      </c>
      <c r="B28" s="414" t="str">
        <f>'Druck Deckblatt'!B24</f>
        <v>KG</v>
      </c>
      <c r="C28" s="407">
        <f>'Druck Deckblatt'!C24</f>
        <v>0</v>
      </c>
      <c r="D28" s="408">
        <f>'Druck Deckblatt'!D24</f>
        <v>0</v>
      </c>
      <c r="E28" s="409">
        <f>'Druck Deckblatt'!G24</f>
        <v>0</v>
      </c>
      <c r="F28" s="409">
        <f>'Druck Deckblatt'!H24</f>
        <v>0</v>
      </c>
      <c r="G28" s="410">
        <f>Zusammenstellung!X11</f>
        <v>0</v>
      </c>
      <c r="H28" s="411">
        <f>Zusammenstellung!H11</f>
        <v>0</v>
      </c>
      <c r="I28" s="412">
        <f>Zusammenstellung!Q11</f>
        <v>0</v>
      </c>
      <c r="J28" s="413">
        <f>Zusammenstellung!R11</f>
        <v>0</v>
      </c>
      <c r="K28" s="413">
        <f>Zusammenstellung!S11</f>
        <v>0</v>
      </c>
      <c r="L28" s="413">
        <f>Zusammenstellung!T$5</f>
        <v>0</v>
      </c>
      <c r="M28" s="411">
        <f>'Eingabe Raum 7'!G$14</f>
        <v>0</v>
      </c>
      <c r="N28" s="412">
        <f>'Eingabe Raum 7'!J$14</f>
        <v>0</v>
      </c>
      <c r="O28" s="411" t="s">
        <v>6861</v>
      </c>
      <c r="P28" s="412" t="s">
        <v>6861</v>
      </c>
      <c r="Q28" s="413" t="s">
        <v>6861</v>
      </c>
      <c r="R28" s="413" t="s">
        <v>6861</v>
      </c>
      <c r="S28" s="411" t="s">
        <v>6861</v>
      </c>
    </row>
    <row r="29" spans="1:19" s="8" customFormat="1" ht="12.75" x14ac:dyDescent="0.2">
      <c r="A29" s="8">
        <v>8</v>
      </c>
      <c r="B29" s="414" t="str">
        <f>'Druck Deckblatt'!B25</f>
        <v>KG</v>
      </c>
      <c r="C29" s="407">
        <f>'Druck Deckblatt'!C25</f>
        <v>0</v>
      </c>
      <c r="D29" s="408">
        <f>'Druck Deckblatt'!D25</f>
        <v>0</v>
      </c>
      <c r="E29" s="409">
        <f>'Druck Deckblatt'!G25</f>
        <v>0</v>
      </c>
      <c r="F29" s="409">
        <f>'Druck Deckblatt'!H25</f>
        <v>0</v>
      </c>
      <c r="G29" s="410">
        <f>Zusammenstellung!X12</f>
        <v>0</v>
      </c>
      <c r="H29" s="411">
        <f>Zusammenstellung!H12</f>
        <v>0</v>
      </c>
      <c r="I29" s="412">
        <f>Zusammenstellung!Q12</f>
        <v>0</v>
      </c>
      <c r="J29" s="413">
        <f>Zusammenstellung!R12</f>
        <v>0</v>
      </c>
      <c r="K29" s="413">
        <f>Zusammenstellung!S12</f>
        <v>0</v>
      </c>
      <c r="L29" s="413">
        <f>Zusammenstellung!T$5</f>
        <v>0</v>
      </c>
      <c r="M29" s="411">
        <f>'Eingabe Raum 8'!G$14</f>
        <v>0</v>
      </c>
      <c r="N29" s="412">
        <f>'Eingabe Raum 8'!J$14</f>
        <v>0</v>
      </c>
      <c r="O29" s="411" t="s">
        <v>6861</v>
      </c>
      <c r="P29" s="412" t="s">
        <v>6861</v>
      </c>
      <c r="Q29" s="413" t="s">
        <v>6861</v>
      </c>
      <c r="R29" s="413" t="s">
        <v>6861</v>
      </c>
      <c r="S29" s="411" t="s">
        <v>6861</v>
      </c>
    </row>
    <row r="30" spans="1:19" s="8" customFormat="1" ht="12.75" x14ac:dyDescent="0.2">
      <c r="A30" s="8">
        <v>9</v>
      </c>
      <c r="B30" s="414" t="str">
        <f>'Druck Deckblatt'!B26</f>
        <v>KG</v>
      </c>
      <c r="C30" s="407">
        <f>'Druck Deckblatt'!C26</f>
        <v>0</v>
      </c>
      <c r="D30" s="408">
        <f>'Druck Deckblatt'!D26</f>
        <v>0</v>
      </c>
      <c r="E30" s="409">
        <f>'Druck Deckblatt'!G26</f>
        <v>0</v>
      </c>
      <c r="F30" s="409">
        <f>'Druck Deckblatt'!H26</f>
        <v>0</v>
      </c>
      <c r="G30" s="410">
        <f>Zusammenstellung!X13</f>
        <v>0</v>
      </c>
      <c r="H30" s="411">
        <f>Zusammenstellung!H13</f>
        <v>0</v>
      </c>
      <c r="I30" s="412">
        <f>Zusammenstellung!Q13</f>
        <v>0</v>
      </c>
      <c r="J30" s="413">
        <f>Zusammenstellung!R13</f>
        <v>0</v>
      </c>
      <c r="K30" s="413">
        <f>Zusammenstellung!S13</f>
        <v>0</v>
      </c>
      <c r="L30" s="413">
        <f>Zusammenstellung!T$5</f>
        <v>0</v>
      </c>
      <c r="M30" s="411">
        <f>'Eingabe Raum 9'!G$14</f>
        <v>0</v>
      </c>
      <c r="N30" s="412">
        <f>'Eingabe Raum 9'!J$14</f>
        <v>0</v>
      </c>
      <c r="O30" s="411" t="s">
        <v>6861</v>
      </c>
      <c r="P30" s="412" t="s">
        <v>6861</v>
      </c>
      <c r="Q30" s="413" t="s">
        <v>6861</v>
      </c>
      <c r="R30" s="413" t="s">
        <v>6861</v>
      </c>
      <c r="S30" s="411" t="s">
        <v>6861</v>
      </c>
    </row>
    <row r="31" spans="1:19" s="8" customFormat="1" ht="12.75" x14ac:dyDescent="0.2">
      <c r="A31" s="8">
        <v>10</v>
      </c>
      <c r="B31" s="414" t="str">
        <f>'Druck Deckblatt'!B27</f>
        <v/>
      </c>
      <c r="C31" s="407">
        <f>'Druck Deckblatt'!C27</f>
        <v>0</v>
      </c>
      <c r="D31" s="408">
        <f>'Druck Deckblatt'!D27</f>
        <v>0</v>
      </c>
      <c r="E31" s="409">
        <f>'Druck Deckblatt'!G27</f>
        <v>0</v>
      </c>
      <c r="F31" s="409">
        <f>'Druck Deckblatt'!H27</f>
        <v>0</v>
      </c>
      <c r="G31" s="410">
        <f>Zusammenstellung!X14</f>
        <v>0</v>
      </c>
      <c r="H31" s="411">
        <f>Zusammenstellung!H14</f>
        <v>0</v>
      </c>
      <c r="I31" s="412">
        <f>Zusammenstellung!Q14</f>
        <v>0</v>
      </c>
      <c r="J31" s="413">
        <f>Zusammenstellung!R14</f>
        <v>0</v>
      </c>
      <c r="K31" s="413">
        <f>Zusammenstellung!S14</f>
        <v>0</v>
      </c>
      <c r="L31" s="413">
        <f>Zusammenstellung!T$5</f>
        <v>0</v>
      </c>
      <c r="M31" s="411">
        <f>'Eingabe Raum 10'!G$14</f>
        <v>0</v>
      </c>
      <c r="N31" s="412">
        <f>'Eingabe Raum 10'!J$14</f>
        <v>0</v>
      </c>
      <c r="O31" s="411" t="s">
        <v>6861</v>
      </c>
      <c r="P31" s="412" t="s">
        <v>6861</v>
      </c>
      <c r="Q31" s="413" t="s">
        <v>6861</v>
      </c>
      <c r="R31" s="413" t="s">
        <v>6861</v>
      </c>
      <c r="S31" s="411" t="s">
        <v>6861</v>
      </c>
    </row>
    <row r="32" spans="1:19" s="8" customFormat="1" ht="12.75" x14ac:dyDescent="0.2">
      <c r="A32" s="8">
        <v>11</v>
      </c>
      <c r="B32" s="414" t="str">
        <f>'Druck Deckblatt'!B28</f>
        <v>KG</v>
      </c>
      <c r="C32" s="407">
        <f>'Druck Deckblatt'!C28</f>
        <v>0</v>
      </c>
      <c r="D32" s="408">
        <f>'Druck Deckblatt'!D28</f>
        <v>0</v>
      </c>
      <c r="E32" s="409">
        <f>'Druck Deckblatt'!G28</f>
        <v>0</v>
      </c>
      <c r="F32" s="409">
        <f>'Druck Deckblatt'!H28</f>
        <v>0</v>
      </c>
      <c r="G32" s="410">
        <f>Zusammenstellung!X15</f>
        <v>0</v>
      </c>
      <c r="H32" s="411">
        <f>Zusammenstellung!H15</f>
        <v>0</v>
      </c>
      <c r="I32" s="412">
        <f>Zusammenstellung!Q15</f>
        <v>0</v>
      </c>
      <c r="J32" s="413">
        <f>Zusammenstellung!R15</f>
        <v>0</v>
      </c>
      <c r="K32" s="413">
        <f>Zusammenstellung!S15</f>
        <v>0</v>
      </c>
      <c r="L32" s="413">
        <f>Zusammenstellung!T$5</f>
        <v>0</v>
      </c>
      <c r="M32" s="411">
        <f>'Eingabe Raum 11'!G$14</f>
        <v>0</v>
      </c>
      <c r="N32" s="412">
        <f>'Eingabe Raum 11'!J$14</f>
        <v>0</v>
      </c>
      <c r="O32" s="411" t="s">
        <v>6861</v>
      </c>
      <c r="P32" s="412" t="s">
        <v>6861</v>
      </c>
      <c r="Q32" s="413" t="s">
        <v>6861</v>
      </c>
      <c r="R32" s="413" t="s">
        <v>6861</v>
      </c>
      <c r="S32" s="411" t="s">
        <v>6861</v>
      </c>
    </row>
    <row r="33" spans="1:19" s="8" customFormat="1" ht="12.75" x14ac:dyDescent="0.2">
      <c r="A33" s="8">
        <v>12</v>
      </c>
      <c r="B33" s="414" t="str">
        <f>'Druck Deckblatt'!B29</f>
        <v>KG</v>
      </c>
      <c r="C33" s="407">
        <f>'Druck Deckblatt'!C29</f>
        <v>0</v>
      </c>
      <c r="D33" s="408">
        <f>'Druck Deckblatt'!D29</f>
        <v>0</v>
      </c>
      <c r="E33" s="409">
        <f>'Druck Deckblatt'!G29</f>
        <v>0</v>
      </c>
      <c r="F33" s="409">
        <f>'Druck Deckblatt'!H29</f>
        <v>0</v>
      </c>
      <c r="G33" s="410">
        <f>Zusammenstellung!X16</f>
        <v>0</v>
      </c>
      <c r="H33" s="411">
        <f>Zusammenstellung!H16</f>
        <v>0</v>
      </c>
      <c r="I33" s="412">
        <f>Zusammenstellung!Q16</f>
        <v>0</v>
      </c>
      <c r="J33" s="413">
        <f>Zusammenstellung!R16</f>
        <v>0</v>
      </c>
      <c r="K33" s="413">
        <f>Zusammenstellung!S16</f>
        <v>0</v>
      </c>
      <c r="L33" s="413">
        <f>Zusammenstellung!T$5</f>
        <v>0</v>
      </c>
      <c r="M33" s="411">
        <f>'Eingabe Raum 12'!G$14</f>
        <v>0</v>
      </c>
      <c r="N33" s="412">
        <f>'Eingabe Raum 12'!J$14</f>
        <v>0</v>
      </c>
      <c r="O33" s="411" t="s">
        <v>6861</v>
      </c>
      <c r="P33" s="412" t="s">
        <v>6861</v>
      </c>
      <c r="Q33" s="413" t="s">
        <v>6861</v>
      </c>
      <c r="R33" s="413" t="s">
        <v>6861</v>
      </c>
      <c r="S33" s="411" t="s">
        <v>6861</v>
      </c>
    </row>
    <row r="34" spans="1:19" s="8" customFormat="1" ht="12.75" x14ac:dyDescent="0.2">
      <c r="A34" s="8">
        <v>13</v>
      </c>
      <c r="B34" s="414" t="str">
        <f>'Druck Deckblatt'!B30</f>
        <v>KG</v>
      </c>
      <c r="C34" s="407">
        <f>'Druck Deckblatt'!C30</f>
        <v>0</v>
      </c>
      <c r="D34" s="408">
        <f>'Druck Deckblatt'!D30</f>
        <v>0</v>
      </c>
      <c r="E34" s="409">
        <f>'Druck Deckblatt'!G30</f>
        <v>0</v>
      </c>
      <c r="F34" s="409">
        <f>'Druck Deckblatt'!H30</f>
        <v>0</v>
      </c>
      <c r="G34" s="410">
        <f>Zusammenstellung!X17</f>
        <v>0</v>
      </c>
      <c r="H34" s="411">
        <f>Zusammenstellung!H17</f>
        <v>0</v>
      </c>
      <c r="I34" s="412">
        <f>Zusammenstellung!Q17</f>
        <v>0</v>
      </c>
      <c r="J34" s="413">
        <f>Zusammenstellung!R17</f>
        <v>0</v>
      </c>
      <c r="K34" s="413">
        <f>Zusammenstellung!S17</f>
        <v>0</v>
      </c>
      <c r="L34" s="413">
        <f>Zusammenstellung!T$5</f>
        <v>0</v>
      </c>
      <c r="M34" s="411">
        <f>'Eingabe Raum 13'!G$14</f>
        <v>0</v>
      </c>
      <c r="N34" s="412">
        <f>'Eingabe Raum 13'!J$14</f>
        <v>0</v>
      </c>
      <c r="O34" s="411" t="s">
        <v>6861</v>
      </c>
      <c r="P34" s="412" t="s">
        <v>6861</v>
      </c>
      <c r="Q34" s="413" t="s">
        <v>6861</v>
      </c>
      <c r="R34" s="413" t="s">
        <v>6861</v>
      </c>
      <c r="S34" s="411" t="s">
        <v>6861</v>
      </c>
    </row>
    <row r="35" spans="1:19" s="8" customFormat="1" ht="12.75" x14ac:dyDescent="0.2">
      <c r="A35" s="8">
        <v>14</v>
      </c>
      <c r="B35" s="414" t="str">
        <f>'Druck Deckblatt'!B31</f>
        <v>KG</v>
      </c>
      <c r="C35" s="407">
        <f>'Druck Deckblatt'!C31</f>
        <v>0</v>
      </c>
      <c r="D35" s="408">
        <f>'Druck Deckblatt'!D31</f>
        <v>0</v>
      </c>
      <c r="E35" s="409">
        <f>'Druck Deckblatt'!G31</f>
        <v>0</v>
      </c>
      <c r="F35" s="409">
        <f>'Druck Deckblatt'!H31</f>
        <v>0</v>
      </c>
      <c r="G35" s="410">
        <f>Zusammenstellung!X18</f>
        <v>0</v>
      </c>
      <c r="H35" s="411">
        <f>Zusammenstellung!H18</f>
        <v>0</v>
      </c>
      <c r="I35" s="412">
        <f>Zusammenstellung!Q18</f>
        <v>0</v>
      </c>
      <c r="J35" s="413">
        <f>Zusammenstellung!R18</f>
        <v>0</v>
      </c>
      <c r="K35" s="413">
        <f>Zusammenstellung!S18</f>
        <v>0</v>
      </c>
      <c r="L35" s="413">
        <f>Zusammenstellung!T$5</f>
        <v>0</v>
      </c>
      <c r="M35" s="411">
        <f>'Eingabe Raum 14'!G$14</f>
        <v>0</v>
      </c>
      <c r="N35" s="412">
        <f>'Eingabe Raum 14'!J$14</f>
        <v>0</v>
      </c>
      <c r="O35" s="411" t="s">
        <v>6861</v>
      </c>
      <c r="P35" s="412" t="s">
        <v>6861</v>
      </c>
      <c r="Q35" s="413" t="s">
        <v>6861</v>
      </c>
      <c r="R35" s="413" t="s">
        <v>6861</v>
      </c>
      <c r="S35" s="411" t="s">
        <v>6861</v>
      </c>
    </row>
    <row r="36" spans="1:19" s="8" customFormat="1" ht="13.5" thickBot="1" x14ac:dyDescent="0.25">
      <c r="A36" s="8">
        <v>15</v>
      </c>
      <c r="B36" s="415" t="str">
        <f>'Druck Deckblatt'!B32</f>
        <v>KG</v>
      </c>
      <c r="C36" s="416">
        <f>'Druck Deckblatt'!C32</f>
        <v>0</v>
      </c>
      <c r="D36" s="417">
        <f>'Druck Deckblatt'!D32</f>
        <v>0</v>
      </c>
      <c r="E36" s="418">
        <f>'Druck Deckblatt'!G32</f>
        <v>0</v>
      </c>
      <c r="F36" s="418">
        <f>'Druck Deckblatt'!H32</f>
        <v>0</v>
      </c>
      <c r="G36" s="419">
        <f>Zusammenstellung!X19</f>
        <v>0</v>
      </c>
      <c r="H36" s="420">
        <f>Zusammenstellung!H19</f>
        <v>0</v>
      </c>
      <c r="I36" s="421">
        <f>Zusammenstellung!Q19</f>
        <v>0</v>
      </c>
      <c r="J36" s="422">
        <f>Zusammenstellung!R19</f>
        <v>0</v>
      </c>
      <c r="K36" s="422">
        <f>Zusammenstellung!S19</f>
        <v>0</v>
      </c>
      <c r="L36" s="422">
        <f>Zusammenstellung!T$5</f>
        <v>0</v>
      </c>
      <c r="M36" s="420">
        <f>'Eingabe Raum 15'!G$14</f>
        <v>0</v>
      </c>
      <c r="N36" s="421">
        <f>'Eingabe Raum 15'!J$14</f>
        <v>0</v>
      </c>
      <c r="O36" s="420" t="s">
        <v>6861</v>
      </c>
      <c r="P36" s="421" t="s">
        <v>6861</v>
      </c>
      <c r="Q36" s="422" t="s">
        <v>6861</v>
      </c>
      <c r="R36" s="422" t="s">
        <v>6861</v>
      </c>
      <c r="S36" s="420" t="s">
        <v>6861</v>
      </c>
    </row>
  </sheetData>
  <sheetProtection algorithmName="SHA-512" hashValue="t0d8PJeURyOQ1xczK4e567B6JzH7TVRRijs/BrL4ssDO/nTVzocltG56fZkjmZ76UKhlS4jtm+IR2KMAkmHHGQ==" saltValue="MyzPYgVOl6LOQ+OIEreooQ==" spinCount="100000" sheet="1" objects="1" scenarios="1" selectLockedCells="1" selectUnlockedCells="1"/>
  <mergeCells count="42">
    <mergeCell ref="P18:S19"/>
    <mergeCell ref="H1:I1"/>
    <mergeCell ref="F2:G2"/>
    <mergeCell ref="J2:K2"/>
    <mergeCell ref="L2:M2"/>
    <mergeCell ref="P5:S5"/>
    <mergeCell ref="P6:S6"/>
    <mergeCell ref="K12:N12"/>
    <mergeCell ref="K13:N13"/>
    <mergeCell ref="K7:M7"/>
    <mergeCell ref="K5:N5"/>
    <mergeCell ref="K6:N6"/>
    <mergeCell ref="K8:N8"/>
    <mergeCell ref="K9:N9"/>
    <mergeCell ref="K15:N15"/>
    <mergeCell ref="G18:H19"/>
    <mergeCell ref="I18:M19"/>
    <mergeCell ref="I21:M21"/>
    <mergeCell ref="N18:O19"/>
    <mergeCell ref="N21:O21"/>
    <mergeCell ref="B18:B21"/>
    <mergeCell ref="C18:D19"/>
    <mergeCell ref="E18:E19"/>
    <mergeCell ref="F18:F19"/>
    <mergeCell ref="C20:C21"/>
    <mergeCell ref="D20:D21"/>
    <mergeCell ref="B17:E17"/>
    <mergeCell ref="C1:D1"/>
    <mergeCell ref="C2:E2"/>
    <mergeCell ref="H2:I2"/>
    <mergeCell ref="K14:N14"/>
    <mergeCell ref="B12:D12"/>
    <mergeCell ref="B13:D13"/>
    <mergeCell ref="B5:D5"/>
    <mergeCell ref="B6:D6"/>
    <mergeCell ref="B7:D7"/>
    <mergeCell ref="B8:D8"/>
    <mergeCell ref="B9:D9"/>
    <mergeCell ref="B15:D15"/>
    <mergeCell ref="B11:D11"/>
    <mergeCell ref="B3:E3"/>
    <mergeCell ref="B14:D14"/>
  </mergeCells>
  <pageMargins left="0.7" right="0.7" top="0.78740157499999996" bottom="0.78740157499999996" header="0.3" footer="0.3"/>
  <pageSetup paperSize="9" scale="74" orientation="landscape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ADD5A-A6D5-41A2-BF60-285C20A181F4}">
  <sheetPr>
    <pageSetUpPr fitToPage="1"/>
  </sheetPr>
  <dimension ref="A1:T39"/>
  <sheetViews>
    <sheetView topLeftCell="A4" zoomScaleNormal="100" workbookViewId="0">
      <selection activeCell="E26" sqref="E26"/>
    </sheetView>
  </sheetViews>
  <sheetFormatPr baseColWidth="10" defaultRowHeight="14.25" x14ac:dyDescent="0.2"/>
  <cols>
    <col min="1" max="1" width="11" style="7"/>
    <col min="2" max="2" width="7.75" style="7" customWidth="1"/>
    <col min="3" max="3" width="5.5" style="7" customWidth="1"/>
    <col min="4" max="4" width="11.125" style="7" customWidth="1"/>
    <col min="5" max="5" width="8.125" style="7" customWidth="1"/>
    <col min="6" max="6" width="6.375" style="7" customWidth="1"/>
    <col min="7" max="8" width="7.75" style="7" customWidth="1"/>
    <col min="9" max="13" width="8.75" style="7" customWidth="1"/>
    <col min="14" max="15" width="8.875" style="7" customWidth="1"/>
    <col min="16" max="19" width="8.75" style="7" customWidth="1"/>
    <col min="20" max="16384" width="11" style="7"/>
  </cols>
  <sheetData>
    <row r="1" spans="1:20" ht="15.75" customHeight="1" x14ac:dyDescent="0.2">
      <c r="B1" s="126" t="s">
        <v>17</v>
      </c>
      <c r="C1" s="349">
        <f>'Eingabe Allgemeine Daten'!B18</f>
        <v>0</v>
      </c>
      <c r="D1" s="349"/>
      <c r="E1" s="12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353"/>
      <c r="P1" s="353"/>
      <c r="Q1" s="353"/>
      <c r="R1" s="108" t="s">
        <v>6862</v>
      </c>
      <c r="S1" s="130" t="s">
        <v>7016</v>
      </c>
    </row>
    <row r="2" spans="1:20" ht="15.75" customHeight="1" x14ac:dyDescent="0.2">
      <c r="B2" s="110" t="s">
        <v>1</v>
      </c>
      <c r="C2" s="198">
        <f>'Eingabe Allgemeine Daten'!B19</f>
        <v>0</v>
      </c>
      <c r="D2" s="198"/>
      <c r="E2" s="228"/>
      <c r="F2" s="197" t="s">
        <v>2</v>
      </c>
      <c r="G2" s="198"/>
      <c r="H2" s="198" t="str">
        <f>'Eingabe Allgemeine Daten'!F19</f>
        <v>Gesamt</v>
      </c>
      <c r="I2" s="228"/>
      <c r="J2" s="197" t="s">
        <v>21</v>
      </c>
      <c r="K2" s="198"/>
      <c r="L2" s="198" t="s">
        <v>6823</v>
      </c>
      <c r="M2" s="228"/>
      <c r="N2" s="318"/>
      <c r="O2" s="320"/>
      <c r="P2" s="320"/>
      <c r="Q2" s="320"/>
      <c r="R2" s="320"/>
      <c r="S2" s="354"/>
    </row>
    <row r="3" spans="1:20" ht="15.75" customHeight="1" x14ac:dyDescent="0.2">
      <c r="B3" s="194" t="s">
        <v>7017</v>
      </c>
      <c r="C3" s="195"/>
      <c r="D3" s="195"/>
      <c r="E3" s="196"/>
      <c r="F3" s="72"/>
      <c r="G3" s="80"/>
      <c r="H3" s="80"/>
      <c r="I3" s="80"/>
      <c r="J3" s="80"/>
      <c r="K3" s="73"/>
      <c r="L3" s="318"/>
      <c r="M3" s="320"/>
      <c r="N3" s="320"/>
      <c r="O3" s="320"/>
      <c r="P3" s="320"/>
      <c r="Q3" s="320"/>
      <c r="R3" s="320"/>
      <c r="S3" s="354"/>
    </row>
    <row r="4" spans="1:20" ht="2.1" customHeight="1" thickBot="1" x14ac:dyDescent="0.25">
      <c r="B4" s="131"/>
      <c r="C4" s="80"/>
      <c r="D4" s="80"/>
      <c r="E4" s="80"/>
      <c r="F4" s="72"/>
      <c r="G4" s="80"/>
      <c r="H4" s="80"/>
      <c r="I4" s="80"/>
      <c r="J4" s="77"/>
      <c r="K4" s="79"/>
      <c r="L4" s="326"/>
      <c r="M4" s="355"/>
      <c r="N4" s="355"/>
      <c r="O4" s="355"/>
      <c r="P4" s="355"/>
      <c r="Q4" s="355"/>
      <c r="R4" s="355"/>
      <c r="S4" s="423"/>
    </row>
    <row r="5" spans="1:20" s="8" customFormat="1" ht="15.75" customHeight="1" thickBot="1" x14ac:dyDescent="0.25">
      <c r="B5" s="260" t="s">
        <v>6809</v>
      </c>
      <c r="C5" s="424" t="s">
        <v>6650</v>
      </c>
      <c r="D5" s="425"/>
      <c r="E5" s="426" t="s">
        <v>6812</v>
      </c>
      <c r="F5" s="426" t="s">
        <v>6925</v>
      </c>
      <c r="G5" s="427" t="s">
        <v>7018</v>
      </c>
      <c r="H5" s="428" t="s">
        <v>7020</v>
      </c>
      <c r="I5" s="429" t="s">
        <v>7021</v>
      </c>
      <c r="J5" s="430" t="s">
        <v>7038</v>
      </c>
      <c r="K5" s="431"/>
      <c r="L5" s="431"/>
      <c r="M5" s="431"/>
      <c r="N5" s="431"/>
      <c r="O5" s="431"/>
      <c r="P5" s="431"/>
      <c r="Q5" s="431"/>
      <c r="R5" s="431"/>
      <c r="S5" s="432"/>
    </row>
    <row r="6" spans="1:20" s="8" customFormat="1" ht="87" customHeight="1" x14ac:dyDescent="0.2">
      <c r="B6" s="260"/>
      <c r="C6" s="263"/>
      <c r="D6" s="264"/>
      <c r="E6" s="260"/>
      <c r="F6" s="260"/>
      <c r="G6" s="433"/>
      <c r="H6" s="434"/>
      <c r="I6" s="435"/>
      <c r="J6" s="436" t="s">
        <v>7022</v>
      </c>
      <c r="K6" s="437" t="s">
        <v>7023</v>
      </c>
      <c r="L6" s="438" t="s">
        <v>7024</v>
      </c>
      <c r="M6" s="439" t="s">
        <v>7025</v>
      </c>
      <c r="N6" s="440" t="s">
        <v>7026</v>
      </c>
      <c r="O6" s="441"/>
      <c r="P6" s="442" t="s">
        <v>7028</v>
      </c>
      <c r="Q6" s="437" t="s">
        <v>7029</v>
      </c>
      <c r="R6" s="437" t="s">
        <v>7030</v>
      </c>
      <c r="S6" s="443" t="s">
        <v>6737</v>
      </c>
      <c r="T6" s="444"/>
    </row>
    <row r="7" spans="1:20" s="8" customFormat="1" ht="39.75" customHeight="1" thickBot="1" x14ac:dyDescent="0.25">
      <c r="B7" s="260"/>
      <c r="C7" s="261"/>
      <c r="D7" s="262"/>
      <c r="E7" s="265"/>
      <c r="F7" s="265"/>
      <c r="G7" s="445"/>
      <c r="H7" s="446"/>
      <c r="I7" s="447"/>
      <c r="J7" s="448"/>
      <c r="K7" s="449"/>
      <c r="L7" s="450"/>
      <c r="M7" s="451"/>
      <c r="N7" s="452" t="s">
        <v>6529</v>
      </c>
      <c r="O7" s="453" t="s">
        <v>7027</v>
      </c>
      <c r="P7" s="454"/>
      <c r="Q7" s="449"/>
      <c r="R7" s="449"/>
      <c r="S7" s="455"/>
      <c r="T7" s="444"/>
    </row>
    <row r="8" spans="1:20" ht="17.25" customHeight="1" x14ac:dyDescent="0.3">
      <c r="A8" s="8"/>
      <c r="B8" s="260"/>
      <c r="C8" s="385" t="s">
        <v>6810</v>
      </c>
      <c r="D8" s="386" t="s">
        <v>10</v>
      </c>
      <c r="E8" s="269" t="s">
        <v>6897</v>
      </c>
      <c r="F8" s="456" t="s">
        <v>6926</v>
      </c>
      <c r="G8" s="457" t="s">
        <v>7019</v>
      </c>
      <c r="H8" s="458"/>
      <c r="I8" s="459" t="s">
        <v>6972</v>
      </c>
      <c r="J8" s="460" t="s">
        <v>7032</v>
      </c>
      <c r="K8" s="461" t="s">
        <v>7033</v>
      </c>
      <c r="L8" s="462" t="s">
        <v>7034</v>
      </c>
      <c r="M8" s="463" t="s">
        <v>7037</v>
      </c>
      <c r="N8" s="464" t="s">
        <v>7035</v>
      </c>
      <c r="O8" s="465" t="s">
        <v>7036</v>
      </c>
      <c r="P8" s="466" t="s">
        <v>7040</v>
      </c>
      <c r="Q8" s="467" t="s">
        <v>7041</v>
      </c>
      <c r="R8" s="468" t="s">
        <v>7042</v>
      </c>
      <c r="S8" s="467" t="s">
        <v>7043</v>
      </c>
      <c r="T8" s="248"/>
    </row>
    <row r="9" spans="1:20" ht="17.25" customHeight="1" thickBot="1" x14ac:dyDescent="0.25">
      <c r="A9" s="8"/>
      <c r="B9" s="260"/>
      <c r="C9" s="393"/>
      <c r="D9" s="394"/>
      <c r="E9" s="395" t="s">
        <v>13</v>
      </c>
      <c r="F9" s="409" t="s">
        <v>4</v>
      </c>
      <c r="G9" s="469" t="s">
        <v>6583</v>
      </c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1"/>
    </row>
    <row r="10" spans="1:20" s="8" customFormat="1" ht="12.75" x14ac:dyDescent="0.2">
      <c r="A10" s="8">
        <v>1</v>
      </c>
      <c r="B10" s="406" t="str">
        <f>'Druck Deckblatt'!B18</f>
        <v>KG</v>
      </c>
      <c r="C10" s="407">
        <f>'Druck Deckblatt'!C18</f>
        <v>0</v>
      </c>
      <c r="D10" s="408">
        <f>'Druck Deckblatt'!D18</f>
        <v>0</v>
      </c>
      <c r="E10" s="409">
        <f>'Druck Deckblatt'!G18</f>
        <v>0</v>
      </c>
      <c r="F10" s="472">
        <f>'Druck Raumheizlast 1'!F$9</f>
        <v>0</v>
      </c>
      <c r="G10" s="473">
        <f>'Eingabe Raum 1'!E$46+'Eingabe Raum 1'!E$48+'Eingabe Raum 1'!E$49+'Eingabe Raum 1'!E$50</f>
        <v>0</v>
      </c>
      <c r="H10" s="474" t="e">
        <f>'Eingabe Raum 1'!E$51-'Eingabe Raum 1'!F$53</f>
        <v>#N/A</v>
      </c>
      <c r="I10" s="473" t="e">
        <f>'Druck Raumheizlast 1'!O$45</f>
        <v>#N/A</v>
      </c>
      <c r="J10" s="410" t="e">
        <f>'Eingabe Raum 1'!V$58</f>
        <v>#N/A</v>
      </c>
      <c r="K10" s="475" t="e">
        <f>'Eingabe Raum 1'!V$59</f>
        <v>#N/A</v>
      </c>
      <c r="L10" s="475">
        <f>'Eingabe Raum 1'!V$60</f>
        <v>0</v>
      </c>
      <c r="M10" s="476">
        <f>'Eingabe Raum 1'!V$61</f>
        <v>0</v>
      </c>
      <c r="N10" s="410" t="e">
        <f>'Eingabe Raum 1'!O$46</f>
        <v>#N/A</v>
      </c>
      <c r="O10" s="476" t="e">
        <f>'Eingabe Raum 1'!V$68</f>
        <v>#N/A</v>
      </c>
      <c r="P10" s="410">
        <f>'Eingabe Raum 1'!O$47</f>
        <v>0</v>
      </c>
      <c r="Q10" s="475">
        <f>'Eingabe Raum 1'!O$48</f>
        <v>0</v>
      </c>
      <c r="R10" s="475" t="e">
        <f>'Eingabe Raum 1'!P$49</f>
        <v>#N/A</v>
      </c>
      <c r="S10" s="476" t="e">
        <f>'Eingabe Raum 1'!O$51</f>
        <v>#N/A</v>
      </c>
    </row>
    <row r="11" spans="1:20" s="8" customFormat="1" ht="12.75" x14ac:dyDescent="0.2">
      <c r="A11" s="8">
        <v>2</v>
      </c>
      <c r="B11" s="414" t="str">
        <f>'Druck Deckblatt'!B19</f>
        <v>KG</v>
      </c>
      <c r="C11" s="407">
        <f>'Druck Deckblatt'!C19</f>
        <v>0</v>
      </c>
      <c r="D11" s="408">
        <f>'Druck Deckblatt'!D19</f>
        <v>0</v>
      </c>
      <c r="E11" s="409">
        <f>'Druck Deckblatt'!G19</f>
        <v>0</v>
      </c>
      <c r="F11" s="472">
        <f>'Druck Raumheizlast 2'!F$9</f>
        <v>0</v>
      </c>
      <c r="G11" s="473">
        <f>'Eingabe Raum 2'!E$46+'Eingabe Raum 2'!E$48+'Eingabe Raum 2'!E$49+'Eingabe Raum 2'!E$50</f>
        <v>0</v>
      </c>
      <c r="H11" s="474" t="e">
        <f>'Eingabe Raum 2'!E$51-'Eingabe Raum 2'!F$53</f>
        <v>#N/A</v>
      </c>
      <c r="I11" s="473" t="e">
        <f>'Druck Raumheizlast 2'!O$45</f>
        <v>#N/A</v>
      </c>
      <c r="J11" s="410" t="e">
        <f>'Eingabe Raum 2'!V$58</f>
        <v>#N/A</v>
      </c>
      <c r="K11" s="475" t="e">
        <f>'Eingabe Raum 2'!V$59</f>
        <v>#N/A</v>
      </c>
      <c r="L11" s="475">
        <f>'Eingabe Raum 2'!V$60</f>
        <v>0</v>
      </c>
      <c r="M11" s="476">
        <f>'Eingabe Raum 2'!V$61</f>
        <v>0</v>
      </c>
      <c r="N11" s="410" t="e">
        <f>'Eingabe Raum 2'!O$46</f>
        <v>#N/A</v>
      </c>
      <c r="O11" s="476" t="e">
        <f>'Eingabe Raum 2'!V$68</f>
        <v>#N/A</v>
      </c>
      <c r="P11" s="410">
        <f>'Eingabe Raum 2'!O$47</f>
        <v>0</v>
      </c>
      <c r="Q11" s="475">
        <f>'Eingabe Raum 2'!O$48</f>
        <v>0</v>
      </c>
      <c r="R11" s="475" t="e">
        <f>'Eingabe Raum 2'!P$49</f>
        <v>#N/A</v>
      </c>
      <c r="S11" s="476" t="e">
        <f>'Eingabe Raum 2'!O$51</f>
        <v>#N/A</v>
      </c>
    </row>
    <row r="12" spans="1:20" s="8" customFormat="1" ht="12.75" x14ac:dyDescent="0.2">
      <c r="A12" s="8">
        <v>3</v>
      </c>
      <c r="B12" s="414" t="str">
        <f>'Druck Deckblatt'!B20</f>
        <v/>
      </c>
      <c r="C12" s="407">
        <f>'Druck Deckblatt'!C20</f>
        <v>0</v>
      </c>
      <c r="D12" s="408">
        <f>'Druck Deckblatt'!D20</f>
        <v>0</v>
      </c>
      <c r="E12" s="409">
        <f>'Druck Deckblatt'!G20</f>
        <v>20</v>
      </c>
      <c r="F12" s="472">
        <f>'Druck Raumheizlast 3'!F$9</f>
        <v>0</v>
      </c>
      <c r="G12" s="473">
        <f>'Eingabe Raum 3'!E$46+'Eingabe Raum 3'!E$48+'Eingabe Raum 3'!E$49+'Eingabe Raum 3'!E$50</f>
        <v>0</v>
      </c>
      <c r="H12" s="474" t="e">
        <f>'Eingabe Raum 1'!E$51-'Eingabe Raum 1'!F$53</f>
        <v>#N/A</v>
      </c>
      <c r="I12" s="473" t="e">
        <f>'Druck Raumheizlast 3'!O$45</f>
        <v>#N/A</v>
      </c>
      <c r="J12" s="410" t="e">
        <f>'Eingabe Raum 3'!V$58</f>
        <v>#N/A</v>
      </c>
      <c r="K12" s="475" t="e">
        <f>'Eingabe Raum 3'!V$59</f>
        <v>#N/A</v>
      </c>
      <c r="L12" s="475">
        <f>'Eingabe Raum 3'!V$60</f>
        <v>0</v>
      </c>
      <c r="M12" s="476">
        <f>'Eingabe Raum 3'!V$61</f>
        <v>0</v>
      </c>
      <c r="N12" s="410" t="e">
        <f>'Eingabe Raum 3'!O$46</f>
        <v>#N/A</v>
      </c>
      <c r="O12" s="476" t="e">
        <f>'Eingabe Raum 3'!V$68</f>
        <v>#N/A</v>
      </c>
      <c r="P12" s="410">
        <f>'Eingabe Raum 3'!O$47</f>
        <v>0</v>
      </c>
      <c r="Q12" s="475">
        <f>'Eingabe Raum 3'!O$48</f>
        <v>0</v>
      </c>
      <c r="R12" s="475" t="e">
        <f>'Eingabe Raum 3'!P$49</f>
        <v>#N/A</v>
      </c>
      <c r="S12" s="476" t="e">
        <f>'Eingabe Raum 3'!O$51</f>
        <v>#N/A</v>
      </c>
    </row>
    <row r="13" spans="1:20" s="8" customFormat="1" ht="12.75" x14ac:dyDescent="0.2">
      <c r="A13" s="8">
        <v>4</v>
      </c>
      <c r="B13" s="414" t="str">
        <f>'Druck Deckblatt'!B21</f>
        <v>KG</v>
      </c>
      <c r="C13" s="407">
        <f>'Druck Deckblatt'!C21</f>
        <v>0</v>
      </c>
      <c r="D13" s="408">
        <f>'Druck Deckblatt'!D21</f>
        <v>0</v>
      </c>
      <c r="E13" s="409">
        <f>'Druck Deckblatt'!G21</f>
        <v>20</v>
      </c>
      <c r="F13" s="472">
        <f>'Druck Raumheizlast 4'!F$9</f>
        <v>0</v>
      </c>
      <c r="G13" s="473">
        <f>'Eingabe Raum 4'!E$46+'Eingabe Raum 4'!E$48+'Eingabe Raum 4'!E$49+'Eingabe Raum 4'!E$50</f>
        <v>0</v>
      </c>
      <c r="H13" s="477" t="e">
        <f>'Eingabe Raum 4'!E$51-'Eingabe Raum 4'!F$53</f>
        <v>#N/A</v>
      </c>
      <c r="I13" s="473" t="e">
        <f>'Druck Raumheizlast 4'!O$45</f>
        <v>#N/A</v>
      </c>
      <c r="J13" s="410" t="e">
        <f>'Eingabe Raum 4'!V$58</f>
        <v>#N/A</v>
      </c>
      <c r="K13" s="475" t="e">
        <f>'Eingabe Raum 4'!V$59</f>
        <v>#N/A</v>
      </c>
      <c r="L13" s="475">
        <f>'Eingabe Raum 4'!V$60</f>
        <v>0</v>
      </c>
      <c r="M13" s="476">
        <f>'Eingabe Raum 4'!V$61</f>
        <v>0</v>
      </c>
      <c r="N13" s="410" t="e">
        <f>'Eingabe Raum 4'!O$46</f>
        <v>#N/A</v>
      </c>
      <c r="O13" s="476" t="e">
        <f>'Eingabe Raum 4'!V$68</f>
        <v>#N/A</v>
      </c>
      <c r="P13" s="410">
        <f>'Eingabe Raum 4'!O$47</f>
        <v>0</v>
      </c>
      <c r="Q13" s="475">
        <f>'Eingabe Raum 4'!O$48</f>
        <v>0</v>
      </c>
      <c r="R13" s="475" t="e">
        <f>'Eingabe Raum 4'!P$49</f>
        <v>#N/A</v>
      </c>
      <c r="S13" s="476" t="e">
        <f>'Eingabe Raum 4'!O$51</f>
        <v>#N/A</v>
      </c>
    </row>
    <row r="14" spans="1:20" s="8" customFormat="1" ht="12.75" x14ac:dyDescent="0.2">
      <c r="A14" s="8">
        <v>5</v>
      </c>
      <c r="B14" s="414" t="str">
        <f>'Druck Deckblatt'!B22</f>
        <v/>
      </c>
      <c r="C14" s="407">
        <f>'Druck Deckblatt'!C22</f>
        <v>0</v>
      </c>
      <c r="D14" s="408">
        <f>'Druck Deckblatt'!D22</f>
        <v>0</v>
      </c>
      <c r="E14" s="409">
        <f>'Druck Deckblatt'!G22</f>
        <v>24</v>
      </c>
      <c r="F14" s="472">
        <f>'Druck Raumheizlast 5'!F$9</f>
        <v>0</v>
      </c>
      <c r="G14" s="473">
        <f>'Eingabe Raum 5'!E$46+'Eingabe Raum 5'!E$48+'Eingabe Raum 5'!E$49+'Eingabe Raum 5'!E$50</f>
        <v>0</v>
      </c>
      <c r="H14" s="474" t="e">
        <f>'Eingabe Raum 5'!E$51-'Eingabe Raum 5'!F$53</f>
        <v>#N/A</v>
      </c>
      <c r="I14" s="473" t="e">
        <f>'Druck Raumheizlast 5'!O$45</f>
        <v>#N/A</v>
      </c>
      <c r="J14" s="410" t="e">
        <f>'Eingabe Raum 5'!V$58</f>
        <v>#N/A</v>
      </c>
      <c r="K14" s="475" t="e">
        <f>'Eingabe Raum 5'!V$59</f>
        <v>#N/A</v>
      </c>
      <c r="L14" s="475">
        <f>'Eingabe Raum 5'!V$60</f>
        <v>0</v>
      </c>
      <c r="M14" s="476">
        <f>'Eingabe Raum 5'!V$61</f>
        <v>0</v>
      </c>
      <c r="N14" s="410" t="e">
        <f>'Eingabe Raum 5'!O$46</f>
        <v>#N/A</v>
      </c>
      <c r="O14" s="476" t="e">
        <f>'Eingabe Raum 5'!V$68</f>
        <v>#N/A</v>
      </c>
      <c r="P14" s="410">
        <f>'Eingabe Raum 5'!O$47</f>
        <v>0</v>
      </c>
      <c r="Q14" s="475">
        <f>'Eingabe Raum 5'!O$48</f>
        <v>0</v>
      </c>
      <c r="R14" s="475" t="e">
        <f>'Eingabe Raum 5'!P$49</f>
        <v>#N/A</v>
      </c>
      <c r="S14" s="476" t="e">
        <f>'Eingabe Raum 5'!O$51</f>
        <v>#N/A</v>
      </c>
    </row>
    <row r="15" spans="1:20" s="8" customFormat="1" ht="12.75" x14ac:dyDescent="0.2">
      <c r="A15" s="8">
        <v>6</v>
      </c>
      <c r="B15" s="414" t="str">
        <f>'Druck Deckblatt'!B23</f>
        <v>KG</v>
      </c>
      <c r="C15" s="407">
        <f>'Druck Deckblatt'!C23</f>
        <v>0</v>
      </c>
      <c r="D15" s="408">
        <f>'Druck Deckblatt'!D23</f>
        <v>0</v>
      </c>
      <c r="E15" s="409">
        <f>'Druck Deckblatt'!G23</f>
        <v>0</v>
      </c>
      <c r="F15" s="472">
        <f>'Druck Raumheizlast 6'!F$9</f>
        <v>0</v>
      </c>
      <c r="G15" s="473">
        <f>'Eingabe Raum 6'!E$46+'Eingabe Raum 6'!E$48+'Eingabe Raum 6'!E$49+'Eingabe Raum 6'!E$50</f>
        <v>0</v>
      </c>
      <c r="H15" s="474" t="e">
        <f>'Eingabe Raum 6'!E$51-'Eingabe Raum 6'!F$53</f>
        <v>#N/A</v>
      </c>
      <c r="I15" s="473" t="e">
        <f>'Druck Raumheizlast 6'!O$45</f>
        <v>#N/A</v>
      </c>
      <c r="J15" s="410" t="e">
        <f>'Eingabe Raum 6'!V$58</f>
        <v>#N/A</v>
      </c>
      <c r="K15" s="475" t="e">
        <f>'Eingabe Raum 6'!V$59</f>
        <v>#N/A</v>
      </c>
      <c r="L15" s="475">
        <f>'Eingabe Raum 6'!V$60</f>
        <v>0</v>
      </c>
      <c r="M15" s="476">
        <f>'Eingabe Raum 6'!V$61</f>
        <v>0</v>
      </c>
      <c r="N15" s="410" t="e">
        <f>'Eingabe Raum 6'!O$46</f>
        <v>#N/A</v>
      </c>
      <c r="O15" s="476" t="e">
        <f>'Eingabe Raum 6'!V$68</f>
        <v>#N/A</v>
      </c>
      <c r="P15" s="410">
        <f>'Eingabe Raum 6'!O$47</f>
        <v>0</v>
      </c>
      <c r="Q15" s="475">
        <f>'Eingabe Raum 6'!O$48</f>
        <v>0</v>
      </c>
      <c r="R15" s="475" t="e">
        <f>'Eingabe Raum 6'!P$49</f>
        <v>#N/A</v>
      </c>
      <c r="S15" s="476" t="e">
        <f>'Eingabe Raum 6'!O$51</f>
        <v>#N/A</v>
      </c>
    </row>
    <row r="16" spans="1:20" s="8" customFormat="1" ht="12.75" x14ac:dyDescent="0.2">
      <c r="A16" s="8">
        <v>7</v>
      </c>
      <c r="B16" s="414" t="str">
        <f>'Druck Deckblatt'!B24</f>
        <v>KG</v>
      </c>
      <c r="C16" s="407">
        <f>'Druck Deckblatt'!C24</f>
        <v>0</v>
      </c>
      <c r="D16" s="408">
        <f>'Druck Deckblatt'!D24</f>
        <v>0</v>
      </c>
      <c r="E16" s="409">
        <f>'Druck Deckblatt'!G24</f>
        <v>0</v>
      </c>
      <c r="F16" s="472">
        <f>'Druck Raumheizlast 7'!F$9</f>
        <v>0</v>
      </c>
      <c r="G16" s="473">
        <f>'Eingabe Raum 7'!E$46+'Eingabe Raum 7'!E$48+'Eingabe Raum 7'!E$49+'Eingabe Raum 7'!E$50</f>
        <v>0</v>
      </c>
      <c r="H16" s="474" t="e">
        <f>'Eingabe Raum 7'!E$51-'Eingabe Raum 7'!F$53</f>
        <v>#N/A</v>
      </c>
      <c r="I16" s="473" t="e">
        <f>'Druck Raumheizlast 7'!O$45</f>
        <v>#N/A</v>
      </c>
      <c r="J16" s="410" t="e">
        <f>'Eingabe Raum 7'!V$58</f>
        <v>#N/A</v>
      </c>
      <c r="K16" s="475" t="e">
        <f>'Eingabe Raum 7'!V$59</f>
        <v>#N/A</v>
      </c>
      <c r="L16" s="475">
        <f>'Eingabe Raum 7'!V$60</f>
        <v>0</v>
      </c>
      <c r="M16" s="476">
        <f>'Eingabe Raum 7'!V$61</f>
        <v>0</v>
      </c>
      <c r="N16" s="410" t="e">
        <f>'Eingabe Raum 7'!O$46</f>
        <v>#N/A</v>
      </c>
      <c r="O16" s="476" t="e">
        <f>'Eingabe Raum 7'!V$68</f>
        <v>#N/A</v>
      </c>
      <c r="P16" s="410">
        <f>'Eingabe Raum 7'!O$47</f>
        <v>0</v>
      </c>
      <c r="Q16" s="475">
        <f>'Eingabe Raum 7'!O$48</f>
        <v>0</v>
      </c>
      <c r="R16" s="475" t="e">
        <f>'Eingabe Raum 7'!P$49</f>
        <v>#N/A</v>
      </c>
      <c r="S16" s="476" t="e">
        <f>'Eingabe Raum 7'!O$51</f>
        <v>#N/A</v>
      </c>
    </row>
    <row r="17" spans="1:19" s="8" customFormat="1" ht="12.75" x14ac:dyDescent="0.2">
      <c r="A17" s="8">
        <v>8</v>
      </c>
      <c r="B17" s="414" t="str">
        <f>'Druck Deckblatt'!B25</f>
        <v>KG</v>
      </c>
      <c r="C17" s="407">
        <f>'Druck Deckblatt'!C25</f>
        <v>0</v>
      </c>
      <c r="D17" s="408">
        <f>'Druck Deckblatt'!D25</f>
        <v>0</v>
      </c>
      <c r="E17" s="409">
        <f>'Druck Deckblatt'!G25</f>
        <v>0</v>
      </c>
      <c r="F17" s="472">
        <f>'Druck Raumheizlast 8'!F$9</f>
        <v>0</v>
      </c>
      <c r="G17" s="473">
        <f>'Eingabe Raum 8'!E$46+'Eingabe Raum 8'!E$48+'Eingabe Raum 8'!E$49+'Eingabe Raum 8'!E$50</f>
        <v>0</v>
      </c>
      <c r="H17" s="474" t="e">
        <f>'Eingabe Raum 8'!E$51-'Eingabe Raum 8'!F$53</f>
        <v>#N/A</v>
      </c>
      <c r="I17" s="473" t="e">
        <f>'Druck Raumheizlast 8'!O$45</f>
        <v>#N/A</v>
      </c>
      <c r="J17" s="410" t="e">
        <f>'Eingabe Raum 8'!V$58</f>
        <v>#N/A</v>
      </c>
      <c r="K17" s="475" t="e">
        <f>'Eingabe Raum 8'!V$59</f>
        <v>#N/A</v>
      </c>
      <c r="L17" s="475">
        <f>'Eingabe Raum 8'!V$60</f>
        <v>0</v>
      </c>
      <c r="M17" s="476">
        <f>'Eingabe Raum 8'!V$61</f>
        <v>0</v>
      </c>
      <c r="N17" s="410" t="e">
        <f>'Eingabe Raum 8'!O$46</f>
        <v>#N/A</v>
      </c>
      <c r="O17" s="476" t="e">
        <f>'Eingabe Raum 8'!V$68</f>
        <v>#N/A</v>
      </c>
      <c r="P17" s="410">
        <f>'Eingabe Raum 8'!O$47</f>
        <v>0</v>
      </c>
      <c r="Q17" s="475">
        <f>'Eingabe Raum 8'!O$48</f>
        <v>0</v>
      </c>
      <c r="R17" s="475" t="e">
        <f>'Eingabe Raum 8'!P$49</f>
        <v>#N/A</v>
      </c>
      <c r="S17" s="476" t="e">
        <f>'Eingabe Raum 8'!O$51</f>
        <v>#N/A</v>
      </c>
    </row>
    <row r="18" spans="1:19" s="8" customFormat="1" ht="12.75" x14ac:dyDescent="0.2">
      <c r="A18" s="8">
        <v>9</v>
      </c>
      <c r="B18" s="414" t="str">
        <f>'Druck Deckblatt'!B26</f>
        <v>KG</v>
      </c>
      <c r="C18" s="407">
        <f>'Druck Deckblatt'!C26</f>
        <v>0</v>
      </c>
      <c r="D18" s="408">
        <f>'Druck Deckblatt'!D26</f>
        <v>0</v>
      </c>
      <c r="E18" s="409">
        <f>'Druck Deckblatt'!G26</f>
        <v>0</v>
      </c>
      <c r="F18" s="472">
        <f>'Druck Raumheizlast 9'!F$9</f>
        <v>0</v>
      </c>
      <c r="G18" s="473">
        <f>'Eingabe Raum 9'!E$46+'Eingabe Raum 9'!E$48+'Eingabe Raum 9'!E$49+'Eingabe Raum 9'!E$50</f>
        <v>0</v>
      </c>
      <c r="H18" s="474" t="e">
        <f>'Eingabe Raum 9'!E$51-'Eingabe Raum 9'!F$53</f>
        <v>#N/A</v>
      </c>
      <c r="I18" s="473" t="e">
        <f>'Druck Raumheizlast 9'!O$45</f>
        <v>#N/A</v>
      </c>
      <c r="J18" s="410" t="e">
        <f>'Eingabe Raum 9'!V$58</f>
        <v>#N/A</v>
      </c>
      <c r="K18" s="475" t="e">
        <f>'Eingabe Raum 9'!V$59</f>
        <v>#N/A</v>
      </c>
      <c r="L18" s="475">
        <f>'Eingabe Raum 9'!V$60</f>
        <v>0</v>
      </c>
      <c r="M18" s="476">
        <f>'Eingabe Raum 9'!V$61</f>
        <v>0</v>
      </c>
      <c r="N18" s="410" t="e">
        <f>'Eingabe Raum 9'!O$46</f>
        <v>#N/A</v>
      </c>
      <c r="O18" s="476" t="e">
        <f>'Eingabe Raum 9'!V$68</f>
        <v>#N/A</v>
      </c>
      <c r="P18" s="410">
        <f>'Eingabe Raum 9'!O$47</f>
        <v>0</v>
      </c>
      <c r="Q18" s="475">
        <f>'Eingabe Raum 9'!O$48</f>
        <v>0</v>
      </c>
      <c r="R18" s="475" t="e">
        <f>'Eingabe Raum 9'!P$49</f>
        <v>#N/A</v>
      </c>
      <c r="S18" s="476" t="e">
        <f>'Eingabe Raum 9'!O$51</f>
        <v>#N/A</v>
      </c>
    </row>
    <row r="19" spans="1:19" s="8" customFormat="1" ht="12.75" x14ac:dyDescent="0.2">
      <c r="A19" s="8">
        <v>10</v>
      </c>
      <c r="B19" s="414" t="str">
        <f>'Druck Deckblatt'!B27</f>
        <v/>
      </c>
      <c r="C19" s="407">
        <f>'Druck Deckblatt'!C27</f>
        <v>0</v>
      </c>
      <c r="D19" s="408">
        <f>'Druck Deckblatt'!D27</f>
        <v>0</v>
      </c>
      <c r="E19" s="409">
        <f>'Druck Deckblatt'!G27</f>
        <v>0</v>
      </c>
      <c r="F19" s="472">
        <f>'Druck Raumheizlast 10'!F$9</f>
        <v>0</v>
      </c>
      <c r="G19" s="473">
        <f>'Eingabe Raum 10'!E$46+'Eingabe Raum 10'!E$48+'Eingabe Raum 10'!E$49+'Eingabe Raum 10'!E$50</f>
        <v>0</v>
      </c>
      <c r="H19" s="474" t="e">
        <f>'Eingabe Raum 10'!E$51-'Eingabe Raum 10'!F$53</f>
        <v>#N/A</v>
      </c>
      <c r="I19" s="473" t="e">
        <f>'Druck Raumheizlast 10'!O$45</f>
        <v>#N/A</v>
      </c>
      <c r="J19" s="410" t="e">
        <f>'Eingabe Raum 10'!V$58</f>
        <v>#N/A</v>
      </c>
      <c r="K19" s="475" t="e">
        <f>'Eingabe Raum 10'!V$59</f>
        <v>#N/A</v>
      </c>
      <c r="L19" s="475">
        <f>'Eingabe Raum 10'!V$60</f>
        <v>0</v>
      </c>
      <c r="M19" s="476">
        <f>'Eingabe Raum 10'!V$61</f>
        <v>0</v>
      </c>
      <c r="N19" s="410" t="e">
        <f>'Eingabe Raum 10'!O$46</f>
        <v>#N/A</v>
      </c>
      <c r="O19" s="476" t="e">
        <f>'Eingabe Raum 10'!V$68</f>
        <v>#N/A</v>
      </c>
      <c r="P19" s="410">
        <f>'Eingabe Raum 10'!O$47</f>
        <v>0</v>
      </c>
      <c r="Q19" s="475">
        <f>'Eingabe Raum 10'!O$48</f>
        <v>0</v>
      </c>
      <c r="R19" s="475" t="e">
        <f>'Eingabe Raum 10'!P$49</f>
        <v>#N/A</v>
      </c>
      <c r="S19" s="476" t="e">
        <f>'Eingabe Raum 10'!O$51</f>
        <v>#N/A</v>
      </c>
    </row>
    <row r="20" spans="1:19" s="8" customFormat="1" ht="12.75" x14ac:dyDescent="0.2">
      <c r="A20" s="8">
        <v>11</v>
      </c>
      <c r="B20" s="414" t="str">
        <f>'Druck Deckblatt'!B28</f>
        <v>KG</v>
      </c>
      <c r="C20" s="407">
        <f>'Druck Deckblatt'!C28</f>
        <v>0</v>
      </c>
      <c r="D20" s="408">
        <f>'Druck Deckblatt'!D28</f>
        <v>0</v>
      </c>
      <c r="E20" s="409">
        <f>'Druck Deckblatt'!G28</f>
        <v>0</v>
      </c>
      <c r="F20" s="472">
        <f>'Druck Raumheizlast 11'!F$9</f>
        <v>0</v>
      </c>
      <c r="G20" s="473">
        <f>'Eingabe Raum 11'!E$46+'Eingabe Raum 11'!E$48+'Eingabe Raum 11'!E$49+'Eingabe Raum 11'!E$50</f>
        <v>0</v>
      </c>
      <c r="H20" s="474" t="e">
        <f>'Eingabe Raum 11'!E$51-'Eingabe Raum 11'!F$53</f>
        <v>#N/A</v>
      </c>
      <c r="I20" s="473" t="e">
        <f>'Druck Raumheizlast 11'!O$45</f>
        <v>#N/A</v>
      </c>
      <c r="J20" s="410" t="e">
        <f>'Eingabe Raum 11'!V$58</f>
        <v>#N/A</v>
      </c>
      <c r="K20" s="475" t="e">
        <f>'Eingabe Raum 11'!V$59</f>
        <v>#N/A</v>
      </c>
      <c r="L20" s="475">
        <f>'Eingabe Raum 11'!V$60</f>
        <v>0</v>
      </c>
      <c r="M20" s="476">
        <f>'Eingabe Raum 11'!V$61</f>
        <v>0</v>
      </c>
      <c r="N20" s="410" t="e">
        <f>'Eingabe Raum 11'!O$46</f>
        <v>#N/A</v>
      </c>
      <c r="O20" s="476" t="e">
        <f>'Eingabe Raum 11'!V$68</f>
        <v>#N/A</v>
      </c>
      <c r="P20" s="410">
        <f>'Eingabe Raum 11'!O$47</f>
        <v>0</v>
      </c>
      <c r="Q20" s="475">
        <f>'Eingabe Raum 11'!O$48</f>
        <v>0</v>
      </c>
      <c r="R20" s="475" t="e">
        <f>'Eingabe Raum 11'!P$49</f>
        <v>#N/A</v>
      </c>
      <c r="S20" s="476" t="e">
        <f>'Eingabe Raum 11'!O$51</f>
        <v>#N/A</v>
      </c>
    </row>
    <row r="21" spans="1:19" s="8" customFormat="1" ht="12.75" x14ac:dyDescent="0.2">
      <c r="A21" s="8">
        <v>12</v>
      </c>
      <c r="B21" s="414" t="str">
        <f>'Druck Deckblatt'!B29</f>
        <v>KG</v>
      </c>
      <c r="C21" s="407">
        <f>'Druck Deckblatt'!C29</f>
        <v>0</v>
      </c>
      <c r="D21" s="408">
        <f>'Druck Deckblatt'!D29</f>
        <v>0</v>
      </c>
      <c r="E21" s="409">
        <f>'Druck Deckblatt'!G29</f>
        <v>0</v>
      </c>
      <c r="F21" s="472">
        <f>'Druck Raumheizlast 12'!F$9</f>
        <v>0</v>
      </c>
      <c r="G21" s="473">
        <f>'Eingabe Raum 12'!E$46+'Eingabe Raum 12'!E$48+'Eingabe Raum 12'!E$49+'Eingabe Raum 12'!E$50</f>
        <v>0</v>
      </c>
      <c r="H21" s="474" t="e">
        <f>'Eingabe Raum 12'!E$51-'Eingabe Raum 12'!F$53</f>
        <v>#N/A</v>
      </c>
      <c r="I21" s="473" t="e">
        <f>'Druck Raumheizlast 12'!O$45</f>
        <v>#N/A</v>
      </c>
      <c r="J21" s="410" t="e">
        <f>'Eingabe Raum 12'!V$58</f>
        <v>#N/A</v>
      </c>
      <c r="K21" s="475" t="e">
        <f>'Eingabe Raum 12'!V$59</f>
        <v>#N/A</v>
      </c>
      <c r="L21" s="475">
        <f>'Eingabe Raum 12'!V$60</f>
        <v>0</v>
      </c>
      <c r="M21" s="476">
        <f>'Eingabe Raum 12'!V$61</f>
        <v>0</v>
      </c>
      <c r="N21" s="410" t="e">
        <f>'Eingabe Raum 12'!O$46</f>
        <v>#N/A</v>
      </c>
      <c r="O21" s="476" t="e">
        <f>'Eingabe Raum 12'!V$68</f>
        <v>#N/A</v>
      </c>
      <c r="P21" s="410">
        <f>'Eingabe Raum 12'!O$47</f>
        <v>0</v>
      </c>
      <c r="Q21" s="475">
        <f>'Eingabe Raum 12'!O$48</f>
        <v>0</v>
      </c>
      <c r="R21" s="475" t="e">
        <f>'Eingabe Raum 12'!P$49</f>
        <v>#N/A</v>
      </c>
      <c r="S21" s="476" t="e">
        <f>'Eingabe Raum 12'!O$51</f>
        <v>#N/A</v>
      </c>
    </row>
    <row r="22" spans="1:19" s="8" customFormat="1" ht="12.75" x14ac:dyDescent="0.2">
      <c r="A22" s="8">
        <v>13</v>
      </c>
      <c r="B22" s="414" t="str">
        <f>'Druck Deckblatt'!B30</f>
        <v>KG</v>
      </c>
      <c r="C22" s="407">
        <f>'Druck Deckblatt'!C30</f>
        <v>0</v>
      </c>
      <c r="D22" s="408">
        <f>'Druck Deckblatt'!D30</f>
        <v>0</v>
      </c>
      <c r="E22" s="409">
        <f>'Druck Deckblatt'!G30</f>
        <v>0</v>
      </c>
      <c r="F22" s="472">
        <f>'Druck Raumheizlast 13'!F$9</f>
        <v>0</v>
      </c>
      <c r="G22" s="473">
        <f>'Eingabe Raum 13'!E$46+'Eingabe Raum 13'!E$48+'Eingabe Raum 13'!E$49+'Eingabe Raum 13'!E$50</f>
        <v>0</v>
      </c>
      <c r="H22" s="474" t="e">
        <f>'Eingabe Raum 13'!E$51-'Eingabe Raum 13'!F$53</f>
        <v>#N/A</v>
      </c>
      <c r="I22" s="473" t="e">
        <f>'Druck Raumheizlast 13'!O$45</f>
        <v>#N/A</v>
      </c>
      <c r="J22" s="410" t="e">
        <f>'Eingabe Raum 13'!V$58</f>
        <v>#N/A</v>
      </c>
      <c r="K22" s="475" t="e">
        <f>'Eingabe Raum 13'!V$59</f>
        <v>#N/A</v>
      </c>
      <c r="L22" s="475">
        <f>'Eingabe Raum 13'!V$60</f>
        <v>0</v>
      </c>
      <c r="M22" s="476">
        <f>'Eingabe Raum 13'!V$61</f>
        <v>0</v>
      </c>
      <c r="N22" s="410" t="e">
        <f>'Eingabe Raum 13'!O$46</f>
        <v>#N/A</v>
      </c>
      <c r="O22" s="476" t="e">
        <f>'Eingabe Raum 13'!V$68</f>
        <v>#N/A</v>
      </c>
      <c r="P22" s="410">
        <f>'Eingabe Raum 13'!O$47</f>
        <v>0</v>
      </c>
      <c r="Q22" s="475">
        <f>'Eingabe Raum 13'!O$48</f>
        <v>0</v>
      </c>
      <c r="R22" s="475" t="e">
        <f>'Eingabe Raum 13'!P$49</f>
        <v>#N/A</v>
      </c>
      <c r="S22" s="476" t="e">
        <f>'Eingabe Raum 13'!O$51</f>
        <v>#N/A</v>
      </c>
    </row>
    <row r="23" spans="1:19" s="8" customFormat="1" ht="12.75" x14ac:dyDescent="0.2">
      <c r="A23" s="8">
        <v>14</v>
      </c>
      <c r="B23" s="414" t="str">
        <f>'Druck Deckblatt'!B31</f>
        <v>KG</v>
      </c>
      <c r="C23" s="407">
        <f>'Druck Deckblatt'!C31</f>
        <v>0</v>
      </c>
      <c r="D23" s="408">
        <f>'Druck Deckblatt'!D31</f>
        <v>0</v>
      </c>
      <c r="E23" s="409">
        <f>'Druck Deckblatt'!G31</f>
        <v>0</v>
      </c>
      <c r="F23" s="472">
        <f>'Druck Raumheizlast 14'!F$9</f>
        <v>0</v>
      </c>
      <c r="G23" s="473">
        <f>'Eingabe Raum 14'!E$46+'Eingabe Raum 14'!E$48+'Eingabe Raum 14'!E$49+'Eingabe Raum 14'!E$50</f>
        <v>0</v>
      </c>
      <c r="H23" s="474" t="e">
        <f>'Eingabe Raum 14'!E$51-'Eingabe Raum 14'!F$53</f>
        <v>#N/A</v>
      </c>
      <c r="I23" s="473" t="e">
        <f>'Druck Raumheizlast 14'!O$45</f>
        <v>#N/A</v>
      </c>
      <c r="J23" s="410" t="e">
        <f>'Eingabe Raum 14'!V$58</f>
        <v>#N/A</v>
      </c>
      <c r="K23" s="475" t="e">
        <f>'Eingabe Raum 14'!V$59</f>
        <v>#N/A</v>
      </c>
      <c r="L23" s="475">
        <f>'Eingabe Raum 14'!V$60</f>
        <v>0</v>
      </c>
      <c r="M23" s="476">
        <f>'Eingabe Raum 14'!V$61</f>
        <v>0</v>
      </c>
      <c r="N23" s="410" t="e">
        <f>'Eingabe Raum 14'!O$46</f>
        <v>#N/A</v>
      </c>
      <c r="O23" s="476" t="e">
        <f>'Eingabe Raum 14'!V$68</f>
        <v>#N/A</v>
      </c>
      <c r="P23" s="410">
        <f>'Eingabe Raum 14'!O$47</f>
        <v>0</v>
      </c>
      <c r="Q23" s="475">
        <f>'Eingabe Raum 14'!O$48</f>
        <v>0</v>
      </c>
      <c r="R23" s="475" t="e">
        <f>'Eingabe Raum 14'!P$49</f>
        <v>#N/A</v>
      </c>
      <c r="S23" s="476" t="e">
        <f>'Eingabe Raum 14'!O$51</f>
        <v>#N/A</v>
      </c>
    </row>
    <row r="24" spans="1:19" s="8" customFormat="1" ht="13.5" thickBot="1" x14ac:dyDescent="0.25">
      <c r="A24" s="8">
        <v>15</v>
      </c>
      <c r="B24" s="478" t="str">
        <f>'Druck Deckblatt'!B32</f>
        <v>KG</v>
      </c>
      <c r="C24" s="479">
        <f>'Druck Deckblatt'!C32</f>
        <v>0</v>
      </c>
      <c r="D24" s="480">
        <f>'Druck Deckblatt'!D32</f>
        <v>0</v>
      </c>
      <c r="E24" s="481">
        <f>'Druck Deckblatt'!G32</f>
        <v>0</v>
      </c>
      <c r="F24" s="482">
        <f>'Druck Raumheizlast 15'!F$9</f>
        <v>0</v>
      </c>
      <c r="G24" s="483">
        <f>'Eingabe Raum 15'!E$46+'Eingabe Raum 15'!E$48+'Eingabe Raum 15'!E$49+'Eingabe Raum 15'!E$50</f>
        <v>0</v>
      </c>
      <c r="H24" s="484" t="e">
        <f>'Eingabe Raum 15'!E$51-'Eingabe Raum 15'!F$53</f>
        <v>#N/A</v>
      </c>
      <c r="I24" s="483" t="e">
        <f>'Druck Raumheizlast 15'!O$45</f>
        <v>#N/A</v>
      </c>
      <c r="J24" s="419" t="e">
        <f>'Eingabe Raum 15'!V$58</f>
        <v>#N/A</v>
      </c>
      <c r="K24" s="475" t="e">
        <f>'Eingabe Raum 15'!V$59</f>
        <v>#N/A</v>
      </c>
      <c r="L24" s="475">
        <f>'Eingabe Raum 15'!V$60</f>
        <v>0</v>
      </c>
      <c r="M24" s="476">
        <f>'Eingabe Raum 15'!V$61</f>
        <v>0</v>
      </c>
      <c r="N24" s="410" t="e">
        <f>'Eingabe Raum 15'!O$46</f>
        <v>#N/A</v>
      </c>
      <c r="O24" s="476" t="e">
        <f>'Eingabe Raum 15'!V$68</f>
        <v>#N/A</v>
      </c>
      <c r="P24" s="410">
        <f>'Eingabe Raum 15'!O$47</f>
        <v>0</v>
      </c>
      <c r="Q24" s="475">
        <f>'Eingabe Raum 15'!O$48</f>
        <v>0</v>
      </c>
      <c r="R24" s="475" t="e">
        <f>'Eingabe Raum 15'!P$49</f>
        <v>#N/A</v>
      </c>
      <c r="S24" s="476" t="e">
        <f>'Eingabe Raum 15'!O$51</f>
        <v>#N/A</v>
      </c>
    </row>
    <row r="25" spans="1:19" s="8" customFormat="1" ht="13.5" thickBot="1" x14ac:dyDescent="0.25">
      <c r="B25" s="485" t="s">
        <v>7031</v>
      </c>
      <c r="C25" s="486"/>
      <c r="D25" s="379"/>
      <c r="E25" s="487"/>
      <c r="F25" s="488">
        <f>SUM(F10:F24)</f>
        <v>0</v>
      </c>
      <c r="G25" s="489">
        <f>SUM(G10:G24)</f>
        <v>0</v>
      </c>
      <c r="H25" s="489"/>
      <c r="I25" s="489" t="e">
        <f>SUM(I10:I24)</f>
        <v>#N/A</v>
      </c>
      <c r="J25" s="490"/>
      <c r="K25" s="487"/>
      <c r="L25" s="487"/>
      <c r="M25" s="487"/>
      <c r="N25" s="487"/>
      <c r="O25" s="491" t="e">
        <f>SUM(O10:O24)</f>
        <v>#N/A</v>
      </c>
      <c r="P25" s="491">
        <f>SUM(P10:P24)</f>
        <v>0</v>
      </c>
      <c r="Q25" s="491">
        <f>SUM(Q10:Q24)</f>
        <v>0</v>
      </c>
      <c r="R25" s="490"/>
      <c r="S25" s="492"/>
    </row>
    <row r="37" spans="13:14" x14ac:dyDescent="0.2">
      <c r="M37" s="493">
        <v>25218</v>
      </c>
      <c r="N37" s="493"/>
    </row>
    <row r="38" spans="13:14" x14ac:dyDescent="0.2">
      <c r="M38" s="494">
        <v>20000</v>
      </c>
      <c r="N38" s="494"/>
    </row>
    <row r="39" spans="13:14" x14ac:dyDescent="0.2">
      <c r="M39" s="493">
        <f>M37+M38</f>
        <v>45218</v>
      </c>
      <c r="N39" s="494"/>
    </row>
  </sheetData>
  <sheetProtection algorithmName="SHA-512" hashValue="BzM2Uzr8QnVI0j5kskp+Dyv+9IMp01ZzG8+ONn2D6ShqEohAuuI3Fp0vi7nrUXelLsLudPfGb5C5S3VnmhU2gA==" saltValue="GZJV04ikojq8Naio3YyIMQ==" spinCount="100000" sheet="1" objects="1" scenarios="1" selectLockedCells="1" selectUnlockedCells="1"/>
  <mergeCells count="31">
    <mergeCell ref="L2:M2"/>
    <mergeCell ref="B3:E3"/>
    <mergeCell ref="C1:D1"/>
    <mergeCell ref="H1:I1"/>
    <mergeCell ref="C2:E2"/>
    <mergeCell ref="F2:G2"/>
    <mergeCell ref="H2:I2"/>
    <mergeCell ref="J2:K2"/>
    <mergeCell ref="C8:C9"/>
    <mergeCell ref="D8:D9"/>
    <mergeCell ref="J5:R5"/>
    <mergeCell ref="B5:B9"/>
    <mergeCell ref="C5:D7"/>
    <mergeCell ref="E5:E7"/>
    <mergeCell ref="F5:F7"/>
    <mergeCell ref="G5:G7"/>
    <mergeCell ref="M38:N38"/>
    <mergeCell ref="M39:N39"/>
    <mergeCell ref="G9:S9"/>
    <mergeCell ref="N6:O6"/>
    <mergeCell ref="P6:P7"/>
    <mergeCell ref="Q6:Q7"/>
    <mergeCell ref="R6:R7"/>
    <mergeCell ref="S6:S7"/>
    <mergeCell ref="M37:N37"/>
    <mergeCell ref="H5:H7"/>
    <mergeCell ref="I5:I7"/>
    <mergeCell ref="J6:J7"/>
    <mergeCell ref="K6:K7"/>
    <mergeCell ref="L6:L7"/>
    <mergeCell ref="M6:M7"/>
  </mergeCells>
  <pageMargins left="0.31496062992125984" right="0.31496062992125984" top="0.78740157480314965" bottom="0.78740157480314965" header="0.31496062992125984" footer="0.31496062992125984"/>
  <pageSetup paperSize="9" scale="8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A2F1-2CAD-4E56-A9FE-E768ACAC6110}">
  <dimension ref="A1:K34"/>
  <sheetViews>
    <sheetView workbookViewId="0">
      <selection activeCell="M17" sqref="M17"/>
    </sheetView>
  </sheetViews>
  <sheetFormatPr baseColWidth="10" defaultRowHeight="14.25" x14ac:dyDescent="0.2"/>
  <cols>
    <col min="1" max="1" width="11.375" customWidth="1"/>
    <col min="2" max="2" width="3.125" customWidth="1"/>
    <col min="3" max="3" width="6.125" customWidth="1"/>
    <col min="4" max="4" width="6.375" customWidth="1"/>
    <col min="5" max="5" width="8.125" customWidth="1"/>
    <col min="6" max="6" width="5.375" customWidth="1"/>
    <col min="7" max="7" width="13.875" customWidth="1"/>
    <col min="8" max="8" width="8" customWidth="1"/>
    <col min="9" max="9" width="10" customWidth="1"/>
    <col min="10" max="10" width="4.625" customWidth="1"/>
  </cols>
  <sheetData>
    <row r="1" spans="1:11" ht="15.75" customHeight="1" x14ac:dyDescent="0.2">
      <c r="A1" s="126" t="s">
        <v>17</v>
      </c>
      <c r="B1" s="191">
        <f>'Eingabe Allgemeine Daten'!B18</f>
        <v>0</v>
      </c>
      <c r="C1" s="191"/>
      <c r="D1" s="127"/>
      <c r="E1" s="128" t="s">
        <v>6749</v>
      </c>
      <c r="F1" s="127"/>
      <c r="G1" s="602">
        <f>'Eingabe Allgemeine Daten'!F18</f>
        <v>0</v>
      </c>
      <c r="H1" s="129"/>
      <c r="I1" s="108" t="s">
        <v>6995</v>
      </c>
      <c r="J1" s="109" t="s">
        <v>7044</v>
      </c>
      <c r="K1" s="107"/>
    </row>
    <row r="2" spans="1:11" ht="15.75" customHeight="1" x14ac:dyDescent="0.2">
      <c r="A2" s="110" t="s">
        <v>1</v>
      </c>
      <c r="B2" s="177">
        <f>'Eingabe Allgemeine Daten'!B19</f>
        <v>0</v>
      </c>
      <c r="C2" s="177"/>
      <c r="D2" s="178"/>
      <c r="E2" s="76" t="s">
        <v>2</v>
      </c>
      <c r="F2" s="77"/>
      <c r="G2" s="177" t="str">
        <f>'Eingabe Allgemeine Daten'!F19</f>
        <v>Gesamt</v>
      </c>
      <c r="H2" s="178"/>
      <c r="I2" s="76"/>
      <c r="J2" s="111"/>
      <c r="K2" s="107"/>
    </row>
    <row r="3" spans="1:11" ht="15.75" customHeight="1" x14ac:dyDescent="0.2">
      <c r="A3" s="131" t="s">
        <v>7050</v>
      </c>
      <c r="B3" s="77"/>
      <c r="C3" s="80"/>
      <c r="D3" s="92"/>
      <c r="E3" s="72"/>
      <c r="F3" s="77"/>
      <c r="G3" s="80"/>
      <c r="H3" s="80"/>
      <c r="I3" s="77"/>
      <c r="J3" s="112"/>
      <c r="K3" s="107"/>
    </row>
    <row r="4" spans="1:11" ht="2.1" customHeight="1" x14ac:dyDescent="0.2">
      <c r="A4" s="131"/>
      <c r="B4" s="77"/>
      <c r="C4" s="101"/>
      <c r="D4" s="101"/>
      <c r="E4" s="72"/>
      <c r="F4" s="77"/>
      <c r="G4" s="101"/>
      <c r="H4" s="101"/>
      <c r="I4" s="77"/>
      <c r="J4" s="112"/>
      <c r="K4" s="107"/>
    </row>
    <row r="5" spans="1:11" ht="15.75" customHeight="1" x14ac:dyDescent="0.2">
      <c r="A5" s="131" t="s">
        <v>7051</v>
      </c>
      <c r="B5" s="77"/>
      <c r="C5" s="77"/>
      <c r="D5" s="80"/>
      <c r="E5" s="72"/>
      <c r="F5" s="77"/>
      <c r="G5" s="80"/>
      <c r="H5" s="80"/>
      <c r="I5" s="77"/>
      <c r="J5" s="112"/>
      <c r="K5" s="107"/>
    </row>
    <row r="6" spans="1:11" ht="15.75" customHeight="1" x14ac:dyDescent="0.3">
      <c r="A6" s="113" t="s">
        <v>7047</v>
      </c>
      <c r="B6" s="134"/>
      <c r="C6" s="134"/>
      <c r="D6" s="89"/>
      <c r="E6" s="84"/>
      <c r="F6" s="84"/>
      <c r="G6" s="159" t="s">
        <v>6926</v>
      </c>
      <c r="H6" s="84"/>
      <c r="I6" s="91">
        <f>'Druck Zonenübersicht'!F25</f>
        <v>0</v>
      </c>
      <c r="J6" s="112" t="s">
        <v>4</v>
      </c>
      <c r="K6" s="107"/>
    </row>
    <row r="7" spans="1:11" ht="15.75" customHeight="1" x14ac:dyDescent="0.3">
      <c r="A7" s="182" t="s">
        <v>7048</v>
      </c>
      <c r="B7" s="183"/>
      <c r="C7" s="183"/>
      <c r="D7" s="90"/>
      <c r="E7" s="85"/>
      <c r="F7" s="85"/>
      <c r="G7" s="159" t="s">
        <v>7045</v>
      </c>
      <c r="H7" s="95"/>
      <c r="I7" s="85">
        <f>'Druck Zonendaten'!F8</f>
        <v>0</v>
      </c>
      <c r="J7" s="138" t="s">
        <v>15</v>
      </c>
      <c r="K7" s="107"/>
    </row>
    <row r="8" spans="1:11" ht="15.75" customHeight="1" x14ac:dyDescent="0.3">
      <c r="A8" s="587" t="s">
        <v>7049</v>
      </c>
      <c r="B8" s="190"/>
      <c r="C8" s="190"/>
      <c r="D8" s="86"/>
      <c r="E8" s="86"/>
      <c r="F8" s="86"/>
      <c r="G8" s="160" t="s">
        <v>7046</v>
      </c>
      <c r="H8" s="86"/>
      <c r="I8" s="125">
        <f>'Druck Zonendaten'!F9</f>
        <v>0</v>
      </c>
      <c r="J8" s="592" t="s">
        <v>4</v>
      </c>
      <c r="K8" s="107"/>
    </row>
    <row r="9" spans="1:11" ht="2.1" customHeight="1" x14ac:dyDescent="0.2">
      <c r="A9" s="123"/>
      <c r="B9" s="94"/>
      <c r="C9" s="94"/>
      <c r="D9" s="94"/>
      <c r="E9" s="94"/>
      <c r="F9" s="94"/>
      <c r="G9" s="94"/>
      <c r="H9" s="94"/>
      <c r="I9" s="94"/>
      <c r="J9" s="122"/>
      <c r="K9" s="107"/>
    </row>
    <row r="10" spans="1:11" ht="15.75" customHeight="1" x14ac:dyDescent="0.2">
      <c r="A10" s="603" t="s">
        <v>7052</v>
      </c>
      <c r="B10" s="107"/>
      <c r="C10" s="107"/>
      <c r="D10" s="107"/>
      <c r="E10" s="81"/>
      <c r="F10" s="107"/>
      <c r="G10" s="107"/>
      <c r="H10" s="94"/>
      <c r="I10" s="107"/>
      <c r="J10" s="122"/>
      <c r="K10" s="107"/>
    </row>
    <row r="11" spans="1:11" s="1" customFormat="1" ht="16.5" customHeight="1" x14ac:dyDescent="0.2">
      <c r="A11" s="604" t="s">
        <v>7053</v>
      </c>
      <c r="B11" s="99"/>
      <c r="C11" s="99"/>
      <c r="D11" s="82"/>
      <c r="E11" s="82"/>
      <c r="F11" s="82"/>
      <c r="G11" s="82"/>
      <c r="H11" s="116"/>
      <c r="I11" s="82"/>
      <c r="J11" s="119"/>
      <c r="K11" s="116"/>
    </row>
    <row r="12" spans="1:11" s="1" customFormat="1" ht="16.5" customHeight="1" x14ac:dyDescent="0.3">
      <c r="A12" s="141" t="s">
        <v>7054</v>
      </c>
      <c r="B12" s="143"/>
      <c r="C12" s="143"/>
      <c r="D12" s="116"/>
      <c r="E12" s="116"/>
      <c r="F12" s="116"/>
      <c r="G12" s="116" t="s">
        <v>7055</v>
      </c>
      <c r="H12" s="142">
        <f>Zusammenstellung!K21</f>
        <v>0</v>
      </c>
      <c r="I12" s="116" t="s">
        <v>6583</v>
      </c>
      <c r="J12" s="119"/>
      <c r="K12" s="116"/>
    </row>
    <row r="13" spans="1:11" s="1" customFormat="1" ht="16.5" customHeight="1" x14ac:dyDescent="0.3">
      <c r="A13" s="141" t="s">
        <v>7059</v>
      </c>
      <c r="B13" s="143"/>
      <c r="C13" s="143"/>
      <c r="D13" s="116"/>
      <c r="E13" s="116"/>
      <c r="F13" s="116"/>
      <c r="G13" s="116" t="s">
        <v>7056</v>
      </c>
      <c r="H13" s="142">
        <f>Zusammenstellung!M21+Zusammenstellung!O21</f>
        <v>0</v>
      </c>
      <c r="I13" s="116" t="s">
        <v>6583</v>
      </c>
      <c r="J13" s="119"/>
      <c r="K13" s="116"/>
    </row>
    <row r="14" spans="1:11" s="1" customFormat="1" ht="16.5" customHeight="1" x14ac:dyDescent="0.3">
      <c r="A14" s="141" t="s">
        <v>7057</v>
      </c>
      <c r="B14" s="143"/>
      <c r="C14" s="143"/>
      <c r="D14" s="116"/>
      <c r="E14" s="116"/>
      <c r="F14" s="116"/>
      <c r="G14" s="116" t="s">
        <v>7058</v>
      </c>
      <c r="H14" s="116">
        <v>0</v>
      </c>
      <c r="I14" s="116" t="s">
        <v>6583</v>
      </c>
      <c r="J14" s="119"/>
      <c r="K14" s="116"/>
    </row>
    <row r="15" spans="1:11" s="1" customFormat="1" ht="16.5" customHeight="1" x14ac:dyDescent="0.3">
      <c r="A15" s="141" t="s">
        <v>7060</v>
      </c>
      <c r="B15" s="143"/>
      <c r="C15" s="143"/>
      <c r="D15" s="116"/>
      <c r="E15" s="116"/>
      <c r="F15" s="116"/>
      <c r="G15" s="116" t="s">
        <v>7061</v>
      </c>
      <c r="H15" s="144">
        <f>Zusammenstellung!N21</f>
        <v>0</v>
      </c>
      <c r="I15" s="98" t="s">
        <v>6583</v>
      </c>
      <c r="J15" s="605"/>
      <c r="K15" s="116"/>
    </row>
    <row r="16" spans="1:11" s="1" customFormat="1" ht="16.5" customHeight="1" x14ac:dyDescent="0.2">
      <c r="A16" s="606" t="s">
        <v>11</v>
      </c>
      <c r="B16" s="143"/>
      <c r="C16" s="143"/>
      <c r="D16" s="116"/>
      <c r="E16" s="116"/>
      <c r="F16" s="116"/>
      <c r="G16" s="116"/>
      <c r="H16" s="116"/>
      <c r="I16" s="142">
        <f>SUM(H12:H15)</f>
        <v>0</v>
      </c>
      <c r="J16" s="607" t="s">
        <v>6583</v>
      </c>
      <c r="K16" s="116"/>
    </row>
    <row r="17" spans="1:11" s="1" customFormat="1" ht="16.5" customHeight="1" x14ac:dyDescent="0.2">
      <c r="A17" s="606" t="s">
        <v>6774</v>
      </c>
      <c r="B17" s="143"/>
      <c r="C17" s="143"/>
      <c r="D17" s="116"/>
      <c r="E17" s="116"/>
      <c r="F17" s="116"/>
      <c r="G17" s="116"/>
      <c r="H17" s="116"/>
      <c r="I17" s="116"/>
      <c r="J17" s="119"/>
      <c r="K17" s="116"/>
    </row>
    <row r="18" spans="1:11" s="1" customFormat="1" ht="16.5" customHeight="1" x14ac:dyDescent="0.3">
      <c r="A18" s="141" t="s">
        <v>7062</v>
      </c>
      <c r="B18" s="143"/>
      <c r="C18" s="143"/>
      <c r="D18" s="116"/>
      <c r="E18" s="116"/>
      <c r="F18" s="116"/>
      <c r="G18" s="116" t="s">
        <v>7063</v>
      </c>
      <c r="H18" s="142" t="e">
        <f>'Druck Zonenübersicht'!O25</f>
        <v>#N/A</v>
      </c>
      <c r="I18" s="116" t="s">
        <v>6583</v>
      </c>
      <c r="J18" s="119"/>
      <c r="K18" s="116"/>
    </row>
    <row r="19" spans="1:11" s="1" customFormat="1" ht="16.5" customHeight="1" x14ac:dyDescent="0.3">
      <c r="A19" s="141" t="s">
        <v>7064</v>
      </c>
      <c r="B19" s="143"/>
      <c r="C19" s="143"/>
      <c r="D19" s="116"/>
      <c r="E19" s="116"/>
      <c r="F19" s="116"/>
      <c r="G19" s="116" t="s">
        <v>7065</v>
      </c>
      <c r="H19" s="142">
        <f>'Druck Zonenübersicht'!P25</f>
        <v>0</v>
      </c>
      <c r="I19" s="116" t="s">
        <v>6583</v>
      </c>
      <c r="J19" s="119"/>
      <c r="K19" s="116"/>
    </row>
    <row r="20" spans="1:11" s="103" customFormat="1" ht="15.75" customHeight="1" x14ac:dyDescent="0.3">
      <c r="A20" s="141" t="s">
        <v>7066</v>
      </c>
      <c r="B20" s="143"/>
      <c r="C20" s="143"/>
      <c r="D20" s="143"/>
      <c r="E20" s="95"/>
      <c r="F20" s="143"/>
      <c r="G20" s="116" t="s">
        <v>7067</v>
      </c>
      <c r="H20" s="144">
        <f>'Druck Zonenübersicht'!Q25</f>
        <v>0</v>
      </c>
      <c r="I20" s="98" t="s">
        <v>6583</v>
      </c>
      <c r="J20" s="608"/>
      <c r="K20" s="601"/>
    </row>
    <row r="21" spans="1:11" s="1" customFormat="1" ht="15.75" customHeight="1" x14ac:dyDescent="0.2">
      <c r="A21" s="609" t="s">
        <v>7068</v>
      </c>
      <c r="B21" s="200"/>
      <c r="C21" s="200"/>
      <c r="D21" s="116"/>
      <c r="E21" s="116"/>
      <c r="F21" s="116"/>
      <c r="G21" s="116"/>
      <c r="H21" s="116"/>
      <c r="I21" s="142" t="e">
        <f>SUM(H18:H20)</f>
        <v>#N/A</v>
      </c>
      <c r="J21" s="132" t="s">
        <v>6583</v>
      </c>
      <c r="K21" s="116"/>
    </row>
    <row r="22" spans="1:11" s="1" customFormat="1" ht="2.1" customHeight="1" x14ac:dyDescent="0.2">
      <c r="A22" s="610"/>
      <c r="B22" s="93"/>
      <c r="C22" s="93"/>
      <c r="D22" s="93"/>
      <c r="E22" s="93"/>
      <c r="F22" s="93"/>
      <c r="G22" s="93"/>
      <c r="H22" s="93"/>
      <c r="I22" s="93"/>
      <c r="J22" s="132"/>
    </row>
    <row r="23" spans="1:11" ht="15.75" customHeight="1" x14ac:dyDescent="0.2">
      <c r="A23" s="603" t="s">
        <v>7069</v>
      </c>
      <c r="B23" s="107"/>
      <c r="C23" s="107"/>
      <c r="D23" s="102"/>
      <c r="E23" s="81"/>
      <c r="F23" s="107"/>
      <c r="G23" s="94"/>
      <c r="H23" s="94"/>
      <c r="I23" s="107"/>
      <c r="J23" s="122"/>
      <c r="K23" s="107"/>
    </row>
    <row r="24" spans="1:11" s="1" customFormat="1" ht="15.75" customHeight="1" x14ac:dyDescent="0.25">
      <c r="A24" s="611" t="s">
        <v>7070</v>
      </c>
      <c r="B24" s="201"/>
      <c r="C24" s="99"/>
      <c r="D24" s="189"/>
      <c r="E24" s="189"/>
      <c r="F24" s="82"/>
      <c r="G24" s="133" t="s">
        <v>7071</v>
      </c>
      <c r="H24" s="147"/>
      <c r="I24" s="146" t="e">
        <f>I16+I21</f>
        <v>#N/A</v>
      </c>
      <c r="J24" s="612" t="s">
        <v>6583</v>
      </c>
      <c r="K24" s="116"/>
    </row>
    <row r="25" spans="1:11" s="96" customFormat="1" ht="15.75" customHeight="1" x14ac:dyDescent="0.3">
      <c r="A25" s="613" t="s">
        <v>7072</v>
      </c>
      <c r="B25" s="104"/>
      <c r="C25" s="104"/>
      <c r="D25" s="100"/>
      <c r="E25" s="97"/>
      <c r="F25" s="100"/>
      <c r="G25" s="116" t="s">
        <v>7073</v>
      </c>
      <c r="H25" s="199" t="s">
        <v>7074</v>
      </c>
      <c r="I25" s="199"/>
      <c r="J25" s="614"/>
      <c r="K25" s="104"/>
    </row>
    <row r="26" spans="1:11" s="1" customFormat="1" ht="21.75" customHeight="1" x14ac:dyDescent="0.35">
      <c r="A26" s="615" t="s">
        <v>7075</v>
      </c>
      <c r="B26" s="116"/>
      <c r="C26" s="116"/>
      <c r="D26" s="116"/>
      <c r="E26" s="116"/>
      <c r="F26" s="116"/>
      <c r="G26" s="145" t="s">
        <v>7076</v>
      </c>
      <c r="H26" s="95"/>
      <c r="I26" s="616" t="e">
        <f>I24</f>
        <v>#N/A</v>
      </c>
      <c r="J26" s="617" t="s">
        <v>6583</v>
      </c>
      <c r="K26" s="116"/>
    </row>
    <row r="27" spans="1:11" s="1" customFormat="1" ht="15.75" customHeight="1" x14ac:dyDescent="0.2">
      <c r="A27" s="141"/>
      <c r="B27" s="116"/>
      <c r="C27" s="116"/>
      <c r="D27" s="116"/>
      <c r="E27" s="116"/>
      <c r="F27" s="116"/>
      <c r="G27" s="116"/>
      <c r="H27" s="95"/>
      <c r="I27" s="116"/>
      <c r="J27" s="119"/>
      <c r="K27" s="116"/>
    </row>
    <row r="28" spans="1:11" s="1" customFormat="1" ht="15.75" customHeight="1" x14ac:dyDescent="0.3">
      <c r="A28" s="141" t="s">
        <v>7077</v>
      </c>
      <c r="B28" s="116"/>
      <c r="C28" s="116"/>
      <c r="D28" s="116"/>
      <c r="E28" s="116"/>
      <c r="F28" s="116"/>
      <c r="G28" s="116" t="s">
        <v>7078</v>
      </c>
      <c r="H28" s="116"/>
      <c r="I28" s="142" t="e">
        <f>I26/I6</f>
        <v>#N/A</v>
      </c>
      <c r="J28" s="119" t="s">
        <v>6820</v>
      </c>
      <c r="K28" s="116"/>
    </row>
    <row r="29" spans="1:11" s="1" customFormat="1" ht="15.75" customHeight="1" x14ac:dyDescent="0.3">
      <c r="A29" s="141"/>
      <c r="B29" s="116"/>
      <c r="C29" s="116"/>
      <c r="D29" s="116"/>
      <c r="E29" s="116"/>
      <c r="F29" s="116"/>
      <c r="G29" s="116" t="s">
        <v>7079</v>
      </c>
      <c r="H29" s="95"/>
      <c r="I29" s="142" t="e">
        <f>I26/I7</f>
        <v>#N/A</v>
      </c>
      <c r="J29" s="119" t="s">
        <v>6991</v>
      </c>
      <c r="K29" s="116"/>
    </row>
    <row r="30" spans="1:11" s="1" customFormat="1" ht="15.75" customHeight="1" x14ac:dyDescent="0.2">
      <c r="A30" s="618"/>
      <c r="B30" s="116"/>
      <c r="C30" s="116"/>
      <c r="D30" s="116"/>
      <c r="E30" s="116"/>
      <c r="F30" s="116"/>
      <c r="G30" s="116"/>
      <c r="H30" s="95"/>
      <c r="I30" s="116"/>
      <c r="J30" s="119"/>
      <c r="K30" s="116"/>
    </row>
    <row r="31" spans="1:11" s="1" customFormat="1" ht="2.1" customHeight="1" thickBot="1" x14ac:dyDescent="0.25">
      <c r="A31" s="619"/>
      <c r="B31" s="620"/>
      <c r="C31" s="620"/>
      <c r="D31" s="620"/>
      <c r="E31" s="620"/>
      <c r="F31" s="620"/>
      <c r="G31" s="620"/>
      <c r="H31" s="620"/>
      <c r="I31" s="620"/>
      <c r="J31" s="136"/>
    </row>
    <row r="32" spans="1:11" s="1" customFormat="1" ht="15.75" customHeight="1" x14ac:dyDescent="0.2"/>
    <row r="33" ht="15.75" customHeight="1" x14ac:dyDescent="0.2"/>
    <row r="34" ht="15.75" customHeight="1" x14ac:dyDescent="0.2"/>
  </sheetData>
  <sheetProtection algorithmName="SHA-512" hashValue="50d/b294M263vN/GV1118xRuT7Iw7eDsEr16K5d/jXbvZpKPl5k7PzPimZciIMmPmybr9ZI4q+LvSl9KJSs25g==" saltValue="n8+q92yuUkRsYpg0EmQodg==" spinCount="100000" sheet="1" objects="1" scenarios="1" selectLockedCells="1" selectUnlockedCells="1"/>
  <mergeCells count="9">
    <mergeCell ref="B1:C1"/>
    <mergeCell ref="B2:D2"/>
    <mergeCell ref="G2:H2"/>
    <mergeCell ref="H25:J25"/>
    <mergeCell ref="B8:C8"/>
    <mergeCell ref="A21:C21"/>
    <mergeCell ref="A24:B24"/>
    <mergeCell ref="D24:E24"/>
    <mergeCell ref="A7:C7"/>
  </mergeCells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3AEEE-47F2-40DA-8F9F-032023D62EA1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2.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7" width="8.75" style="7" customWidth="1"/>
    <col min="18" max="18" width="8.75" style="7" hidden="1" customWidth="1"/>
    <col min="19" max="19" width="20.375" style="7" hidden="1" customWidth="1"/>
    <col min="20" max="20" width="0" style="7" hidden="1" customWidth="1"/>
    <col min="21" max="21" width="8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6862</v>
      </c>
      <c r="P1" s="130" t="s">
        <v>6863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1'!C1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1'!H2</f>
        <v>0</v>
      </c>
      <c r="E3" s="502"/>
      <c r="F3" s="197" t="s">
        <v>6523</v>
      </c>
      <c r="G3" s="198"/>
      <c r="H3" s="198">
        <f>'Eingabe Raum 1'!C2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1'!C3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1'!H8</f>
        <v>0.5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1'!H4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1'!K8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1'!E4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1'!C11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1'!H3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1'!L11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1'!K3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1'!C12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1'!H18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1'!T52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1'!G14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1'!J14="","",'Eingabe Raum 1'!J14)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1'!K44&gt;0,'Eingabe Raum 1'!K44,"")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1'!H17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1'!V53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1'!B25</f>
        <v>0</v>
      </c>
      <c r="C25" s="409">
        <f>'Eingabe Raum 1'!A25</f>
        <v>0</v>
      </c>
      <c r="D25" s="409">
        <f>'Eingabe Raum 1'!D25</f>
        <v>0</v>
      </c>
      <c r="E25" s="543">
        <f>'Eingabe Raum 1'!E25</f>
        <v>0</v>
      </c>
      <c r="F25" s="544">
        <f>'Eingabe Raum 1'!F25</f>
        <v>0</v>
      </c>
      <c r="G25" s="545">
        <f>E25*F25</f>
        <v>0</v>
      </c>
      <c r="H25" s="545">
        <f>'Eingabe Raum 1'!G25-'Eingabe Raum 1'!H25</f>
        <v>0</v>
      </c>
      <c r="I25" s="545">
        <f>'Eingabe Raum 1'!H25</f>
        <v>0</v>
      </c>
      <c r="J25" s="409" t="str">
        <f>IF('Eingabe Raum 1'!C25=S$7,U$7,IF('Eingabe Raum 1'!C25=S$8,U$8,IF('Eingabe Raum 1'!C25=S$9,U$9,IF('Eingabe Raum 1'!C25=S$10,U$10,U$11))))</f>
        <v>and. Geb.</v>
      </c>
      <c r="K25" s="409" t="b">
        <f>'Eingabe Raum 1'!N25</f>
        <v>0</v>
      </c>
      <c r="L25" s="545">
        <f>'Eingabe Raum 1'!O25</f>
        <v>0</v>
      </c>
      <c r="M25" s="546">
        <f>'Eingabe Raum 1'!J25</f>
        <v>0</v>
      </c>
      <c r="N25" s="547" t="e">
        <f>'Eingabe Raum 1'!L25</f>
        <v>#N/A</v>
      </c>
      <c r="O25" s="546" t="e">
        <f>'Eingabe Raum 1'!M25</f>
        <v>#N/A</v>
      </c>
      <c r="P25" s="474" t="e">
        <f>'Eingabe Raum 1'!Q25</f>
        <v>#N/A</v>
      </c>
      <c r="Q25" s="7"/>
      <c r="R25" s="7"/>
      <c r="S25" s="7" t="e">
        <f>I25*(O4-K25)*O25</f>
        <v>#N/A</v>
      </c>
      <c r="T25" s="7"/>
      <c r="U25" s="498"/>
    </row>
    <row r="26" spans="1:21" x14ac:dyDescent="0.2">
      <c r="A26" s="7">
        <v>2</v>
      </c>
      <c r="B26" s="409">
        <f>'Eingabe Raum 1'!B26</f>
        <v>0</v>
      </c>
      <c r="C26" s="409">
        <f>'Eingabe Raum 1'!A26</f>
        <v>0</v>
      </c>
      <c r="D26" s="409">
        <f>'Eingabe Raum 1'!D26</f>
        <v>0</v>
      </c>
      <c r="E26" s="543">
        <f>'Eingabe Raum 1'!E26</f>
        <v>0</v>
      </c>
      <c r="F26" s="544">
        <f>'Eingabe Raum 1'!F26</f>
        <v>0</v>
      </c>
      <c r="G26" s="545">
        <f t="shared" ref="G26:G43" si="0">E26*F26</f>
        <v>0</v>
      </c>
      <c r="H26" s="545">
        <f>'Eingabe Raum 1'!G26-'Eingabe Raum 1'!H26</f>
        <v>0</v>
      </c>
      <c r="I26" s="545">
        <f>'Eingabe Raum 1'!H26</f>
        <v>0</v>
      </c>
      <c r="J26" s="409" t="str">
        <f>IF('Eingabe Raum 1'!C26=S$7,U$7,IF('Eingabe Raum 1'!C26=S$8,U$8,IF('Eingabe Raum 1'!C26=S$9,U$9,IF('Eingabe Raum 1'!C26=S$10,U$10,U$11))))</f>
        <v>and. Geb.</v>
      </c>
      <c r="K26" s="409" t="b">
        <f>'Eingabe Raum 1'!N26</f>
        <v>0</v>
      </c>
      <c r="L26" s="545">
        <f>'Eingabe Raum 1'!O26</f>
        <v>0</v>
      </c>
      <c r="M26" s="545">
        <f>'Eingabe Raum 1'!J26</f>
        <v>0</v>
      </c>
      <c r="N26" s="409" t="e">
        <f>'Eingabe Raum 1'!L26</f>
        <v>#N/A</v>
      </c>
      <c r="O26" s="545" t="e">
        <f>'Eingabe Raum 1'!M26</f>
        <v>#N/A</v>
      </c>
      <c r="P26" s="474" t="e">
        <f>'Eingabe Raum 1'!Q26</f>
        <v>#N/A</v>
      </c>
    </row>
    <row r="27" spans="1:21" x14ac:dyDescent="0.2">
      <c r="A27" s="7">
        <v>3</v>
      </c>
      <c r="B27" s="409">
        <f>'Eingabe Raum 1'!B27</f>
        <v>0</v>
      </c>
      <c r="C27" s="409">
        <f>'Eingabe Raum 1'!A27</f>
        <v>0</v>
      </c>
      <c r="D27" s="409">
        <f>'Eingabe Raum 1'!D27</f>
        <v>0</v>
      </c>
      <c r="E27" s="543">
        <f>'Eingabe Raum 1'!E27</f>
        <v>0</v>
      </c>
      <c r="F27" s="544">
        <f>'Eingabe Raum 1'!F27</f>
        <v>0</v>
      </c>
      <c r="G27" s="545">
        <f t="shared" si="0"/>
        <v>0</v>
      </c>
      <c r="H27" s="545">
        <f>'Eingabe Raum 1'!G27-'Eingabe Raum 1'!H27</f>
        <v>0</v>
      </c>
      <c r="I27" s="545">
        <f>'Eingabe Raum 1'!H27</f>
        <v>0</v>
      </c>
      <c r="J27" s="409" t="str">
        <f>IF('Eingabe Raum 1'!C27=S$7,U$7,IF('Eingabe Raum 1'!C27=S$8,U$8,IF('Eingabe Raum 1'!C27=S$9,U$9,IF('Eingabe Raum 1'!C27=S$10,U$10,U$11))))</f>
        <v>and. Geb.</v>
      </c>
      <c r="K27" s="409" t="b">
        <f>'Eingabe Raum 1'!N27</f>
        <v>0</v>
      </c>
      <c r="L27" s="545">
        <f>'Eingabe Raum 1'!O27</f>
        <v>0</v>
      </c>
      <c r="M27" s="545">
        <f>'Eingabe Raum 1'!J27</f>
        <v>0</v>
      </c>
      <c r="N27" s="409" t="e">
        <f>'Eingabe Raum 1'!L27</f>
        <v>#N/A</v>
      </c>
      <c r="O27" s="545" t="e">
        <f>'Eingabe Raum 1'!M27</f>
        <v>#N/A</v>
      </c>
      <c r="P27" s="474" t="e">
        <f>'Eingabe Raum 1'!Q27</f>
        <v>#N/A</v>
      </c>
      <c r="R27" s="226"/>
    </row>
    <row r="28" spans="1:21" x14ac:dyDescent="0.2">
      <c r="A28" s="7">
        <v>4</v>
      </c>
      <c r="B28" s="409">
        <f>'Eingabe Raum 1'!B28</f>
        <v>0</v>
      </c>
      <c r="C28" s="409">
        <f>'Eingabe Raum 1'!A28</f>
        <v>0</v>
      </c>
      <c r="D28" s="409">
        <f>'Eingabe Raum 1'!D28</f>
        <v>0</v>
      </c>
      <c r="E28" s="543">
        <f>'Eingabe Raum 1'!E28</f>
        <v>0</v>
      </c>
      <c r="F28" s="544">
        <f>'Eingabe Raum 1'!F28</f>
        <v>0</v>
      </c>
      <c r="G28" s="545">
        <f t="shared" si="0"/>
        <v>0</v>
      </c>
      <c r="H28" s="545">
        <f>'Eingabe Raum 1'!G28-'Eingabe Raum 1'!H28</f>
        <v>0</v>
      </c>
      <c r="I28" s="545">
        <f>'Eingabe Raum 1'!H28</f>
        <v>0</v>
      </c>
      <c r="J28" s="409" t="str">
        <f>IF('Eingabe Raum 1'!C28=S$7,U$7,IF('Eingabe Raum 1'!C28=S$8,U$8,IF('Eingabe Raum 1'!C28=S$9,U$9,IF('Eingabe Raum 1'!C28=S$10,U$10,U$11))))</f>
        <v>and. Geb.</v>
      </c>
      <c r="K28" s="409" t="b">
        <f>'Eingabe Raum 1'!N28</f>
        <v>0</v>
      </c>
      <c r="L28" s="545">
        <f>'Eingabe Raum 1'!O28</f>
        <v>0</v>
      </c>
      <c r="M28" s="545">
        <f>'Eingabe Raum 1'!J28</f>
        <v>0</v>
      </c>
      <c r="N28" s="409" t="e">
        <f>'Eingabe Raum 1'!L28</f>
        <v>#N/A</v>
      </c>
      <c r="O28" s="545" t="e">
        <f>'Eingabe Raum 1'!M28</f>
        <v>#N/A</v>
      </c>
      <c r="P28" s="474" t="e">
        <f>'Eingabe Raum 1'!Q28</f>
        <v>#N/A</v>
      </c>
    </row>
    <row r="29" spans="1:21" x14ac:dyDescent="0.2">
      <c r="A29" s="7">
        <v>5</v>
      </c>
      <c r="B29" s="409">
        <f>'Eingabe Raum 1'!B29</f>
        <v>0</v>
      </c>
      <c r="C29" s="409">
        <f>'Eingabe Raum 1'!A29</f>
        <v>0</v>
      </c>
      <c r="D29" s="409">
        <f>'Eingabe Raum 1'!D29</f>
        <v>0</v>
      </c>
      <c r="E29" s="543">
        <f>'Eingabe Raum 1'!E29</f>
        <v>0</v>
      </c>
      <c r="F29" s="544">
        <f>'Eingabe Raum 1'!F29</f>
        <v>0</v>
      </c>
      <c r="G29" s="545">
        <f t="shared" si="0"/>
        <v>0</v>
      </c>
      <c r="H29" s="545">
        <f>'Eingabe Raum 1'!G29-'Eingabe Raum 1'!H29</f>
        <v>0</v>
      </c>
      <c r="I29" s="545">
        <f>'Eingabe Raum 1'!H29</f>
        <v>0</v>
      </c>
      <c r="J29" s="409" t="str">
        <f>IF('Eingabe Raum 1'!C29=S$7,U$7,IF('Eingabe Raum 1'!C29=S$8,U$8,IF('Eingabe Raum 1'!C29=S$9,U$9,IF('Eingabe Raum 1'!C29=S$10,U$10,U$11))))</f>
        <v>and. Geb.</v>
      </c>
      <c r="K29" s="409" t="b">
        <f>'Eingabe Raum 1'!N29</f>
        <v>0</v>
      </c>
      <c r="L29" s="545">
        <f>'Eingabe Raum 1'!O29</f>
        <v>0</v>
      </c>
      <c r="M29" s="545">
        <f>'Eingabe Raum 1'!J29</f>
        <v>0</v>
      </c>
      <c r="N29" s="409" t="e">
        <f>'Eingabe Raum 1'!L29</f>
        <v>#N/A</v>
      </c>
      <c r="O29" s="545" t="e">
        <f>'Eingabe Raum 1'!M29</f>
        <v>#N/A</v>
      </c>
      <c r="P29" s="474" t="e">
        <f>'Eingabe Raum 1'!Q29</f>
        <v>#N/A</v>
      </c>
    </row>
    <row r="30" spans="1:21" x14ac:dyDescent="0.2">
      <c r="A30" s="7">
        <v>6</v>
      </c>
      <c r="B30" s="409">
        <f>'Eingabe Raum 1'!B30</f>
        <v>0</v>
      </c>
      <c r="C30" s="409">
        <f>'Eingabe Raum 1'!A30</f>
        <v>0</v>
      </c>
      <c r="D30" s="409">
        <f>'Eingabe Raum 1'!D30</f>
        <v>0</v>
      </c>
      <c r="E30" s="543">
        <f>'Eingabe Raum 1'!E30</f>
        <v>0</v>
      </c>
      <c r="F30" s="544">
        <f>'Eingabe Raum 1'!F30</f>
        <v>0</v>
      </c>
      <c r="G30" s="545">
        <f t="shared" si="0"/>
        <v>0</v>
      </c>
      <c r="H30" s="545">
        <f>'Eingabe Raum 1'!G30-'Eingabe Raum 1'!H30</f>
        <v>0</v>
      </c>
      <c r="I30" s="545">
        <f>'Eingabe Raum 1'!H30</f>
        <v>0</v>
      </c>
      <c r="J30" s="409" t="str">
        <f>IF('Eingabe Raum 1'!C30=S$7,U$7,IF('Eingabe Raum 1'!C30=S$8,U$8,IF('Eingabe Raum 1'!C30=S$9,U$9,IF('Eingabe Raum 1'!C30=S$10,U$10,U$11))))</f>
        <v>and. Geb.</v>
      </c>
      <c r="K30" s="409" t="b">
        <f>'Eingabe Raum 1'!N30</f>
        <v>0</v>
      </c>
      <c r="L30" s="545">
        <f>'Eingabe Raum 1'!O30</f>
        <v>0</v>
      </c>
      <c r="M30" s="545">
        <f>'Eingabe Raum 1'!J30</f>
        <v>0</v>
      </c>
      <c r="N30" s="409" t="e">
        <f>'Eingabe Raum 1'!L30</f>
        <v>#N/A</v>
      </c>
      <c r="O30" s="545" t="e">
        <f>'Eingabe Raum 1'!M30</f>
        <v>#N/A</v>
      </c>
      <c r="P30" s="474" t="e">
        <f>'Eingabe Raum 1'!Q30</f>
        <v>#N/A</v>
      </c>
      <c r="S30" s="226"/>
    </row>
    <row r="31" spans="1:21" x14ac:dyDescent="0.2">
      <c r="A31" s="7">
        <v>7</v>
      </c>
      <c r="B31" s="409">
        <f>'Eingabe Raum 1'!B31</f>
        <v>0</v>
      </c>
      <c r="C31" s="409">
        <f>'Eingabe Raum 1'!A31</f>
        <v>0</v>
      </c>
      <c r="D31" s="409">
        <f>'Eingabe Raum 1'!D31</f>
        <v>0</v>
      </c>
      <c r="E31" s="543">
        <f>'Eingabe Raum 1'!E31</f>
        <v>0</v>
      </c>
      <c r="F31" s="544">
        <f>'Eingabe Raum 1'!F31</f>
        <v>0</v>
      </c>
      <c r="G31" s="545">
        <f t="shared" si="0"/>
        <v>0</v>
      </c>
      <c r="H31" s="545">
        <f>'Eingabe Raum 1'!G31-'Eingabe Raum 1'!H31</f>
        <v>0</v>
      </c>
      <c r="I31" s="545">
        <f>'Eingabe Raum 1'!H31</f>
        <v>0</v>
      </c>
      <c r="J31" s="409" t="str">
        <f>IF('Eingabe Raum 1'!C31=S$7,U$7,IF('Eingabe Raum 1'!C31=S$8,U$8,IF('Eingabe Raum 1'!C31=S$9,U$9,IF('Eingabe Raum 1'!C31=S$10,U$10,U$11))))</f>
        <v>and. Geb.</v>
      </c>
      <c r="K31" s="409" t="b">
        <f>'Eingabe Raum 1'!N31</f>
        <v>0</v>
      </c>
      <c r="L31" s="545">
        <f>'Eingabe Raum 1'!O31</f>
        <v>0</v>
      </c>
      <c r="M31" s="545">
        <f>'Eingabe Raum 1'!J31</f>
        <v>0</v>
      </c>
      <c r="N31" s="409" t="e">
        <f>'Eingabe Raum 1'!L31</f>
        <v>#N/A</v>
      </c>
      <c r="O31" s="545" t="e">
        <f>'Eingabe Raum 1'!M31</f>
        <v>#N/A</v>
      </c>
      <c r="P31" s="474" t="e">
        <f>'Eingabe Raum 1'!Q31</f>
        <v>#N/A</v>
      </c>
    </row>
    <row r="32" spans="1:21" x14ac:dyDescent="0.2">
      <c r="A32" s="7">
        <v>8</v>
      </c>
      <c r="B32" s="409">
        <f>'Eingabe Raum 1'!B32</f>
        <v>0</v>
      </c>
      <c r="C32" s="409">
        <f>'Eingabe Raum 1'!A32</f>
        <v>0</v>
      </c>
      <c r="D32" s="409">
        <f>'Eingabe Raum 1'!D32</f>
        <v>0</v>
      </c>
      <c r="E32" s="543">
        <f>'Eingabe Raum 1'!E32</f>
        <v>0</v>
      </c>
      <c r="F32" s="544">
        <f>'Eingabe Raum 1'!F32</f>
        <v>0</v>
      </c>
      <c r="G32" s="545">
        <f t="shared" si="0"/>
        <v>0</v>
      </c>
      <c r="H32" s="545">
        <f>'Eingabe Raum 1'!G32-'Eingabe Raum 1'!H32</f>
        <v>0</v>
      </c>
      <c r="I32" s="545">
        <f>'Eingabe Raum 1'!H32</f>
        <v>0</v>
      </c>
      <c r="J32" s="409" t="str">
        <f>IF('Eingabe Raum 1'!C32=S$7,U$7,IF('Eingabe Raum 1'!C32=S$8,U$8,IF('Eingabe Raum 1'!C32=S$9,U$9,IF('Eingabe Raum 1'!C32=S$10,U$10,U$11))))</f>
        <v>and. Geb.</v>
      </c>
      <c r="K32" s="409" t="b">
        <f>'Eingabe Raum 1'!N32</f>
        <v>0</v>
      </c>
      <c r="L32" s="545">
        <f>'Eingabe Raum 1'!O32</f>
        <v>0</v>
      </c>
      <c r="M32" s="545">
        <f>'Eingabe Raum 1'!J32</f>
        <v>0</v>
      </c>
      <c r="N32" s="409" t="e">
        <f>'Eingabe Raum 1'!L32</f>
        <v>#N/A</v>
      </c>
      <c r="O32" s="545" t="e">
        <f>'Eingabe Raum 1'!M32</f>
        <v>#N/A</v>
      </c>
      <c r="P32" s="474" t="e">
        <f>'Eingabe Raum 1'!Q32</f>
        <v>#N/A</v>
      </c>
    </row>
    <row r="33" spans="1:21" x14ac:dyDescent="0.2">
      <c r="A33" s="7">
        <v>9</v>
      </c>
      <c r="B33" s="409">
        <f>'Eingabe Raum 1'!B33</f>
        <v>0</v>
      </c>
      <c r="C33" s="409">
        <f>'Eingabe Raum 1'!A33</f>
        <v>0</v>
      </c>
      <c r="D33" s="409">
        <f>'Eingabe Raum 1'!D33</f>
        <v>0</v>
      </c>
      <c r="E33" s="543">
        <f>'Eingabe Raum 1'!E33</f>
        <v>0</v>
      </c>
      <c r="F33" s="544">
        <f>'Eingabe Raum 1'!F33</f>
        <v>0</v>
      </c>
      <c r="G33" s="545">
        <f t="shared" si="0"/>
        <v>0</v>
      </c>
      <c r="H33" s="545">
        <f>'Eingabe Raum 1'!G33-'Eingabe Raum 1'!H33</f>
        <v>0</v>
      </c>
      <c r="I33" s="545">
        <f>'Eingabe Raum 1'!H33</f>
        <v>0</v>
      </c>
      <c r="J33" s="409" t="str">
        <f>IF('Eingabe Raum 1'!C33=S$7,U$7,IF('Eingabe Raum 1'!C33=S$8,U$8,IF('Eingabe Raum 1'!C33=S$9,U$9,IF('Eingabe Raum 1'!C33=S$10,U$10,U$11))))</f>
        <v>and. Geb.</v>
      </c>
      <c r="K33" s="409" t="b">
        <f>'Eingabe Raum 1'!N33</f>
        <v>0</v>
      </c>
      <c r="L33" s="545">
        <f>'Eingabe Raum 1'!O33</f>
        <v>0</v>
      </c>
      <c r="M33" s="545">
        <f>'Eingabe Raum 1'!J33</f>
        <v>0</v>
      </c>
      <c r="N33" s="409" t="e">
        <f>'Eingabe Raum 1'!L33</f>
        <v>#N/A</v>
      </c>
      <c r="O33" s="545" t="e">
        <f>'Eingabe Raum 1'!M33</f>
        <v>#N/A</v>
      </c>
      <c r="P33" s="474" t="e">
        <f>'Eingabe Raum 1'!Q33</f>
        <v>#N/A</v>
      </c>
    </row>
    <row r="34" spans="1:21" x14ac:dyDescent="0.2">
      <c r="A34" s="7">
        <v>10</v>
      </c>
      <c r="B34" s="409">
        <f>'Eingabe Raum 1'!B34</f>
        <v>0</v>
      </c>
      <c r="C34" s="409">
        <f>'Eingabe Raum 1'!A34</f>
        <v>0</v>
      </c>
      <c r="D34" s="409">
        <f>'Eingabe Raum 1'!D34</f>
        <v>0</v>
      </c>
      <c r="E34" s="543">
        <f>'Eingabe Raum 1'!E34</f>
        <v>0</v>
      </c>
      <c r="F34" s="544">
        <f>'Eingabe Raum 1'!F34</f>
        <v>0</v>
      </c>
      <c r="G34" s="545">
        <f t="shared" si="0"/>
        <v>0</v>
      </c>
      <c r="H34" s="545">
        <f>'Eingabe Raum 1'!G34-'Eingabe Raum 1'!H34</f>
        <v>0</v>
      </c>
      <c r="I34" s="545">
        <f>'Eingabe Raum 1'!H34</f>
        <v>0</v>
      </c>
      <c r="J34" s="409" t="str">
        <f>IF('Eingabe Raum 1'!C34=S$7,U$7,IF('Eingabe Raum 1'!C34=S$8,U$8,IF('Eingabe Raum 1'!C34=S$9,U$9,IF('Eingabe Raum 1'!C34=S$10,U$10,U$11))))</f>
        <v>and. Geb.</v>
      </c>
      <c r="K34" s="409" t="b">
        <f>'Eingabe Raum 1'!N34</f>
        <v>0</v>
      </c>
      <c r="L34" s="545">
        <f>'Eingabe Raum 1'!O34</f>
        <v>0</v>
      </c>
      <c r="M34" s="545">
        <f>'Eingabe Raum 1'!J34</f>
        <v>0</v>
      </c>
      <c r="N34" s="409" t="e">
        <f>'Eingabe Raum 1'!L34</f>
        <v>#N/A</v>
      </c>
      <c r="O34" s="545" t="e">
        <f>'Eingabe Raum 1'!M34</f>
        <v>#N/A</v>
      </c>
      <c r="P34" s="474" t="e">
        <f>'Eingabe Raum 1'!Q34</f>
        <v>#N/A</v>
      </c>
      <c r="R34" s="226"/>
    </row>
    <row r="35" spans="1:21" x14ac:dyDescent="0.2">
      <c r="A35" s="7">
        <v>11</v>
      </c>
      <c r="B35" s="409">
        <f>'Eingabe Raum 1'!B35</f>
        <v>0</v>
      </c>
      <c r="C35" s="409">
        <f>'Eingabe Raum 1'!A35</f>
        <v>0</v>
      </c>
      <c r="D35" s="409">
        <f>'Eingabe Raum 1'!D35</f>
        <v>0</v>
      </c>
      <c r="E35" s="543">
        <f>'Eingabe Raum 1'!E35</f>
        <v>0</v>
      </c>
      <c r="F35" s="544">
        <f>'Eingabe Raum 1'!F35</f>
        <v>0</v>
      </c>
      <c r="G35" s="545">
        <f t="shared" si="0"/>
        <v>0</v>
      </c>
      <c r="H35" s="545">
        <f>'Eingabe Raum 1'!G35-'Eingabe Raum 1'!H35</f>
        <v>0</v>
      </c>
      <c r="I35" s="545">
        <f>'Eingabe Raum 1'!H35</f>
        <v>0</v>
      </c>
      <c r="J35" s="409" t="str">
        <f>IF('Eingabe Raum 1'!C35=S$7,U$7,IF('Eingabe Raum 1'!C35=S$8,U$8,IF('Eingabe Raum 1'!C35=S$9,U$9,IF('Eingabe Raum 1'!C35=S$10,U$10,U$11))))</f>
        <v>and. Geb.</v>
      </c>
      <c r="K35" s="409" t="b">
        <f>'Eingabe Raum 1'!N35</f>
        <v>0</v>
      </c>
      <c r="L35" s="545">
        <f>'Eingabe Raum 1'!O35</f>
        <v>0</v>
      </c>
      <c r="M35" s="545">
        <f>'Eingabe Raum 1'!J35</f>
        <v>0</v>
      </c>
      <c r="N35" s="409" t="e">
        <f>'Eingabe Raum 1'!L35</f>
        <v>#N/A</v>
      </c>
      <c r="O35" s="545" t="e">
        <f>'Eingabe Raum 1'!M35</f>
        <v>#N/A</v>
      </c>
      <c r="P35" s="474" t="e">
        <f>'Eingabe Raum 1'!Q35</f>
        <v>#N/A</v>
      </c>
    </row>
    <row r="36" spans="1:21" x14ac:dyDescent="0.2">
      <c r="A36" s="7">
        <v>12</v>
      </c>
      <c r="B36" s="409">
        <f>'Eingabe Raum 1'!B36</f>
        <v>0</v>
      </c>
      <c r="C36" s="409">
        <f>'Eingabe Raum 1'!A36</f>
        <v>0</v>
      </c>
      <c r="D36" s="409">
        <f>'Eingabe Raum 1'!D36</f>
        <v>0</v>
      </c>
      <c r="E36" s="543">
        <f>'Eingabe Raum 1'!E36</f>
        <v>0</v>
      </c>
      <c r="F36" s="544">
        <f>'Eingabe Raum 1'!F36</f>
        <v>0</v>
      </c>
      <c r="G36" s="545">
        <f t="shared" si="0"/>
        <v>0</v>
      </c>
      <c r="H36" s="545">
        <f>'Eingabe Raum 1'!G36-'Eingabe Raum 1'!H36</f>
        <v>0</v>
      </c>
      <c r="I36" s="545">
        <f>'Eingabe Raum 1'!H36</f>
        <v>0</v>
      </c>
      <c r="J36" s="409" t="str">
        <f>IF('Eingabe Raum 1'!C36=S$7,U$7,IF('Eingabe Raum 1'!C36=S$8,U$8,IF('Eingabe Raum 1'!C36=S$9,U$9,IF('Eingabe Raum 1'!C36=S$10,U$10,U$11))))</f>
        <v>and. Geb.</v>
      </c>
      <c r="K36" s="409" t="b">
        <f>'Eingabe Raum 1'!N36</f>
        <v>0</v>
      </c>
      <c r="L36" s="545">
        <f>'Eingabe Raum 1'!O36</f>
        <v>0</v>
      </c>
      <c r="M36" s="545">
        <f>'Eingabe Raum 1'!J36</f>
        <v>0</v>
      </c>
      <c r="N36" s="409" t="e">
        <f>'Eingabe Raum 1'!L36</f>
        <v>#N/A</v>
      </c>
      <c r="O36" s="545" t="e">
        <f>'Eingabe Raum 1'!M36</f>
        <v>#N/A</v>
      </c>
      <c r="P36" s="474" t="e">
        <f>'Eingabe Raum 1'!Q36</f>
        <v>#N/A</v>
      </c>
    </row>
    <row r="37" spans="1:21" x14ac:dyDescent="0.2">
      <c r="A37" s="7">
        <v>13</v>
      </c>
      <c r="B37" s="409">
        <f>'Eingabe Raum 1'!B37</f>
        <v>0</v>
      </c>
      <c r="C37" s="409">
        <f>'Eingabe Raum 1'!A37</f>
        <v>0</v>
      </c>
      <c r="D37" s="409">
        <f>'Eingabe Raum 1'!D37</f>
        <v>0</v>
      </c>
      <c r="E37" s="543">
        <f>'Eingabe Raum 1'!E37</f>
        <v>0</v>
      </c>
      <c r="F37" s="544">
        <f>'Eingabe Raum 1'!F37</f>
        <v>0</v>
      </c>
      <c r="G37" s="545">
        <f t="shared" si="0"/>
        <v>0</v>
      </c>
      <c r="H37" s="545">
        <f>'Eingabe Raum 1'!G37-'Eingabe Raum 1'!H37</f>
        <v>0</v>
      </c>
      <c r="I37" s="545">
        <f>'Eingabe Raum 1'!H37</f>
        <v>0</v>
      </c>
      <c r="J37" s="409" t="str">
        <f>IF('Eingabe Raum 1'!C37=S$7,U$7,IF('Eingabe Raum 1'!C37=S$8,U$8,IF('Eingabe Raum 1'!C37=S$9,U$9,IF('Eingabe Raum 1'!C37=S$10,U$10,U$11))))</f>
        <v>and. Geb.</v>
      </c>
      <c r="K37" s="409" t="b">
        <f>'Eingabe Raum 1'!N37</f>
        <v>0</v>
      </c>
      <c r="L37" s="545">
        <f>'Eingabe Raum 1'!O37</f>
        <v>0</v>
      </c>
      <c r="M37" s="545">
        <f>'Eingabe Raum 1'!J37</f>
        <v>0</v>
      </c>
      <c r="N37" s="409" t="e">
        <f>'Eingabe Raum 1'!L37</f>
        <v>#N/A</v>
      </c>
      <c r="O37" s="545" t="e">
        <f>'Eingabe Raum 1'!M37</f>
        <v>#N/A</v>
      </c>
      <c r="P37" s="474" t="e">
        <f>'Eingabe Raum 1'!Q37</f>
        <v>#N/A</v>
      </c>
      <c r="S37" s="226"/>
    </row>
    <row r="38" spans="1:21" x14ac:dyDescent="0.2">
      <c r="A38" s="7">
        <v>14</v>
      </c>
      <c r="B38" s="409">
        <f>'Eingabe Raum 1'!B38</f>
        <v>0</v>
      </c>
      <c r="C38" s="409">
        <f>'Eingabe Raum 1'!A38</f>
        <v>0</v>
      </c>
      <c r="D38" s="409">
        <f>'Eingabe Raum 1'!D38</f>
        <v>0</v>
      </c>
      <c r="E38" s="543">
        <f>'Eingabe Raum 1'!E38</f>
        <v>0</v>
      </c>
      <c r="F38" s="544">
        <f>'Eingabe Raum 1'!F38</f>
        <v>0</v>
      </c>
      <c r="G38" s="545">
        <f t="shared" si="0"/>
        <v>0</v>
      </c>
      <c r="H38" s="545">
        <f>'Eingabe Raum 1'!G38-'Eingabe Raum 1'!H38</f>
        <v>0</v>
      </c>
      <c r="I38" s="545">
        <f>'Eingabe Raum 1'!H38</f>
        <v>0</v>
      </c>
      <c r="J38" s="409" t="str">
        <f>IF('Eingabe Raum 1'!C38=S$7,U$7,IF('Eingabe Raum 1'!C38=S$8,U$8,IF('Eingabe Raum 1'!C38=S$9,U$9,IF('Eingabe Raum 1'!C38=S$10,U$10,U$11))))</f>
        <v>and. Geb.</v>
      </c>
      <c r="K38" s="409" t="b">
        <f>'Eingabe Raum 1'!N38</f>
        <v>0</v>
      </c>
      <c r="L38" s="545">
        <f>'Eingabe Raum 1'!O38</f>
        <v>0</v>
      </c>
      <c r="M38" s="545">
        <f>'Eingabe Raum 1'!J38</f>
        <v>0</v>
      </c>
      <c r="N38" s="409" t="e">
        <f>'Eingabe Raum 1'!L38</f>
        <v>#N/A</v>
      </c>
      <c r="O38" s="545" t="e">
        <f>'Eingabe Raum 1'!M38</f>
        <v>#N/A</v>
      </c>
      <c r="P38" s="474" t="e">
        <f>'Eingabe Raum 1'!Q38</f>
        <v>#N/A</v>
      </c>
    </row>
    <row r="39" spans="1:21" x14ac:dyDescent="0.2">
      <c r="A39" s="7">
        <v>15</v>
      </c>
      <c r="B39" s="409">
        <f>'Eingabe Raum 1'!B39</f>
        <v>0</v>
      </c>
      <c r="C39" s="409">
        <f>'Eingabe Raum 1'!A39</f>
        <v>0</v>
      </c>
      <c r="D39" s="409">
        <f>'Eingabe Raum 1'!D39</f>
        <v>0</v>
      </c>
      <c r="E39" s="543">
        <f>'Eingabe Raum 1'!E39</f>
        <v>0</v>
      </c>
      <c r="F39" s="544">
        <f>'Eingabe Raum 1'!F39</f>
        <v>0</v>
      </c>
      <c r="G39" s="545">
        <f t="shared" si="0"/>
        <v>0</v>
      </c>
      <c r="H39" s="545">
        <f>'Eingabe Raum 1'!G39-'Eingabe Raum 1'!H39</f>
        <v>0</v>
      </c>
      <c r="I39" s="545">
        <f>'Eingabe Raum 1'!H39</f>
        <v>0</v>
      </c>
      <c r="J39" s="409" t="str">
        <f>IF('Eingabe Raum 1'!C39=S$7,U$7,IF('Eingabe Raum 1'!C39=S$8,U$8,IF('Eingabe Raum 1'!C39=S$9,U$9,IF('Eingabe Raum 1'!C39=S$10,U$10,U$11))))</f>
        <v>and. Geb.</v>
      </c>
      <c r="K39" s="409" t="b">
        <f>'Eingabe Raum 1'!N39</f>
        <v>0</v>
      </c>
      <c r="L39" s="545">
        <f>'Eingabe Raum 1'!O39</f>
        <v>0</v>
      </c>
      <c r="M39" s="545">
        <f>'Eingabe Raum 1'!J39</f>
        <v>0</v>
      </c>
      <c r="N39" s="409" t="e">
        <f>'Eingabe Raum 1'!L39</f>
        <v>#N/A</v>
      </c>
      <c r="O39" s="545" t="e">
        <f>'Eingabe Raum 1'!M39</f>
        <v>#N/A</v>
      </c>
      <c r="P39" s="474" t="e">
        <f>'Eingabe Raum 1'!Q39</f>
        <v>#N/A</v>
      </c>
    </row>
    <row r="40" spans="1:21" x14ac:dyDescent="0.2">
      <c r="A40" s="7">
        <v>16</v>
      </c>
      <c r="B40" s="409">
        <f>'Eingabe Raum 1'!B40</f>
        <v>0</v>
      </c>
      <c r="C40" s="409">
        <f>'Eingabe Raum 1'!A40</f>
        <v>0</v>
      </c>
      <c r="D40" s="409">
        <f>'Eingabe Raum 1'!D40</f>
        <v>0</v>
      </c>
      <c r="E40" s="543">
        <f>'Eingabe Raum 1'!E40</f>
        <v>0</v>
      </c>
      <c r="F40" s="544">
        <f>'Eingabe Raum 1'!F40</f>
        <v>0</v>
      </c>
      <c r="G40" s="545">
        <f t="shared" si="0"/>
        <v>0</v>
      </c>
      <c r="H40" s="545">
        <f>'Eingabe Raum 1'!G40-'Eingabe Raum 1'!H40</f>
        <v>0</v>
      </c>
      <c r="I40" s="545">
        <f>'Eingabe Raum 1'!H40</f>
        <v>0</v>
      </c>
      <c r="J40" s="409" t="str">
        <f>IF('Eingabe Raum 1'!C40=S$7,U$7,IF('Eingabe Raum 1'!C40=S$8,U$8,IF('Eingabe Raum 1'!C40=S$9,U$9,IF('Eingabe Raum 1'!C40=S$10,U$10,U$11))))</f>
        <v>and. Geb.</v>
      </c>
      <c r="K40" s="409" t="b">
        <f>'Eingabe Raum 1'!N40</f>
        <v>0</v>
      </c>
      <c r="L40" s="545">
        <f>'Eingabe Raum 1'!O40</f>
        <v>0</v>
      </c>
      <c r="M40" s="545">
        <f>'Eingabe Raum 1'!J40</f>
        <v>0</v>
      </c>
      <c r="N40" s="409" t="e">
        <f>'Eingabe Raum 1'!L40</f>
        <v>#N/A</v>
      </c>
      <c r="O40" s="545" t="e">
        <f>'Eingabe Raum 1'!M40</f>
        <v>#N/A</v>
      </c>
      <c r="P40" s="474" t="e">
        <f>'Eingabe Raum 1'!Q40</f>
        <v>#N/A</v>
      </c>
    </row>
    <row r="41" spans="1:21" x14ac:dyDescent="0.2">
      <c r="A41" s="7">
        <v>17</v>
      </c>
      <c r="B41" s="409">
        <f>'Eingabe Raum 1'!B41</f>
        <v>0</v>
      </c>
      <c r="C41" s="409">
        <f>'Eingabe Raum 1'!A41</f>
        <v>0</v>
      </c>
      <c r="D41" s="409">
        <f>'Eingabe Raum 1'!D41</f>
        <v>0</v>
      </c>
      <c r="E41" s="543">
        <f>'Eingabe Raum 1'!E41</f>
        <v>0</v>
      </c>
      <c r="F41" s="544">
        <f>'Eingabe Raum 1'!F41</f>
        <v>0</v>
      </c>
      <c r="G41" s="545">
        <f t="shared" si="0"/>
        <v>0</v>
      </c>
      <c r="H41" s="545">
        <f>'Eingabe Raum 1'!G41-'Eingabe Raum 1'!H41</f>
        <v>0</v>
      </c>
      <c r="I41" s="545">
        <f>'Eingabe Raum 1'!H41</f>
        <v>0</v>
      </c>
      <c r="J41" s="409" t="str">
        <f>IF('Eingabe Raum 1'!C41=S$7,U$7,IF('Eingabe Raum 1'!C41=S$8,U$8,IF('Eingabe Raum 1'!C41=S$9,U$9,IF('Eingabe Raum 1'!C41=S$10,U$10,U$11))))</f>
        <v>and. Geb.</v>
      </c>
      <c r="K41" s="409" t="b">
        <f>'Eingabe Raum 1'!N41</f>
        <v>0</v>
      </c>
      <c r="L41" s="545">
        <f>'Eingabe Raum 1'!O41</f>
        <v>0</v>
      </c>
      <c r="M41" s="545">
        <f>'Eingabe Raum 1'!J41</f>
        <v>0</v>
      </c>
      <c r="N41" s="409" t="e">
        <f>'Eingabe Raum 1'!L41</f>
        <v>#N/A</v>
      </c>
      <c r="O41" s="545" t="e">
        <f>'Eingabe Raum 1'!M41</f>
        <v>#N/A</v>
      </c>
      <c r="P41" s="474" t="e">
        <f>'Eingabe Raum 1'!Q41</f>
        <v>#N/A</v>
      </c>
      <c r="R41" s="226"/>
    </row>
    <row r="42" spans="1:21" x14ac:dyDescent="0.2">
      <c r="A42" s="7">
        <v>18</v>
      </c>
      <c r="B42" s="409">
        <f>'Eingabe Raum 1'!B42</f>
        <v>0</v>
      </c>
      <c r="C42" s="409">
        <f>'Eingabe Raum 1'!A42</f>
        <v>0</v>
      </c>
      <c r="D42" s="409">
        <f>'Eingabe Raum 1'!D42</f>
        <v>0</v>
      </c>
      <c r="E42" s="543">
        <f>'Eingabe Raum 1'!E42</f>
        <v>0</v>
      </c>
      <c r="F42" s="544">
        <f>'Eingabe Raum 1'!F42</f>
        <v>0</v>
      </c>
      <c r="G42" s="545">
        <f t="shared" si="0"/>
        <v>0</v>
      </c>
      <c r="H42" s="545">
        <f>'Eingabe Raum 1'!G42-'Eingabe Raum 1'!H42</f>
        <v>0</v>
      </c>
      <c r="I42" s="545">
        <f>'Eingabe Raum 1'!H42</f>
        <v>0</v>
      </c>
      <c r="J42" s="409" t="str">
        <f>IF('Eingabe Raum 1'!C42=S$7,U$7,IF('Eingabe Raum 1'!C42=S$8,U$8,IF('Eingabe Raum 1'!C42=S$9,U$9,IF('Eingabe Raum 1'!C42=S$10,U$10,U$11))))</f>
        <v>and. Geb.</v>
      </c>
      <c r="K42" s="409" t="b">
        <f>'Eingabe Raum 1'!N42</f>
        <v>0</v>
      </c>
      <c r="L42" s="545">
        <f>'Eingabe Raum 1'!O42</f>
        <v>0</v>
      </c>
      <c r="M42" s="545">
        <f>'Eingabe Raum 1'!J42</f>
        <v>0</v>
      </c>
      <c r="N42" s="409" t="e">
        <f>'Eingabe Raum 1'!L42</f>
        <v>#N/A</v>
      </c>
      <c r="O42" s="545" t="e">
        <f>'Eingabe Raum 1'!M42</f>
        <v>#N/A</v>
      </c>
      <c r="P42" s="474" t="e">
        <f>'Eingabe Raum 1'!Q42</f>
        <v>#N/A</v>
      </c>
    </row>
    <row r="43" spans="1:21" x14ac:dyDescent="0.2">
      <c r="A43" s="7">
        <v>19</v>
      </c>
      <c r="B43" s="409">
        <f>'Eingabe Raum 1'!B43</f>
        <v>0</v>
      </c>
      <c r="C43" s="409">
        <f>'Eingabe Raum 1'!A43</f>
        <v>0</v>
      </c>
      <c r="D43" s="409">
        <f>'Eingabe Raum 1'!D43</f>
        <v>0</v>
      </c>
      <c r="E43" s="543">
        <f>'Eingabe Raum 1'!E43</f>
        <v>0</v>
      </c>
      <c r="F43" s="544">
        <f>'Eingabe Raum 1'!F43</f>
        <v>0</v>
      </c>
      <c r="G43" s="545">
        <f t="shared" si="0"/>
        <v>0</v>
      </c>
      <c r="H43" s="545">
        <f>'Eingabe Raum 1'!G43-'Eingabe Raum 1'!H43</f>
        <v>0</v>
      </c>
      <c r="I43" s="545">
        <f>'Eingabe Raum 1'!H43</f>
        <v>0</v>
      </c>
      <c r="J43" s="409" t="str">
        <f>IF('Eingabe Raum 1'!C43=S$7,U$7,IF('Eingabe Raum 1'!C43=S$8,U$8,IF('Eingabe Raum 1'!C43=S$9,U$9,IF('Eingabe Raum 1'!C43=S$10,U$10,U$11))))</f>
        <v>and. Geb.</v>
      </c>
      <c r="K43" s="409" t="b">
        <f>'Eingabe Raum 1'!N43</f>
        <v>0</v>
      </c>
      <c r="L43" s="545">
        <f>'Eingabe Raum 1'!O43</f>
        <v>0</v>
      </c>
      <c r="M43" s="545">
        <f>'Eingabe Raum 1'!J43</f>
        <v>0</v>
      </c>
      <c r="N43" s="409" t="e">
        <f>'Eingabe Raum 1'!L43</f>
        <v>#N/A</v>
      </c>
      <c r="O43" s="545" t="e">
        <f>'Eingabe Raum 1'!M43</f>
        <v>#N/A</v>
      </c>
      <c r="P43" s="474" t="e">
        <f>'Eingabe Raum 1'!Q43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1'!E51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1'!O46:P46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1'!O47:P47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1'!O48:P48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1'!P49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1'!O51:P51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1'!O53:P53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VlKi4ZiZOtI823kPQZWWEZ+6Ac9OT1eS3kpY9O4zhgQSmI2mXdawIBPb4r1QT/jelAzTDFK/3Ew/vsMorvcjnQ==" saltValue="6NLbSQIMDEkwLmhh2NSprA==" spinCount="100000" sheet="1" objects="1" scenarios="1" selectLockedCells="1" selectUnlockedCells="1"/>
  <mergeCells count="49">
    <mergeCell ref="L3:M3"/>
    <mergeCell ref="B4:E4"/>
    <mergeCell ref="B6:D6"/>
    <mergeCell ref="B7:D7"/>
    <mergeCell ref="H1:I1"/>
    <mergeCell ref="F3:G3"/>
    <mergeCell ref="C2:E2"/>
    <mergeCell ref="F2:G2"/>
    <mergeCell ref="H2:I2"/>
    <mergeCell ref="J2:K2"/>
    <mergeCell ref="L2:M2"/>
    <mergeCell ref="B8:D8"/>
    <mergeCell ref="B19:D19"/>
    <mergeCell ref="B11:D11"/>
    <mergeCell ref="B12:D12"/>
    <mergeCell ref="B13:D13"/>
    <mergeCell ref="B14:D14"/>
    <mergeCell ref="B16:D16"/>
    <mergeCell ref="B17:D17"/>
    <mergeCell ref="B23:B24"/>
    <mergeCell ref="C21:C22"/>
    <mergeCell ref="D21:D22"/>
    <mergeCell ref="E24:F24"/>
    <mergeCell ref="G21:G22"/>
    <mergeCell ref="C23:C24"/>
    <mergeCell ref="D23:D24"/>
    <mergeCell ref="E21:E22"/>
    <mergeCell ref="F21:F22"/>
    <mergeCell ref="P21:P22"/>
    <mergeCell ref="H21:H22"/>
    <mergeCell ref="I21:I22"/>
    <mergeCell ref="J21:J22"/>
    <mergeCell ref="K21:K22"/>
    <mergeCell ref="M24:O24"/>
    <mergeCell ref="D1:E1"/>
    <mergeCell ref="D3:E3"/>
    <mergeCell ref="N2:O2"/>
    <mergeCell ref="H3:K3"/>
    <mergeCell ref="F4:G4"/>
    <mergeCell ref="M4:N4"/>
    <mergeCell ref="B15:D15"/>
    <mergeCell ref="B10:D10"/>
    <mergeCell ref="L21:L22"/>
    <mergeCell ref="M21:M22"/>
    <mergeCell ref="N21:N22"/>
    <mergeCell ref="O21:O22"/>
    <mergeCell ref="G24:I24"/>
    <mergeCell ref="J23:J24"/>
    <mergeCell ref="B21:B22"/>
  </mergeCells>
  <pageMargins left="0.51181102362204722" right="0.19685039370078741" top="0.78740157480314965" bottom="0.78740157480314965" header="0.31496062992125984" footer="0.31496062992125984"/>
  <pageSetup paperSize="9" scale="8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0D6D7-1A71-4A52-8EFC-271F08836350}">
  <sheetPr>
    <pageSetUpPr fitToPage="1"/>
  </sheetPr>
  <dimension ref="A1:U60"/>
  <sheetViews>
    <sheetView topLeftCell="A22"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6995</v>
      </c>
      <c r="P1" s="130" t="s">
        <v>6992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2'!C1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2'!H2</f>
        <v>0</v>
      </c>
      <c r="E3" s="502"/>
      <c r="F3" s="197" t="s">
        <v>6523</v>
      </c>
      <c r="G3" s="198"/>
      <c r="H3" s="198">
        <f>'Eingabe Raum 2'!C2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2'!C3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2'!H8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2'!H4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2'!K8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2'!E4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2'!C11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2'!H3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2'!L11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2'!K3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2'!C12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2'!H18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2'!T52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2'!G14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2'!J14="","",'Eingabe Raum 2'!J14)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2'!K44&gt;0,'Eingabe Raum 2'!K44,"")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2'!H17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2'!V53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2'!B25</f>
        <v>0</v>
      </c>
      <c r="C25" s="409">
        <f>'Eingabe Raum 2'!A25</f>
        <v>0</v>
      </c>
      <c r="D25" s="409">
        <f>'Eingabe Raum 2'!D25</f>
        <v>0</v>
      </c>
      <c r="E25" s="543">
        <f>'Eingabe Raum 2'!E25</f>
        <v>0</v>
      </c>
      <c r="F25" s="544">
        <f>'Eingabe Raum 2'!F25</f>
        <v>0</v>
      </c>
      <c r="G25" s="545">
        <f>E25*F25</f>
        <v>0</v>
      </c>
      <c r="H25" s="545">
        <f>'Eingabe Raum 2'!G25-'Eingabe Raum 2'!H25</f>
        <v>0</v>
      </c>
      <c r="I25" s="545">
        <f>'Eingabe Raum 2'!H25</f>
        <v>0</v>
      </c>
      <c r="J25" s="409" t="str">
        <f>IF('Eingabe Raum 2'!C25=S$7,U$7,IF('Eingabe Raum 2'!C25=S$8,U$8,IF('Eingabe Raum 2'!C25=S$9,U$9,IF('Eingabe Raum 2'!C25=S$10,U$10,U$11))))</f>
        <v>and. Geb.</v>
      </c>
      <c r="K25" s="409" t="b">
        <f>'Eingabe Raum 2'!N25</f>
        <v>0</v>
      </c>
      <c r="L25" s="545">
        <f>'Eingabe Raum 2'!O25</f>
        <v>0</v>
      </c>
      <c r="M25" s="546">
        <f>'Eingabe Raum 2'!J25</f>
        <v>0</v>
      </c>
      <c r="N25" s="547" t="e">
        <f>'Eingabe Raum 2'!L25</f>
        <v>#N/A</v>
      </c>
      <c r="O25" s="546" t="e">
        <f>'Eingabe Raum 2'!M25</f>
        <v>#N/A</v>
      </c>
      <c r="P25" s="474" t="e">
        <f>'Eingabe Raum 2'!Q25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2'!B26</f>
        <v>0</v>
      </c>
      <c r="C26" s="409">
        <f>'Eingabe Raum 2'!A26</f>
        <v>0</v>
      </c>
      <c r="D26" s="409">
        <f>'Eingabe Raum 2'!D26</f>
        <v>0</v>
      </c>
      <c r="E26" s="543">
        <f>'Eingabe Raum 2'!E26</f>
        <v>0</v>
      </c>
      <c r="F26" s="544">
        <f>'Eingabe Raum 2'!F26</f>
        <v>0</v>
      </c>
      <c r="G26" s="545">
        <f t="shared" ref="G26:G43" si="0">E26*F26</f>
        <v>0</v>
      </c>
      <c r="H26" s="545">
        <f>'Eingabe Raum 2'!G26-'Eingabe Raum 2'!H26</f>
        <v>0</v>
      </c>
      <c r="I26" s="545">
        <f>'Eingabe Raum 2'!H26</f>
        <v>0</v>
      </c>
      <c r="J26" s="409" t="str">
        <f>IF('Eingabe Raum 2'!C26=S$7,U$7,IF('Eingabe Raum 2'!C26=S$8,U$8,IF('Eingabe Raum 2'!C26=S$9,U$9,IF('Eingabe Raum 2'!C26=S$10,U$10,U$11))))</f>
        <v>and. Geb.</v>
      </c>
      <c r="K26" s="409" t="b">
        <f>'Eingabe Raum 2'!N26</f>
        <v>0</v>
      </c>
      <c r="L26" s="545">
        <f>'Eingabe Raum 2'!O26</f>
        <v>0</v>
      </c>
      <c r="M26" s="545">
        <f>'Eingabe Raum 2'!J26</f>
        <v>0</v>
      </c>
      <c r="N26" s="409" t="e">
        <f>'Eingabe Raum 2'!L26</f>
        <v>#N/A</v>
      </c>
      <c r="O26" s="545" t="e">
        <f>'Eingabe Raum 2'!M26</f>
        <v>#N/A</v>
      </c>
      <c r="P26" s="474" t="e">
        <f>'Eingabe Raum 2'!Q26</f>
        <v>#N/A</v>
      </c>
    </row>
    <row r="27" spans="1:21" x14ac:dyDescent="0.2">
      <c r="A27" s="7">
        <v>3</v>
      </c>
      <c r="B27" s="409">
        <f>'Eingabe Raum 2'!B27</f>
        <v>0</v>
      </c>
      <c r="C27" s="409">
        <f>'Eingabe Raum 2'!A27</f>
        <v>0</v>
      </c>
      <c r="D27" s="409">
        <f>'Eingabe Raum 2'!D27</f>
        <v>0</v>
      </c>
      <c r="E27" s="543">
        <f>'Eingabe Raum 2'!E27</f>
        <v>0</v>
      </c>
      <c r="F27" s="544">
        <f>'Eingabe Raum 2'!F27</f>
        <v>0</v>
      </c>
      <c r="G27" s="545">
        <f t="shared" si="0"/>
        <v>0</v>
      </c>
      <c r="H27" s="545">
        <f>'Eingabe Raum 2'!G27-'Eingabe Raum 2'!H27</f>
        <v>0</v>
      </c>
      <c r="I27" s="545">
        <f>'Eingabe Raum 2'!H27</f>
        <v>0</v>
      </c>
      <c r="J27" s="409" t="str">
        <f>IF('Eingabe Raum 2'!C27=S$7,U$7,IF('Eingabe Raum 2'!C27=S$8,U$8,IF('Eingabe Raum 2'!C27=S$9,U$9,IF('Eingabe Raum 2'!C27=S$10,U$10,U$11))))</f>
        <v>and. Geb.</v>
      </c>
      <c r="K27" s="409" t="b">
        <f>'Eingabe Raum 2'!N27</f>
        <v>0</v>
      </c>
      <c r="L27" s="545">
        <f>'Eingabe Raum 2'!O27</f>
        <v>0</v>
      </c>
      <c r="M27" s="545">
        <f>'Eingabe Raum 2'!J27</f>
        <v>0</v>
      </c>
      <c r="N27" s="409" t="e">
        <f>'Eingabe Raum 2'!L27</f>
        <v>#N/A</v>
      </c>
      <c r="O27" s="545" t="e">
        <f>'Eingabe Raum 2'!M27</f>
        <v>#N/A</v>
      </c>
      <c r="P27" s="474" t="e">
        <f>'Eingabe Raum 2'!Q27</f>
        <v>#N/A</v>
      </c>
      <c r="R27" s="226"/>
    </row>
    <row r="28" spans="1:21" x14ac:dyDescent="0.2">
      <c r="A28" s="7">
        <v>4</v>
      </c>
      <c r="B28" s="409">
        <f>'Eingabe Raum 2'!B28</f>
        <v>0</v>
      </c>
      <c r="C28" s="409">
        <f>'Eingabe Raum 2'!A28</f>
        <v>0</v>
      </c>
      <c r="D28" s="409">
        <f>'Eingabe Raum 2'!D28</f>
        <v>0</v>
      </c>
      <c r="E28" s="543">
        <f>'Eingabe Raum 2'!E28</f>
        <v>0</v>
      </c>
      <c r="F28" s="544">
        <f>'Eingabe Raum 2'!F28</f>
        <v>0</v>
      </c>
      <c r="G28" s="545">
        <f t="shared" si="0"/>
        <v>0</v>
      </c>
      <c r="H28" s="545">
        <f>'Eingabe Raum 2'!G28-'Eingabe Raum 2'!H28</f>
        <v>0</v>
      </c>
      <c r="I28" s="545">
        <f>'Eingabe Raum 2'!H28</f>
        <v>0</v>
      </c>
      <c r="J28" s="409" t="str">
        <f>IF('Eingabe Raum 2'!C28=S$7,U$7,IF('Eingabe Raum 2'!C28=S$8,U$8,IF('Eingabe Raum 2'!C28=S$9,U$9,IF('Eingabe Raum 2'!C28=S$10,U$10,U$11))))</f>
        <v>and. Geb.</v>
      </c>
      <c r="K28" s="409" t="b">
        <f>'Eingabe Raum 2'!N28</f>
        <v>0</v>
      </c>
      <c r="L28" s="545">
        <f>'Eingabe Raum 2'!O28</f>
        <v>0</v>
      </c>
      <c r="M28" s="545">
        <f>'Eingabe Raum 2'!J28</f>
        <v>0</v>
      </c>
      <c r="N28" s="409" t="e">
        <f>'Eingabe Raum 2'!L28</f>
        <v>#N/A</v>
      </c>
      <c r="O28" s="545" t="e">
        <f>'Eingabe Raum 2'!M28</f>
        <v>#N/A</v>
      </c>
      <c r="P28" s="474" t="e">
        <f>'Eingabe Raum 2'!Q28</f>
        <v>#N/A</v>
      </c>
    </row>
    <row r="29" spans="1:21" x14ac:dyDescent="0.2">
      <c r="A29" s="7">
        <v>5</v>
      </c>
      <c r="B29" s="409">
        <f>'Eingabe Raum 2'!B29</f>
        <v>0</v>
      </c>
      <c r="C29" s="409">
        <f>'Eingabe Raum 2'!A29</f>
        <v>0</v>
      </c>
      <c r="D29" s="409">
        <f>'Eingabe Raum 2'!D29</f>
        <v>0</v>
      </c>
      <c r="E29" s="543">
        <f>'Eingabe Raum 2'!E29</f>
        <v>0</v>
      </c>
      <c r="F29" s="544">
        <f>'Eingabe Raum 2'!F29</f>
        <v>0</v>
      </c>
      <c r="G29" s="545">
        <f t="shared" si="0"/>
        <v>0</v>
      </c>
      <c r="H29" s="545">
        <f>'Eingabe Raum 2'!G29-'Eingabe Raum 2'!H29</f>
        <v>0</v>
      </c>
      <c r="I29" s="545">
        <f>'Eingabe Raum 2'!H29</f>
        <v>0</v>
      </c>
      <c r="J29" s="409" t="str">
        <f>IF('Eingabe Raum 2'!C29=S$7,U$7,IF('Eingabe Raum 2'!C29=S$8,U$8,IF('Eingabe Raum 2'!C29=S$9,U$9,IF('Eingabe Raum 2'!C29=S$10,U$10,U$11))))</f>
        <v>and. Geb.</v>
      </c>
      <c r="K29" s="409" t="b">
        <f>'Eingabe Raum 2'!N29</f>
        <v>0</v>
      </c>
      <c r="L29" s="545">
        <f>'Eingabe Raum 2'!O29</f>
        <v>0</v>
      </c>
      <c r="M29" s="545">
        <f>'Eingabe Raum 2'!J29</f>
        <v>0</v>
      </c>
      <c r="N29" s="409" t="e">
        <f>'Eingabe Raum 2'!L29</f>
        <v>#N/A</v>
      </c>
      <c r="O29" s="545" t="e">
        <f>'Eingabe Raum 2'!M29</f>
        <v>#N/A</v>
      </c>
      <c r="P29" s="474" t="e">
        <f>'Eingabe Raum 2'!Q29</f>
        <v>#N/A</v>
      </c>
    </row>
    <row r="30" spans="1:21" x14ac:dyDescent="0.2">
      <c r="A30" s="7">
        <v>6</v>
      </c>
      <c r="B30" s="409">
        <f>'Eingabe Raum 2'!B30</f>
        <v>0</v>
      </c>
      <c r="C30" s="409">
        <f>'Eingabe Raum 2'!A30</f>
        <v>0</v>
      </c>
      <c r="D30" s="409">
        <f>'Eingabe Raum 2'!D30</f>
        <v>0</v>
      </c>
      <c r="E30" s="543">
        <f>'Eingabe Raum 2'!E30</f>
        <v>0</v>
      </c>
      <c r="F30" s="544">
        <f>'Eingabe Raum 2'!F30</f>
        <v>0</v>
      </c>
      <c r="G30" s="545">
        <f t="shared" si="0"/>
        <v>0</v>
      </c>
      <c r="H30" s="545">
        <f>'Eingabe Raum 2'!G30-'Eingabe Raum 2'!H30</f>
        <v>0</v>
      </c>
      <c r="I30" s="545">
        <f>'Eingabe Raum 2'!H30</f>
        <v>0</v>
      </c>
      <c r="J30" s="409" t="str">
        <f>IF('Eingabe Raum 2'!C30=S$7,U$7,IF('Eingabe Raum 2'!C30=S$8,U$8,IF('Eingabe Raum 2'!C30=S$9,U$9,IF('Eingabe Raum 2'!C30=S$10,U$10,U$11))))</f>
        <v>and. Geb.</v>
      </c>
      <c r="K30" s="409" t="b">
        <f>'Eingabe Raum 2'!N30</f>
        <v>0</v>
      </c>
      <c r="L30" s="545">
        <f>'Eingabe Raum 2'!O30</f>
        <v>0</v>
      </c>
      <c r="M30" s="545">
        <f>'Eingabe Raum 2'!J30</f>
        <v>0</v>
      </c>
      <c r="N30" s="409" t="e">
        <f>'Eingabe Raum 2'!L30</f>
        <v>#N/A</v>
      </c>
      <c r="O30" s="545" t="e">
        <f>'Eingabe Raum 2'!M30</f>
        <v>#N/A</v>
      </c>
      <c r="P30" s="474" t="e">
        <f>'Eingabe Raum 2'!Q30</f>
        <v>#N/A</v>
      </c>
      <c r="S30" s="226"/>
    </row>
    <row r="31" spans="1:21" x14ac:dyDescent="0.2">
      <c r="A31" s="7">
        <v>7</v>
      </c>
      <c r="B31" s="409">
        <f>'Eingabe Raum 2'!B31</f>
        <v>0</v>
      </c>
      <c r="C31" s="409">
        <f>'Eingabe Raum 2'!A31</f>
        <v>0</v>
      </c>
      <c r="D31" s="409">
        <f>'Eingabe Raum 2'!D31</f>
        <v>0</v>
      </c>
      <c r="E31" s="543">
        <f>'Eingabe Raum 2'!E31</f>
        <v>0</v>
      </c>
      <c r="F31" s="544">
        <f>'Eingabe Raum 2'!F31</f>
        <v>0</v>
      </c>
      <c r="G31" s="545">
        <f t="shared" si="0"/>
        <v>0</v>
      </c>
      <c r="H31" s="545">
        <f>'Eingabe Raum 2'!G31-'Eingabe Raum 2'!H31</f>
        <v>0</v>
      </c>
      <c r="I31" s="545">
        <f>'Eingabe Raum 2'!H31</f>
        <v>0</v>
      </c>
      <c r="J31" s="409" t="str">
        <f>IF('Eingabe Raum 2'!C31=S$7,U$7,IF('Eingabe Raum 2'!C31=S$8,U$8,IF('Eingabe Raum 2'!C31=S$9,U$9,IF('Eingabe Raum 2'!C31=S$10,U$10,U$11))))</f>
        <v>and. Geb.</v>
      </c>
      <c r="K31" s="409" t="b">
        <f>'Eingabe Raum 2'!N31</f>
        <v>0</v>
      </c>
      <c r="L31" s="545">
        <f>'Eingabe Raum 2'!O31</f>
        <v>0</v>
      </c>
      <c r="M31" s="545">
        <f>'Eingabe Raum 2'!J31</f>
        <v>0</v>
      </c>
      <c r="N31" s="409" t="e">
        <f>'Eingabe Raum 2'!L31</f>
        <v>#N/A</v>
      </c>
      <c r="O31" s="545" t="e">
        <f>'Eingabe Raum 2'!M31</f>
        <v>#N/A</v>
      </c>
      <c r="P31" s="474" t="e">
        <f>'Eingabe Raum 2'!Q31</f>
        <v>#N/A</v>
      </c>
    </row>
    <row r="32" spans="1:21" x14ac:dyDescent="0.2">
      <c r="A32" s="7">
        <v>8</v>
      </c>
      <c r="B32" s="409">
        <f>'Eingabe Raum 2'!B32</f>
        <v>0</v>
      </c>
      <c r="C32" s="409">
        <f>'Eingabe Raum 2'!A32</f>
        <v>0</v>
      </c>
      <c r="D32" s="409">
        <f>'Eingabe Raum 2'!D32</f>
        <v>0</v>
      </c>
      <c r="E32" s="543">
        <f>'Eingabe Raum 2'!E32</f>
        <v>0</v>
      </c>
      <c r="F32" s="544">
        <f>'Eingabe Raum 2'!F32</f>
        <v>0</v>
      </c>
      <c r="G32" s="545">
        <f t="shared" si="0"/>
        <v>0</v>
      </c>
      <c r="H32" s="545">
        <f>'Eingabe Raum 2'!G32-'Eingabe Raum 2'!H32</f>
        <v>0</v>
      </c>
      <c r="I32" s="545">
        <f>'Eingabe Raum 2'!H32</f>
        <v>0</v>
      </c>
      <c r="J32" s="409" t="str">
        <f>IF('Eingabe Raum 2'!C32=S$7,U$7,IF('Eingabe Raum 2'!C32=S$8,U$8,IF('Eingabe Raum 2'!C32=S$9,U$9,IF('Eingabe Raum 2'!C32=S$10,U$10,U$11))))</f>
        <v>and. Geb.</v>
      </c>
      <c r="K32" s="409" t="b">
        <f>'Eingabe Raum 2'!N32</f>
        <v>0</v>
      </c>
      <c r="L32" s="545">
        <f>'Eingabe Raum 2'!O32</f>
        <v>0</v>
      </c>
      <c r="M32" s="545">
        <f>'Eingabe Raum 2'!J32</f>
        <v>0</v>
      </c>
      <c r="N32" s="409" t="e">
        <f>'Eingabe Raum 2'!L32</f>
        <v>#N/A</v>
      </c>
      <c r="O32" s="545" t="e">
        <f>'Eingabe Raum 2'!M32</f>
        <v>#N/A</v>
      </c>
      <c r="P32" s="474" t="e">
        <f>'Eingabe Raum 2'!Q32</f>
        <v>#N/A</v>
      </c>
    </row>
    <row r="33" spans="1:21" x14ac:dyDescent="0.2">
      <c r="A33" s="7">
        <v>9</v>
      </c>
      <c r="B33" s="409">
        <f>'Eingabe Raum 2'!B33</f>
        <v>0</v>
      </c>
      <c r="C33" s="409">
        <f>'Eingabe Raum 2'!A33</f>
        <v>0</v>
      </c>
      <c r="D33" s="409">
        <f>'Eingabe Raum 2'!D33</f>
        <v>0</v>
      </c>
      <c r="E33" s="543">
        <f>'Eingabe Raum 2'!E33</f>
        <v>0</v>
      </c>
      <c r="F33" s="544">
        <f>'Eingabe Raum 2'!F33</f>
        <v>0</v>
      </c>
      <c r="G33" s="545">
        <f t="shared" si="0"/>
        <v>0</v>
      </c>
      <c r="H33" s="545">
        <f>'Eingabe Raum 2'!G33-'Eingabe Raum 2'!H33</f>
        <v>0</v>
      </c>
      <c r="I33" s="545">
        <f>'Eingabe Raum 2'!H33</f>
        <v>0</v>
      </c>
      <c r="J33" s="409" t="str">
        <f>IF('Eingabe Raum 2'!C33=S$7,U$7,IF('Eingabe Raum 2'!C33=S$8,U$8,IF('Eingabe Raum 2'!C33=S$9,U$9,IF('Eingabe Raum 2'!C33=S$10,U$10,U$11))))</f>
        <v>and. Geb.</v>
      </c>
      <c r="K33" s="409" t="b">
        <f>'Eingabe Raum 2'!N33</f>
        <v>0</v>
      </c>
      <c r="L33" s="545">
        <f>'Eingabe Raum 2'!O33</f>
        <v>0</v>
      </c>
      <c r="M33" s="545">
        <f>'Eingabe Raum 2'!J33</f>
        <v>0</v>
      </c>
      <c r="N33" s="409" t="e">
        <f>'Eingabe Raum 2'!L33</f>
        <v>#N/A</v>
      </c>
      <c r="O33" s="545" t="e">
        <f>'Eingabe Raum 2'!M33</f>
        <v>#N/A</v>
      </c>
      <c r="P33" s="474" t="e">
        <f>'Eingabe Raum 2'!Q33</f>
        <v>#N/A</v>
      </c>
    </row>
    <row r="34" spans="1:21" x14ac:dyDescent="0.2">
      <c r="A34" s="7">
        <v>10</v>
      </c>
      <c r="B34" s="409">
        <f>'Eingabe Raum 2'!B34</f>
        <v>0</v>
      </c>
      <c r="C34" s="409">
        <f>'Eingabe Raum 2'!A34</f>
        <v>0</v>
      </c>
      <c r="D34" s="409">
        <f>'Eingabe Raum 2'!D34</f>
        <v>0</v>
      </c>
      <c r="E34" s="543">
        <f>'Eingabe Raum 2'!E34</f>
        <v>0</v>
      </c>
      <c r="F34" s="544">
        <f>'Eingabe Raum 2'!F34</f>
        <v>0</v>
      </c>
      <c r="G34" s="545">
        <f t="shared" si="0"/>
        <v>0</v>
      </c>
      <c r="H34" s="545">
        <f>'Eingabe Raum 2'!G34-'Eingabe Raum 2'!H34</f>
        <v>0</v>
      </c>
      <c r="I34" s="545">
        <f>'Eingabe Raum 2'!H34</f>
        <v>0</v>
      </c>
      <c r="J34" s="409" t="str">
        <f>IF('Eingabe Raum 2'!C34=S$7,U$7,IF('Eingabe Raum 2'!C34=S$8,U$8,IF('Eingabe Raum 2'!C34=S$9,U$9,IF('Eingabe Raum 2'!C34=S$10,U$10,U$11))))</f>
        <v>and. Geb.</v>
      </c>
      <c r="K34" s="409" t="b">
        <f>'Eingabe Raum 2'!N34</f>
        <v>0</v>
      </c>
      <c r="L34" s="545">
        <f>'Eingabe Raum 2'!O34</f>
        <v>0</v>
      </c>
      <c r="M34" s="545">
        <f>'Eingabe Raum 2'!J34</f>
        <v>0</v>
      </c>
      <c r="N34" s="409" t="e">
        <f>'Eingabe Raum 2'!L34</f>
        <v>#N/A</v>
      </c>
      <c r="O34" s="545" t="e">
        <f>'Eingabe Raum 2'!M34</f>
        <v>#N/A</v>
      </c>
      <c r="P34" s="474" t="e">
        <f>'Eingabe Raum 2'!Q34</f>
        <v>#N/A</v>
      </c>
      <c r="R34" s="226"/>
    </row>
    <row r="35" spans="1:21" x14ac:dyDescent="0.2">
      <c r="A35" s="7">
        <v>11</v>
      </c>
      <c r="B35" s="409">
        <f>'Eingabe Raum 2'!B35</f>
        <v>0</v>
      </c>
      <c r="C35" s="409">
        <f>'Eingabe Raum 2'!A35</f>
        <v>0</v>
      </c>
      <c r="D35" s="409">
        <f>'Eingabe Raum 2'!D35</f>
        <v>0</v>
      </c>
      <c r="E35" s="543">
        <f>'Eingabe Raum 2'!E35</f>
        <v>0</v>
      </c>
      <c r="F35" s="544">
        <f>'Eingabe Raum 2'!F35</f>
        <v>0</v>
      </c>
      <c r="G35" s="545">
        <f t="shared" si="0"/>
        <v>0</v>
      </c>
      <c r="H35" s="545">
        <f>'Eingabe Raum 2'!G35-'Eingabe Raum 2'!H35</f>
        <v>0</v>
      </c>
      <c r="I35" s="545">
        <f>'Eingabe Raum 2'!H35</f>
        <v>0</v>
      </c>
      <c r="J35" s="409" t="str">
        <f>IF('Eingabe Raum 2'!C35=S$7,U$7,IF('Eingabe Raum 2'!C35=S$8,U$8,IF('Eingabe Raum 2'!C35=S$9,U$9,IF('Eingabe Raum 2'!C35=S$10,U$10,U$11))))</f>
        <v>and. Geb.</v>
      </c>
      <c r="K35" s="409" t="b">
        <f>'Eingabe Raum 2'!N35</f>
        <v>0</v>
      </c>
      <c r="L35" s="545">
        <f>'Eingabe Raum 2'!O35</f>
        <v>0</v>
      </c>
      <c r="M35" s="545">
        <f>'Eingabe Raum 2'!J35</f>
        <v>0</v>
      </c>
      <c r="N35" s="409" t="e">
        <f>'Eingabe Raum 2'!L35</f>
        <v>#N/A</v>
      </c>
      <c r="O35" s="545" t="e">
        <f>'Eingabe Raum 2'!M35</f>
        <v>#N/A</v>
      </c>
      <c r="P35" s="474" t="e">
        <f>'Eingabe Raum 2'!Q35</f>
        <v>#N/A</v>
      </c>
    </row>
    <row r="36" spans="1:21" x14ac:dyDescent="0.2">
      <c r="A36" s="7">
        <v>12</v>
      </c>
      <c r="B36" s="409">
        <f>'Eingabe Raum 2'!B36</f>
        <v>0</v>
      </c>
      <c r="C36" s="409">
        <f>'Eingabe Raum 2'!A36</f>
        <v>0</v>
      </c>
      <c r="D36" s="409">
        <f>'Eingabe Raum 2'!D36</f>
        <v>0</v>
      </c>
      <c r="E36" s="543">
        <f>'Eingabe Raum 2'!E36</f>
        <v>0</v>
      </c>
      <c r="F36" s="544">
        <f>'Eingabe Raum 2'!F36</f>
        <v>0</v>
      </c>
      <c r="G36" s="545">
        <f t="shared" si="0"/>
        <v>0</v>
      </c>
      <c r="H36" s="545">
        <f>'Eingabe Raum 2'!G36-'Eingabe Raum 2'!H36</f>
        <v>0</v>
      </c>
      <c r="I36" s="545">
        <f>'Eingabe Raum 2'!H36</f>
        <v>0</v>
      </c>
      <c r="J36" s="409" t="str">
        <f>IF('Eingabe Raum 2'!C36=S$7,U$7,IF('Eingabe Raum 2'!C36=S$8,U$8,IF('Eingabe Raum 2'!C36=S$9,U$9,IF('Eingabe Raum 2'!C36=S$10,U$10,U$11))))</f>
        <v>and. Geb.</v>
      </c>
      <c r="K36" s="409" t="b">
        <f>'Eingabe Raum 2'!N36</f>
        <v>0</v>
      </c>
      <c r="L36" s="545">
        <f>'Eingabe Raum 2'!O36</f>
        <v>0</v>
      </c>
      <c r="M36" s="545">
        <f>'Eingabe Raum 2'!J36</f>
        <v>0</v>
      </c>
      <c r="N36" s="409" t="e">
        <f>'Eingabe Raum 2'!L36</f>
        <v>#N/A</v>
      </c>
      <c r="O36" s="545" t="e">
        <f>'Eingabe Raum 2'!M36</f>
        <v>#N/A</v>
      </c>
      <c r="P36" s="474" t="e">
        <f>'Eingabe Raum 2'!Q36</f>
        <v>#N/A</v>
      </c>
    </row>
    <row r="37" spans="1:21" x14ac:dyDescent="0.2">
      <c r="A37" s="7">
        <v>13</v>
      </c>
      <c r="B37" s="409">
        <f>'Eingabe Raum 2'!B37</f>
        <v>0</v>
      </c>
      <c r="C37" s="409">
        <f>'Eingabe Raum 2'!A37</f>
        <v>0</v>
      </c>
      <c r="D37" s="409">
        <f>'Eingabe Raum 2'!D37</f>
        <v>0</v>
      </c>
      <c r="E37" s="543">
        <f>'Eingabe Raum 2'!E37</f>
        <v>0</v>
      </c>
      <c r="F37" s="544">
        <f>'Eingabe Raum 2'!F37</f>
        <v>0</v>
      </c>
      <c r="G37" s="545">
        <f t="shared" si="0"/>
        <v>0</v>
      </c>
      <c r="H37" s="545">
        <f>'Eingabe Raum 2'!G37-'Eingabe Raum 2'!H37</f>
        <v>0</v>
      </c>
      <c r="I37" s="545">
        <f>'Eingabe Raum 2'!H37</f>
        <v>0</v>
      </c>
      <c r="J37" s="409" t="str">
        <f>IF('Eingabe Raum 2'!C37=S$7,U$7,IF('Eingabe Raum 2'!C37=S$8,U$8,IF('Eingabe Raum 2'!C37=S$9,U$9,IF('Eingabe Raum 2'!C37=S$10,U$10,U$11))))</f>
        <v>and. Geb.</v>
      </c>
      <c r="K37" s="409" t="b">
        <f>'Eingabe Raum 2'!N37</f>
        <v>0</v>
      </c>
      <c r="L37" s="545">
        <f>'Eingabe Raum 2'!O37</f>
        <v>0</v>
      </c>
      <c r="M37" s="545">
        <f>'Eingabe Raum 2'!J37</f>
        <v>0</v>
      </c>
      <c r="N37" s="409" t="e">
        <f>'Eingabe Raum 2'!L37</f>
        <v>#N/A</v>
      </c>
      <c r="O37" s="545" t="e">
        <f>'Eingabe Raum 2'!M37</f>
        <v>#N/A</v>
      </c>
      <c r="P37" s="474" t="e">
        <f>'Eingabe Raum 2'!Q37</f>
        <v>#N/A</v>
      </c>
      <c r="S37" s="226"/>
    </row>
    <row r="38" spans="1:21" x14ac:dyDescent="0.2">
      <c r="A38" s="7">
        <v>14</v>
      </c>
      <c r="B38" s="409">
        <f>'Eingabe Raum 2'!B38</f>
        <v>0</v>
      </c>
      <c r="C38" s="409">
        <f>'Eingabe Raum 2'!A38</f>
        <v>0</v>
      </c>
      <c r="D38" s="409">
        <f>'Eingabe Raum 2'!D38</f>
        <v>0</v>
      </c>
      <c r="E38" s="543">
        <f>'Eingabe Raum 2'!E38</f>
        <v>0</v>
      </c>
      <c r="F38" s="544">
        <f>'Eingabe Raum 2'!F38</f>
        <v>0</v>
      </c>
      <c r="G38" s="545">
        <f t="shared" si="0"/>
        <v>0</v>
      </c>
      <c r="H38" s="545">
        <f>'Eingabe Raum 2'!G38-'Eingabe Raum 2'!H38</f>
        <v>0</v>
      </c>
      <c r="I38" s="545">
        <f>'Eingabe Raum 2'!H38</f>
        <v>0</v>
      </c>
      <c r="J38" s="409" t="str">
        <f>IF('Eingabe Raum 2'!C38=S$7,U$7,IF('Eingabe Raum 2'!C38=S$8,U$8,IF('Eingabe Raum 2'!C38=S$9,U$9,IF('Eingabe Raum 2'!C38=S$10,U$10,U$11))))</f>
        <v>and. Geb.</v>
      </c>
      <c r="K38" s="409" t="b">
        <f>'Eingabe Raum 2'!N38</f>
        <v>0</v>
      </c>
      <c r="L38" s="545">
        <f>'Eingabe Raum 2'!O38</f>
        <v>0</v>
      </c>
      <c r="M38" s="545">
        <f>'Eingabe Raum 2'!J38</f>
        <v>0</v>
      </c>
      <c r="N38" s="409" t="e">
        <f>'Eingabe Raum 2'!L38</f>
        <v>#N/A</v>
      </c>
      <c r="O38" s="545" t="e">
        <f>'Eingabe Raum 2'!M38</f>
        <v>#N/A</v>
      </c>
      <c r="P38" s="474" t="e">
        <f>'Eingabe Raum 2'!Q38</f>
        <v>#N/A</v>
      </c>
    </row>
    <row r="39" spans="1:21" x14ac:dyDescent="0.2">
      <c r="A39" s="7">
        <v>15</v>
      </c>
      <c r="B39" s="409">
        <f>'Eingabe Raum 2'!B39</f>
        <v>0</v>
      </c>
      <c r="C39" s="409">
        <f>'Eingabe Raum 2'!A39</f>
        <v>0</v>
      </c>
      <c r="D39" s="409">
        <f>'Eingabe Raum 2'!D39</f>
        <v>0</v>
      </c>
      <c r="E39" s="543">
        <f>'Eingabe Raum 2'!E39</f>
        <v>0</v>
      </c>
      <c r="F39" s="544">
        <f>'Eingabe Raum 2'!F39</f>
        <v>0</v>
      </c>
      <c r="G39" s="545">
        <f t="shared" si="0"/>
        <v>0</v>
      </c>
      <c r="H39" s="545">
        <f>'Eingabe Raum 2'!G39-'Eingabe Raum 2'!H39</f>
        <v>0</v>
      </c>
      <c r="I39" s="545">
        <f>'Eingabe Raum 2'!H39</f>
        <v>0</v>
      </c>
      <c r="J39" s="409" t="str">
        <f>IF('Eingabe Raum 2'!C39=S$7,U$7,IF('Eingabe Raum 2'!C39=S$8,U$8,IF('Eingabe Raum 2'!C39=S$9,U$9,IF('Eingabe Raum 2'!C39=S$10,U$10,U$11))))</f>
        <v>and. Geb.</v>
      </c>
      <c r="K39" s="409" t="b">
        <f>'Eingabe Raum 2'!N39</f>
        <v>0</v>
      </c>
      <c r="L39" s="545">
        <f>'Eingabe Raum 2'!O39</f>
        <v>0</v>
      </c>
      <c r="M39" s="545">
        <f>'Eingabe Raum 2'!J39</f>
        <v>0</v>
      </c>
      <c r="N39" s="409" t="e">
        <f>'Eingabe Raum 2'!L39</f>
        <v>#N/A</v>
      </c>
      <c r="O39" s="545" t="e">
        <f>'Eingabe Raum 2'!M39</f>
        <v>#N/A</v>
      </c>
      <c r="P39" s="474" t="e">
        <f>'Eingabe Raum 2'!Q39</f>
        <v>#N/A</v>
      </c>
    </row>
    <row r="40" spans="1:21" x14ac:dyDescent="0.2">
      <c r="A40" s="7">
        <v>16</v>
      </c>
      <c r="B40" s="409">
        <f>'Eingabe Raum 2'!B40</f>
        <v>0</v>
      </c>
      <c r="C40" s="409">
        <f>'Eingabe Raum 2'!A40</f>
        <v>0</v>
      </c>
      <c r="D40" s="409">
        <f>'Eingabe Raum 2'!D40</f>
        <v>0</v>
      </c>
      <c r="E40" s="543">
        <f>'Eingabe Raum 2'!E40</f>
        <v>0</v>
      </c>
      <c r="F40" s="544">
        <f>'Eingabe Raum 2'!F40</f>
        <v>0</v>
      </c>
      <c r="G40" s="545">
        <f t="shared" si="0"/>
        <v>0</v>
      </c>
      <c r="H40" s="545">
        <f>'Eingabe Raum 2'!G40-'Eingabe Raum 2'!H40</f>
        <v>0</v>
      </c>
      <c r="I40" s="545">
        <f>'Eingabe Raum 2'!H40</f>
        <v>0</v>
      </c>
      <c r="J40" s="409" t="str">
        <f>IF('Eingabe Raum 2'!C40=S$7,U$7,IF('Eingabe Raum 2'!C40=S$8,U$8,IF('Eingabe Raum 2'!C40=S$9,U$9,IF('Eingabe Raum 2'!C40=S$10,U$10,U$11))))</f>
        <v>and. Geb.</v>
      </c>
      <c r="K40" s="409" t="b">
        <f>'Eingabe Raum 2'!N40</f>
        <v>0</v>
      </c>
      <c r="L40" s="545">
        <f>'Eingabe Raum 2'!O40</f>
        <v>0</v>
      </c>
      <c r="M40" s="545">
        <f>'Eingabe Raum 2'!J40</f>
        <v>0</v>
      </c>
      <c r="N40" s="409" t="e">
        <f>'Eingabe Raum 2'!L40</f>
        <v>#N/A</v>
      </c>
      <c r="O40" s="545" t="e">
        <f>'Eingabe Raum 2'!M40</f>
        <v>#N/A</v>
      </c>
      <c r="P40" s="474" t="e">
        <f>'Eingabe Raum 2'!Q40</f>
        <v>#N/A</v>
      </c>
    </row>
    <row r="41" spans="1:21" x14ac:dyDescent="0.2">
      <c r="A41" s="7">
        <v>17</v>
      </c>
      <c r="B41" s="409">
        <f>'Eingabe Raum 2'!B41</f>
        <v>0</v>
      </c>
      <c r="C41" s="409">
        <f>'Eingabe Raum 2'!A41</f>
        <v>0</v>
      </c>
      <c r="D41" s="409">
        <f>'Eingabe Raum 2'!D41</f>
        <v>0</v>
      </c>
      <c r="E41" s="543">
        <f>'Eingabe Raum 2'!E41</f>
        <v>0</v>
      </c>
      <c r="F41" s="544">
        <f>'Eingabe Raum 2'!F41</f>
        <v>0</v>
      </c>
      <c r="G41" s="545">
        <f t="shared" si="0"/>
        <v>0</v>
      </c>
      <c r="H41" s="545">
        <f>'Eingabe Raum 2'!G41-'Eingabe Raum 2'!H41</f>
        <v>0</v>
      </c>
      <c r="I41" s="545">
        <f>'Eingabe Raum 2'!H41</f>
        <v>0</v>
      </c>
      <c r="J41" s="409" t="str">
        <f>IF('Eingabe Raum 2'!C41=S$7,U$7,IF('Eingabe Raum 2'!C41=S$8,U$8,IF('Eingabe Raum 2'!C41=S$9,U$9,IF('Eingabe Raum 2'!C41=S$10,U$10,U$11))))</f>
        <v>and. Geb.</v>
      </c>
      <c r="K41" s="409" t="b">
        <f>'Eingabe Raum 2'!N41</f>
        <v>0</v>
      </c>
      <c r="L41" s="545">
        <f>'Eingabe Raum 2'!O41</f>
        <v>0</v>
      </c>
      <c r="M41" s="545">
        <f>'Eingabe Raum 2'!J41</f>
        <v>0</v>
      </c>
      <c r="N41" s="409" t="e">
        <f>'Eingabe Raum 2'!L41</f>
        <v>#N/A</v>
      </c>
      <c r="O41" s="545" t="e">
        <f>'Eingabe Raum 2'!M41</f>
        <v>#N/A</v>
      </c>
      <c r="P41" s="474" t="e">
        <f>'Eingabe Raum 2'!Q41</f>
        <v>#N/A</v>
      </c>
      <c r="R41" s="226"/>
    </row>
    <row r="42" spans="1:21" x14ac:dyDescent="0.2">
      <c r="A42" s="7">
        <v>18</v>
      </c>
      <c r="B42" s="409">
        <f>'Eingabe Raum 2'!B42</f>
        <v>0</v>
      </c>
      <c r="C42" s="409">
        <f>'Eingabe Raum 2'!A42</f>
        <v>0</v>
      </c>
      <c r="D42" s="409">
        <f>'Eingabe Raum 2'!D42</f>
        <v>0</v>
      </c>
      <c r="E42" s="543">
        <f>'Eingabe Raum 2'!E42</f>
        <v>0</v>
      </c>
      <c r="F42" s="544">
        <f>'Eingabe Raum 2'!F42</f>
        <v>0</v>
      </c>
      <c r="G42" s="545">
        <f t="shared" si="0"/>
        <v>0</v>
      </c>
      <c r="H42" s="545">
        <f>'Eingabe Raum 2'!G42-'Eingabe Raum 2'!H42</f>
        <v>0</v>
      </c>
      <c r="I42" s="545">
        <f>'Eingabe Raum 2'!H42</f>
        <v>0</v>
      </c>
      <c r="J42" s="409" t="str">
        <f>IF('Eingabe Raum 2'!C42=S$7,U$7,IF('Eingabe Raum 2'!C42=S$8,U$8,IF('Eingabe Raum 2'!C42=S$9,U$9,IF('Eingabe Raum 2'!C42=S$10,U$10,U$11))))</f>
        <v>and. Geb.</v>
      </c>
      <c r="K42" s="409" t="b">
        <f>'Eingabe Raum 2'!N42</f>
        <v>0</v>
      </c>
      <c r="L42" s="545">
        <f>'Eingabe Raum 2'!O42</f>
        <v>0</v>
      </c>
      <c r="M42" s="545">
        <f>'Eingabe Raum 2'!J42</f>
        <v>0</v>
      </c>
      <c r="N42" s="409" t="e">
        <f>'Eingabe Raum 2'!L42</f>
        <v>#N/A</v>
      </c>
      <c r="O42" s="545" t="e">
        <f>'Eingabe Raum 2'!M42</f>
        <v>#N/A</v>
      </c>
      <c r="P42" s="474" t="e">
        <f>'Eingabe Raum 2'!Q42</f>
        <v>#N/A</v>
      </c>
    </row>
    <row r="43" spans="1:21" x14ac:dyDescent="0.2">
      <c r="A43" s="7">
        <v>19</v>
      </c>
      <c r="B43" s="409">
        <f>'Eingabe Raum 2'!B43</f>
        <v>0</v>
      </c>
      <c r="C43" s="409">
        <f>'Eingabe Raum 2'!A43</f>
        <v>0</v>
      </c>
      <c r="D43" s="409">
        <f>'Eingabe Raum 2'!D43</f>
        <v>0</v>
      </c>
      <c r="E43" s="543">
        <f>'Eingabe Raum 2'!E43</f>
        <v>0</v>
      </c>
      <c r="F43" s="544">
        <f>'Eingabe Raum 2'!F43</f>
        <v>0</v>
      </c>
      <c r="G43" s="545">
        <f t="shared" si="0"/>
        <v>0</v>
      </c>
      <c r="H43" s="545">
        <f>'Eingabe Raum 2'!G43-'Eingabe Raum 2'!H43</f>
        <v>0</v>
      </c>
      <c r="I43" s="545">
        <f>'Eingabe Raum 2'!H43</f>
        <v>0</v>
      </c>
      <c r="J43" s="409" t="str">
        <f>IF('Eingabe Raum 2'!C43=S$7,U$7,IF('Eingabe Raum 2'!C43=S$8,U$8,IF('Eingabe Raum 2'!C43=S$9,U$9,IF('Eingabe Raum 2'!C43=S$10,U$10,U$11))))</f>
        <v>and. Geb.</v>
      </c>
      <c r="K43" s="409" t="b">
        <f>'Eingabe Raum 2'!N43</f>
        <v>0</v>
      </c>
      <c r="L43" s="545">
        <f>'Eingabe Raum 2'!O43</f>
        <v>0</v>
      </c>
      <c r="M43" s="545">
        <f>'Eingabe Raum 2'!J43</f>
        <v>0</v>
      </c>
      <c r="N43" s="409" t="e">
        <f>'Eingabe Raum 2'!L43</f>
        <v>#N/A</v>
      </c>
      <c r="O43" s="545" t="e">
        <f>'Eingabe Raum 2'!M43</f>
        <v>#N/A</v>
      </c>
      <c r="P43" s="474" t="e">
        <f>'Eingabe Raum 2'!Q43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2'!E51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2'!O46:P46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2'!O47:P47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2'!O48:P48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2'!P49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2'!O51:P51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2'!O53:P53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WNaWa+qkj0Ys204vp2QdfxMdazX6jp25Omlk2dmc3PYjLqzOyTElUH0afGlgoVH6Fo/TTQ6ljz55HS3yXFwb3g==" saltValue="DwCG12zPkiIp6XkHIdR4gA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24917-4DE4-48AD-9A69-52D0A27972B5}">
  <sheetPr>
    <pageSetUpPr fitToPage="1"/>
  </sheetPr>
  <dimension ref="A1:U60"/>
  <sheetViews>
    <sheetView topLeftCell="A25"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6996</v>
      </c>
      <c r="P1" s="130" t="s">
        <v>6993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3'!C1</f>
        <v>0</v>
      </c>
      <c r="S2" s="8"/>
    </row>
    <row r="3" spans="2:21" ht="15.75" customHeight="1" x14ac:dyDescent="0.2">
      <c r="B3" s="110" t="s">
        <v>6809</v>
      </c>
      <c r="C3" s="227"/>
      <c r="D3" s="501" t="str">
        <f>'Eingabe Raum 3'!H2</f>
        <v>Erdgeschoss</v>
      </c>
      <c r="E3" s="502"/>
      <c r="F3" s="197" t="s">
        <v>6523</v>
      </c>
      <c r="G3" s="198"/>
      <c r="H3" s="198">
        <f>'Eingabe Raum 3'!C2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3'!C3</f>
        <v>20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20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3'!H8</f>
        <v>0.5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3'!H4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3'!K8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3'!E4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3'!C11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3'!H3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3'!L11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3'!K3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3'!C12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3'!H18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3'!T52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3'!G14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3'!J14="","",'Eingabe Raum 3'!J14)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3'!K44&gt;0,'Eingabe Raum 3'!K44,"")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3'!H17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3'!V53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3'!B25</f>
        <v>0</v>
      </c>
      <c r="C25" s="409">
        <f>'Eingabe Raum 3'!A25</f>
        <v>0</v>
      </c>
      <c r="D25" s="409">
        <f>'Eingabe Raum 3'!D25</f>
        <v>0</v>
      </c>
      <c r="E25" s="543">
        <f>'Eingabe Raum 3'!E25</f>
        <v>0</v>
      </c>
      <c r="F25" s="544">
        <f>'Eingabe Raum 3'!F25</f>
        <v>0</v>
      </c>
      <c r="G25" s="545">
        <f>E25*F25</f>
        <v>0</v>
      </c>
      <c r="H25" s="545">
        <f>'Eingabe Raum 3'!G25-'Eingabe Raum 3'!H25</f>
        <v>0</v>
      </c>
      <c r="I25" s="545">
        <f>'Eingabe Raum 3'!H25</f>
        <v>0</v>
      </c>
      <c r="J25" s="409" t="str">
        <f>IF('Eingabe Raum 3'!C25=S$7,U$7,IF('Eingabe Raum 3'!C25=S$8,U$8,IF('Eingabe Raum 3'!C25=S$9,U$9,IF('Eingabe Raum 3'!C25=S$10,U$10,U$11))))</f>
        <v>and. Geb.</v>
      </c>
      <c r="K25" s="409" t="b">
        <f>'Eingabe Raum 3'!N25</f>
        <v>0</v>
      </c>
      <c r="L25" s="545">
        <f>'Eingabe Raum 3'!O25</f>
        <v>0.67</v>
      </c>
      <c r="M25" s="546">
        <f>'Eingabe Raum 3'!J25</f>
        <v>0</v>
      </c>
      <c r="N25" s="547" t="e">
        <f>'Eingabe Raum 3'!L25</f>
        <v>#N/A</v>
      </c>
      <c r="O25" s="546" t="e">
        <f>'Eingabe Raum 3'!M25</f>
        <v>#N/A</v>
      </c>
      <c r="P25" s="474" t="e">
        <f>'Eingabe Raum 3'!Q25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3'!B26</f>
        <v>0</v>
      </c>
      <c r="C26" s="409">
        <f>'Eingabe Raum 3'!A26</f>
        <v>0</v>
      </c>
      <c r="D26" s="409">
        <f>'Eingabe Raum 3'!D26</f>
        <v>0</v>
      </c>
      <c r="E26" s="543">
        <f>'Eingabe Raum 3'!E26</f>
        <v>0</v>
      </c>
      <c r="F26" s="544">
        <f>'Eingabe Raum 3'!F26</f>
        <v>0</v>
      </c>
      <c r="G26" s="545">
        <f t="shared" ref="G26:G43" si="0">E26*F26</f>
        <v>0</v>
      </c>
      <c r="H26" s="545">
        <f>'Eingabe Raum 3'!G26-'Eingabe Raum 3'!H26</f>
        <v>0</v>
      </c>
      <c r="I26" s="545">
        <f>'Eingabe Raum 3'!H26</f>
        <v>0</v>
      </c>
      <c r="J26" s="409" t="str">
        <f>IF('Eingabe Raum 3'!C26=S$7,U$7,IF('Eingabe Raum 3'!C26=S$8,U$8,IF('Eingabe Raum 3'!C26=S$9,U$9,IF('Eingabe Raum 3'!C26=S$10,U$10,U$11))))</f>
        <v>and. Geb.</v>
      </c>
      <c r="K26" s="409" t="b">
        <f>'Eingabe Raum 3'!N26</f>
        <v>0</v>
      </c>
      <c r="L26" s="545">
        <f>'Eingabe Raum 3'!O26</f>
        <v>0.67</v>
      </c>
      <c r="M26" s="545">
        <f>'Eingabe Raum 3'!J26</f>
        <v>0</v>
      </c>
      <c r="N26" s="409" t="e">
        <f>'Eingabe Raum 3'!L26</f>
        <v>#N/A</v>
      </c>
      <c r="O26" s="545" t="e">
        <f>'Eingabe Raum 3'!M26</f>
        <v>#N/A</v>
      </c>
      <c r="P26" s="474" t="e">
        <f>'Eingabe Raum 3'!Q26</f>
        <v>#N/A</v>
      </c>
    </row>
    <row r="27" spans="1:21" x14ac:dyDescent="0.2">
      <c r="A27" s="7">
        <v>3</v>
      </c>
      <c r="B27" s="409">
        <f>'Eingabe Raum 3'!B27</f>
        <v>0</v>
      </c>
      <c r="C27" s="409">
        <f>'Eingabe Raum 3'!A27</f>
        <v>0</v>
      </c>
      <c r="D27" s="409">
        <f>'Eingabe Raum 3'!D27</f>
        <v>0</v>
      </c>
      <c r="E27" s="543">
        <f>'Eingabe Raum 3'!E27</f>
        <v>0</v>
      </c>
      <c r="F27" s="544">
        <f>'Eingabe Raum 3'!F27</f>
        <v>0</v>
      </c>
      <c r="G27" s="545">
        <f t="shared" si="0"/>
        <v>0</v>
      </c>
      <c r="H27" s="545">
        <f>'Eingabe Raum 3'!G27-'Eingabe Raum 3'!H27</f>
        <v>0</v>
      </c>
      <c r="I27" s="545">
        <f>'Eingabe Raum 3'!H27</f>
        <v>0</v>
      </c>
      <c r="J27" s="409" t="str">
        <f>IF('Eingabe Raum 3'!C27=S$7,U$7,IF('Eingabe Raum 3'!C27=S$8,U$8,IF('Eingabe Raum 3'!C27=S$9,U$9,IF('Eingabe Raum 3'!C27=S$10,U$10,U$11))))</f>
        <v>and. Geb.</v>
      </c>
      <c r="K27" s="409" t="b">
        <f>'Eingabe Raum 3'!N27</f>
        <v>0</v>
      </c>
      <c r="L27" s="545">
        <f>'Eingabe Raum 3'!O27</f>
        <v>0.67</v>
      </c>
      <c r="M27" s="545">
        <f>'Eingabe Raum 3'!J27</f>
        <v>0</v>
      </c>
      <c r="N27" s="409" t="e">
        <f>'Eingabe Raum 3'!L27</f>
        <v>#N/A</v>
      </c>
      <c r="O27" s="545" t="e">
        <f>'Eingabe Raum 3'!M27</f>
        <v>#N/A</v>
      </c>
      <c r="P27" s="474" t="e">
        <f>'Eingabe Raum 3'!Q27</f>
        <v>#N/A</v>
      </c>
      <c r="R27" s="226"/>
    </row>
    <row r="28" spans="1:21" x14ac:dyDescent="0.2">
      <c r="A28" s="7">
        <v>4</v>
      </c>
      <c r="B28" s="409">
        <f>'Eingabe Raum 3'!B28</f>
        <v>0</v>
      </c>
      <c r="C28" s="409">
        <f>'Eingabe Raum 3'!A28</f>
        <v>0</v>
      </c>
      <c r="D28" s="409">
        <f>'Eingabe Raum 3'!D28</f>
        <v>0</v>
      </c>
      <c r="E28" s="543">
        <f>'Eingabe Raum 3'!E28</f>
        <v>0</v>
      </c>
      <c r="F28" s="544">
        <f>'Eingabe Raum 3'!F28</f>
        <v>0</v>
      </c>
      <c r="G28" s="545">
        <f t="shared" si="0"/>
        <v>0</v>
      </c>
      <c r="H28" s="545">
        <f>'Eingabe Raum 3'!G28-'Eingabe Raum 3'!H28</f>
        <v>0</v>
      </c>
      <c r="I28" s="545">
        <f>'Eingabe Raum 3'!H28</f>
        <v>0</v>
      </c>
      <c r="J28" s="409" t="str">
        <f>IF('Eingabe Raum 3'!C28=S$7,U$7,IF('Eingabe Raum 3'!C28=S$8,U$8,IF('Eingabe Raum 3'!C28=S$9,U$9,IF('Eingabe Raum 3'!C28=S$10,U$10,U$11))))</f>
        <v>and. Geb.</v>
      </c>
      <c r="K28" s="409" t="b">
        <f>'Eingabe Raum 3'!N28</f>
        <v>0</v>
      </c>
      <c r="L28" s="545">
        <f>'Eingabe Raum 3'!O28</f>
        <v>0.67</v>
      </c>
      <c r="M28" s="545">
        <f>'Eingabe Raum 3'!J28</f>
        <v>0</v>
      </c>
      <c r="N28" s="409" t="e">
        <f>'Eingabe Raum 3'!L28</f>
        <v>#N/A</v>
      </c>
      <c r="O28" s="545" t="e">
        <f>'Eingabe Raum 3'!M28</f>
        <v>#N/A</v>
      </c>
      <c r="P28" s="474" t="e">
        <f>'Eingabe Raum 3'!Q28</f>
        <v>#N/A</v>
      </c>
    </row>
    <row r="29" spans="1:21" x14ac:dyDescent="0.2">
      <c r="A29" s="7">
        <v>5</v>
      </c>
      <c r="B29" s="409">
        <f>'Eingabe Raum 3'!B29</f>
        <v>0</v>
      </c>
      <c r="C29" s="409">
        <f>'Eingabe Raum 3'!A29</f>
        <v>0</v>
      </c>
      <c r="D29" s="409">
        <f>'Eingabe Raum 3'!D29</f>
        <v>0</v>
      </c>
      <c r="E29" s="543">
        <f>'Eingabe Raum 3'!E29</f>
        <v>0</v>
      </c>
      <c r="F29" s="544">
        <f>'Eingabe Raum 3'!F29</f>
        <v>0</v>
      </c>
      <c r="G29" s="545">
        <f t="shared" si="0"/>
        <v>0</v>
      </c>
      <c r="H29" s="545">
        <f>'Eingabe Raum 3'!G29-'Eingabe Raum 3'!H29</f>
        <v>0</v>
      </c>
      <c r="I29" s="545">
        <f>'Eingabe Raum 3'!H29</f>
        <v>0</v>
      </c>
      <c r="J29" s="409" t="str">
        <f>IF('Eingabe Raum 3'!C29=S$7,U$7,IF('Eingabe Raum 3'!C29=S$8,U$8,IF('Eingabe Raum 3'!C29=S$9,U$9,IF('Eingabe Raum 3'!C29=S$10,U$10,U$11))))</f>
        <v>and. Geb.</v>
      </c>
      <c r="K29" s="409" t="b">
        <f>'Eingabe Raum 3'!N29</f>
        <v>0</v>
      </c>
      <c r="L29" s="545">
        <f>'Eingabe Raum 3'!O29</f>
        <v>0.67</v>
      </c>
      <c r="M29" s="545">
        <f>'Eingabe Raum 3'!J29</f>
        <v>0</v>
      </c>
      <c r="N29" s="409" t="e">
        <f>'Eingabe Raum 3'!L29</f>
        <v>#N/A</v>
      </c>
      <c r="O29" s="545" t="e">
        <f>'Eingabe Raum 3'!M29</f>
        <v>#N/A</v>
      </c>
      <c r="P29" s="474" t="e">
        <f>'Eingabe Raum 3'!Q29</f>
        <v>#N/A</v>
      </c>
    </row>
    <row r="30" spans="1:21" x14ac:dyDescent="0.2">
      <c r="A30" s="7">
        <v>6</v>
      </c>
      <c r="B30" s="409">
        <f>'Eingabe Raum 3'!B30</f>
        <v>0</v>
      </c>
      <c r="C30" s="409">
        <f>'Eingabe Raum 3'!A30</f>
        <v>0</v>
      </c>
      <c r="D30" s="409">
        <f>'Eingabe Raum 3'!D30</f>
        <v>0</v>
      </c>
      <c r="E30" s="543">
        <f>'Eingabe Raum 3'!E30</f>
        <v>0</v>
      </c>
      <c r="F30" s="544">
        <f>'Eingabe Raum 3'!F30</f>
        <v>0</v>
      </c>
      <c r="G30" s="545">
        <f t="shared" si="0"/>
        <v>0</v>
      </c>
      <c r="H30" s="545">
        <f>'Eingabe Raum 3'!G30-'Eingabe Raum 3'!H30</f>
        <v>0</v>
      </c>
      <c r="I30" s="545">
        <f>'Eingabe Raum 3'!H30</f>
        <v>0</v>
      </c>
      <c r="J30" s="409" t="str">
        <f>IF('Eingabe Raum 3'!C30=S$7,U$7,IF('Eingabe Raum 3'!C30=S$8,U$8,IF('Eingabe Raum 3'!C30=S$9,U$9,IF('Eingabe Raum 3'!C30=S$10,U$10,U$11))))</f>
        <v>and. Geb.</v>
      </c>
      <c r="K30" s="409" t="b">
        <f>'Eingabe Raum 3'!N30</f>
        <v>0</v>
      </c>
      <c r="L30" s="545">
        <f>'Eingabe Raum 3'!O30</f>
        <v>0.67</v>
      </c>
      <c r="M30" s="545">
        <f>'Eingabe Raum 3'!J30</f>
        <v>0</v>
      </c>
      <c r="N30" s="409" t="e">
        <f>'Eingabe Raum 3'!L30</f>
        <v>#N/A</v>
      </c>
      <c r="O30" s="545" t="e">
        <f>'Eingabe Raum 3'!M30</f>
        <v>#N/A</v>
      </c>
      <c r="P30" s="474" t="e">
        <f>'Eingabe Raum 3'!Q30</f>
        <v>#N/A</v>
      </c>
      <c r="S30" s="226"/>
    </row>
    <row r="31" spans="1:21" x14ac:dyDescent="0.2">
      <c r="A31" s="7">
        <v>7</v>
      </c>
      <c r="B31" s="409">
        <f>'Eingabe Raum 3'!B31</f>
        <v>0</v>
      </c>
      <c r="C31" s="409">
        <f>'Eingabe Raum 3'!A31</f>
        <v>0</v>
      </c>
      <c r="D31" s="409">
        <f>'Eingabe Raum 3'!D31</f>
        <v>0</v>
      </c>
      <c r="E31" s="543">
        <f>'Eingabe Raum 3'!E31</f>
        <v>0</v>
      </c>
      <c r="F31" s="544">
        <f>'Eingabe Raum 3'!F31</f>
        <v>0</v>
      </c>
      <c r="G31" s="545">
        <f t="shared" si="0"/>
        <v>0</v>
      </c>
      <c r="H31" s="545">
        <f>'Eingabe Raum 3'!G31-'Eingabe Raum 3'!H31</f>
        <v>0</v>
      </c>
      <c r="I31" s="545">
        <f>'Eingabe Raum 3'!H31</f>
        <v>0</v>
      </c>
      <c r="J31" s="409" t="str">
        <f>IF('Eingabe Raum 3'!C31=S$7,U$7,IF('Eingabe Raum 3'!C31=S$8,U$8,IF('Eingabe Raum 3'!C31=S$9,U$9,IF('Eingabe Raum 3'!C31=S$10,U$10,U$11))))</f>
        <v>and. Geb.</v>
      </c>
      <c r="K31" s="409" t="b">
        <f>'Eingabe Raum 3'!N31</f>
        <v>0</v>
      </c>
      <c r="L31" s="545">
        <f>'Eingabe Raum 3'!O31</f>
        <v>0.67</v>
      </c>
      <c r="M31" s="545">
        <f>'Eingabe Raum 3'!J31</f>
        <v>0</v>
      </c>
      <c r="N31" s="409" t="e">
        <f>'Eingabe Raum 3'!L31</f>
        <v>#N/A</v>
      </c>
      <c r="O31" s="545" t="e">
        <f>'Eingabe Raum 3'!M31</f>
        <v>#N/A</v>
      </c>
      <c r="P31" s="474" t="e">
        <f>'Eingabe Raum 3'!Q31</f>
        <v>#N/A</v>
      </c>
    </row>
    <row r="32" spans="1:21" x14ac:dyDescent="0.2">
      <c r="A32" s="7">
        <v>8</v>
      </c>
      <c r="B32" s="409">
        <f>'Eingabe Raum 3'!B32</f>
        <v>0</v>
      </c>
      <c r="C32" s="409">
        <f>'Eingabe Raum 3'!A32</f>
        <v>0</v>
      </c>
      <c r="D32" s="409">
        <f>'Eingabe Raum 3'!D32</f>
        <v>0</v>
      </c>
      <c r="E32" s="543">
        <f>'Eingabe Raum 3'!E32</f>
        <v>0</v>
      </c>
      <c r="F32" s="544">
        <f>'Eingabe Raum 3'!F32</f>
        <v>0</v>
      </c>
      <c r="G32" s="545">
        <f t="shared" si="0"/>
        <v>0</v>
      </c>
      <c r="H32" s="545">
        <f>'Eingabe Raum 3'!G32-'Eingabe Raum 3'!H32</f>
        <v>0</v>
      </c>
      <c r="I32" s="545">
        <f>'Eingabe Raum 3'!H32</f>
        <v>0</v>
      </c>
      <c r="J32" s="409" t="str">
        <f>IF('Eingabe Raum 3'!C32=S$7,U$7,IF('Eingabe Raum 3'!C32=S$8,U$8,IF('Eingabe Raum 3'!C32=S$9,U$9,IF('Eingabe Raum 3'!C32=S$10,U$10,U$11))))</f>
        <v>and. Geb.</v>
      </c>
      <c r="K32" s="409" t="b">
        <f>'Eingabe Raum 3'!N32</f>
        <v>0</v>
      </c>
      <c r="L32" s="545">
        <f>'Eingabe Raum 3'!O32</f>
        <v>0.67</v>
      </c>
      <c r="M32" s="545">
        <f>'Eingabe Raum 3'!J32</f>
        <v>0</v>
      </c>
      <c r="N32" s="409" t="e">
        <f>'Eingabe Raum 3'!L32</f>
        <v>#N/A</v>
      </c>
      <c r="O32" s="545" t="e">
        <f>'Eingabe Raum 3'!M32</f>
        <v>#N/A</v>
      </c>
      <c r="P32" s="474" t="e">
        <f>'Eingabe Raum 3'!Q32</f>
        <v>#N/A</v>
      </c>
    </row>
    <row r="33" spans="1:21" x14ac:dyDescent="0.2">
      <c r="A33" s="7">
        <v>9</v>
      </c>
      <c r="B33" s="409">
        <f>'Eingabe Raum 3'!B33</f>
        <v>0</v>
      </c>
      <c r="C33" s="409">
        <f>'Eingabe Raum 3'!A33</f>
        <v>0</v>
      </c>
      <c r="D33" s="409">
        <f>'Eingabe Raum 3'!D33</f>
        <v>0</v>
      </c>
      <c r="E33" s="543">
        <f>'Eingabe Raum 3'!E33</f>
        <v>0</v>
      </c>
      <c r="F33" s="544">
        <f>'Eingabe Raum 3'!F33</f>
        <v>0</v>
      </c>
      <c r="G33" s="545">
        <f t="shared" si="0"/>
        <v>0</v>
      </c>
      <c r="H33" s="545">
        <f>'Eingabe Raum 3'!G33-'Eingabe Raum 3'!H33</f>
        <v>0</v>
      </c>
      <c r="I33" s="545">
        <f>'Eingabe Raum 3'!H33</f>
        <v>0</v>
      </c>
      <c r="J33" s="409" t="str">
        <f>IF('Eingabe Raum 3'!C33=S$7,U$7,IF('Eingabe Raum 3'!C33=S$8,U$8,IF('Eingabe Raum 3'!C33=S$9,U$9,IF('Eingabe Raum 3'!C33=S$10,U$10,U$11))))</f>
        <v>and. Geb.</v>
      </c>
      <c r="K33" s="409" t="b">
        <f>'Eingabe Raum 3'!N33</f>
        <v>0</v>
      </c>
      <c r="L33" s="545">
        <f>'Eingabe Raum 3'!O33</f>
        <v>0.67</v>
      </c>
      <c r="M33" s="545">
        <f>'Eingabe Raum 3'!J33</f>
        <v>0</v>
      </c>
      <c r="N33" s="409" t="e">
        <f>'Eingabe Raum 3'!L33</f>
        <v>#N/A</v>
      </c>
      <c r="O33" s="545" t="e">
        <f>'Eingabe Raum 3'!M33</f>
        <v>#N/A</v>
      </c>
      <c r="P33" s="474" t="e">
        <f>'Eingabe Raum 3'!Q33</f>
        <v>#N/A</v>
      </c>
    </row>
    <row r="34" spans="1:21" x14ac:dyDescent="0.2">
      <c r="A34" s="7">
        <v>10</v>
      </c>
      <c r="B34" s="409">
        <f>'Eingabe Raum 3'!B34</f>
        <v>0</v>
      </c>
      <c r="C34" s="409">
        <f>'Eingabe Raum 3'!A34</f>
        <v>0</v>
      </c>
      <c r="D34" s="409">
        <f>'Eingabe Raum 3'!D34</f>
        <v>0</v>
      </c>
      <c r="E34" s="543">
        <f>'Eingabe Raum 3'!E34</f>
        <v>0</v>
      </c>
      <c r="F34" s="544">
        <f>'Eingabe Raum 3'!F34</f>
        <v>0</v>
      </c>
      <c r="G34" s="545">
        <f t="shared" si="0"/>
        <v>0</v>
      </c>
      <c r="H34" s="545">
        <f>'Eingabe Raum 3'!G34-'Eingabe Raum 3'!H34</f>
        <v>0</v>
      </c>
      <c r="I34" s="545">
        <f>'Eingabe Raum 3'!H34</f>
        <v>0</v>
      </c>
      <c r="J34" s="409" t="str">
        <f>IF('Eingabe Raum 3'!C34=S$7,U$7,IF('Eingabe Raum 3'!C34=S$8,U$8,IF('Eingabe Raum 3'!C34=S$9,U$9,IF('Eingabe Raum 3'!C34=S$10,U$10,U$11))))</f>
        <v>and. Geb.</v>
      </c>
      <c r="K34" s="409" t="b">
        <f>'Eingabe Raum 3'!N34</f>
        <v>0</v>
      </c>
      <c r="L34" s="545">
        <f>'Eingabe Raum 3'!O34</f>
        <v>0.67</v>
      </c>
      <c r="M34" s="545">
        <f>'Eingabe Raum 3'!J34</f>
        <v>0</v>
      </c>
      <c r="N34" s="409" t="e">
        <f>'Eingabe Raum 3'!L34</f>
        <v>#N/A</v>
      </c>
      <c r="O34" s="545" t="e">
        <f>'Eingabe Raum 3'!M34</f>
        <v>#N/A</v>
      </c>
      <c r="P34" s="474" t="e">
        <f>'Eingabe Raum 3'!Q34</f>
        <v>#N/A</v>
      </c>
      <c r="R34" s="226"/>
    </row>
    <row r="35" spans="1:21" x14ac:dyDescent="0.2">
      <c r="A35" s="7">
        <v>11</v>
      </c>
      <c r="B35" s="409">
        <f>'Eingabe Raum 3'!B35</f>
        <v>0</v>
      </c>
      <c r="C35" s="409">
        <f>'Eingabe Raum 3'!A35</f>
        <v>0</v>
      </c>
      <c r="D35" s="409">
        <f>'Eingabe Raum 3'!D35</f>
        <v>0</v>
      </c>
      <c r="E35" s="543">
        <f>'Eingabe Raum 3'!E35</f>
        <v>0</v>
      </c>
      <c r="F35" s="544">
        <f>'Eingabe Raum 3'!F35</f>
        <v>0</v>
      </c>
      <c r="G35" s="545">
        <f t="shared" si="0"/>
        <v>0</v>
      </c>
      <c r="H35" s="545">
        <f>'Eingabe Raum 3'!G35-'Eingabe Raum 3'!H35</f>
        <v>0</v>
      </c>
      <c r="I35" s="545">
        <f>'Eingabe Raum 3'!H35</f>
        <v>0</v>
      </c>
      <c r="J35" s="409" t="str">
        <f>IF('Eingabe Raum 3'!C35=S$7,U$7,IF('Eingabe Raum 3'!C35=S$8,U$8,IF('Eingabe Raum 3'!C35=S$9,U$9,IF('Eingabe Raum 3'!C35=S$10,U$10,U$11))))</f>
        <v>and. Geb.</v>
      </c>
      <c r="K35" s="409" t="b">
        <f>'Eingabe Raum 3'!N35</f>
        <v>0</v>
      </c>
      <c r="L35" s="545">
        <f>'Eingabe Raum 3'!O35</f>
        <v>0.67</v>
      </c>
      <c r="M35" s="545">
        <f>'Eingabe Raum 3'!J35</f>
        <v>0</v>
      </c>
      <c r="N35" s="409" t="e">
        <f>'Eingabe Raum 3'!L35</f>
        <v>#N/A</v>
      </c>
      <c r="O35" s="545" t="e">
        <f>'Eingabe Raum 3'!M35</f>
        <v>#N/A</v>
      </c>
      <c r="P35" s="474" t="e">
        <f>'Eingabe Raum 3'!Q35</f>
        <v>#N/A</v>
      </c>
    </row>
    <row r="36" spans="1:21" x14ac:dyDescent="0.2">
      <c r="A36" s="7">
        <v>12</v>
      </c>
      <c r="B36" s="409">
        <f>'Eingabe Raum 3'!B36</f>
        <v>0</v>
      </c>
      <c r="C36" s="409">
        <f>'Eingabe Raum 3'!A36</f>
        <v>0</v>
      </c>
      <c r="D36" s="409">
        <f>'Eingabe Raum 3'!D36</f>
        <v>0</v>
      </c>
      <c r="E36" s="543">
        <f>'Eingabe Raum 3'!E36</f>
        <v>0</v>
      </c>
      <c r="F36" s="544">
        <f>'Eingabe Raum 3'!F36</f>
        <v>0</v>
      </c>
      <c r="G36" s="545">
        <f t="shared" si="0"/>
        <v>0</v>
      </c>
      <c r="H36" s="545">
        <f>'Eingabe Raum 3'!G36-'Eingabe Raum 3'!H36</f>
        <v>0</v>
      </c>
      <c r="I36" s="545">
        <f>'Eingabe Raum 3'!H36</f>
        <v>0</v>
      </c>
      <c r="J36" s="409" t="str">
        <f>IF('Eingabe Raum 3'!C36=S$7,U$7,IF('Eingabe Raum 3'!C36=S$8,U$8,IF('Eingabe Raum 3'!C36=S$9,U$9,IF('Eingabe Raum 3'!C36=S$10,U$10,U$11))))</f>
        <v>and. Geb.</v>
      </c>
      <c r="K36" s="409" t="b">
        <f>'Eingabe Raum 3'!N36</f>
        <v>0</v>
      </c>
      <c r="L36" s="545">
        <f>'Eingabe Raum 3'!O36</f>
        <v>0.67</v>
      </c>
      <c r="M36" s="545">
        <f>'Eingabe Raum 3'!J36</f>
        <v>0</v>
      </c>
      <c r="N36" s="409" t="e">
        <f>'Eingabe Raum 3'!L36</f>
        <v>#N/A</v>
      </c>
      <c r="O36" s="545" t="e">
        <f>'Eingabe Raum 3'!M36</f>
        <v>#N/A</v>
      </c>
      <c r="P36" s="474" t="e">
        <f>'Eingabe Raum 3'!Q36</f>
        <v>#N/A</v>
      </c>
    </row>
    <row r="37" spans="1:21" x14ac:dyDescent="0.2">
      <c r="A37" s="7">
        <v>13</v>
      </c>
      <c r="B37" s="409">
        <f>'Eingabe Raum 3'!B37</f>
        <v>0</v>
      </c>
      <c r="C37" s="409">
        <f>'Eingabe Raum 3'!A37</f>
        <v>0</v>
      </c>
      <c r="D37" s="409">
        <f>'Eingabe Raum 3'!D37</f>
        <v>0</v>
      </c>
      <c r="E37" s="543">
        <f>'Eingabe Raum 3'!E37</f>
        <v>0</v>
      </c>
      <c r="F37" s="544">
        <f>'Eingabe Raum 3'!F37</f>
        <v>0</v>
      </c>
      <c r="G37" s="545">
        <f t="shared" si="0"/>
        <v>0</v>
      </c>
      <c r="H37" s="545">
        <f>'Eingabe Raum 3'!G37-'Eingabe Raum 3'!H37</f>
        <v>0</v>
      </c>
      <c r="I37" s="545">
        <f>'Eingabe Raum 3'!H37</f>
        <v>0</v>
      </c>
      <c r="J37" s="409" t="str">
        <f>IF('Eingabe Raum 3'!C37=S$7,U$7,IF('Eingabe Raum 3'!C37=S$8,U$8,IF('Eingabe Raum 3'!C37=S$9,U$9,IF('Eingabe Raum 3'!C37=S$10,U$10,U$11))))</f>
        <v>and. Geb.</v>
      </c>
      <c r="K37" s="409" t="b">
        <f>'Eingabe Raum 3'!N37</f>
        <v>0</v>
      </c>
      <c r="L37" s="545">
        <f>'Eingabe Raum 3'!O37</f>
        <v>0.67</v>
      </c>
      <c r="M37" s="545">
        <f>'Eingabe Raum 3'!J37</f>
        <v>0</v>
      </c>
      <c r="N37" s="409" t="e">
        <f>'Eingabe Raum 3'!L37</f>
        <v>#N/A</v>
      </c>
      <c r="O37" s="545" t="e">
        <f>'Eingabe Raum 3'!M37</f>
        <v>#N/A</v>
      </c>
      <c r="P37" s="474" t="e">
        <f>'Eingabe Raum 3'!Q37</f>
        <v>#N/A</v>
      </c>
      <c r="S37" s="226"/>
    </row>
    <row r="38" spans="1:21" x14ac:dyDescent="0.2">
      <c r="A38" s="7">
        <v>14</v>
      </c>
      <c r="B38" s="409">
        <f>'Eingabe Raum 3'!B38</f>
        <v>0</v>
      </c>
      <c r="C38" s="409">
        <f>'Eingabe Raum 3'!A38</f>
        <v>0</v>
      </c>
      <c r="D38" s="409">
        <f>'Eingabe Raum 3'!D38</f>
        <v>0</v>
      </c>
      <c r="E38" s="543">
        <f>'Eingabe Raum 3'!E38</f>
        <v>0</v>
      </c>
      <c r="F38" s="544">
        <f>'Eingabe Raum 3'!F38</f>
        <v>0</v>
      </c>
      <c r="G38" s="545">
        <f t="shared" si="0"/>
        <v>0</v>
      </c>
      <c r="H38" s="545">
        <f>'Eingabe Raum 3'!G38-'Eingabe Raum 3'!H38</f>
        <v>0</v>
      </c>
      <c r="I38" s="545">
        <f>'Eingabe Raum 3'!H38</f>
        <v>0</v>
      </c>
      <c r="J38" s="409" t="str">
        <f>IF('Eingabe Raum 3'!C38=S$7,U$7,IF('Eingabe Raum 3'!C38=S$8,U$8,IF('Eingabe Raum 3'!C38=S$9,U$9,IF('Eingabe Raum 3'!C38=S$10,U$10,U$11))))</f>
        <v>and. Geb.</v>
      </c>
      <c r="K38" s="409" t="b">
        <f>'Eingabe Raum 3'!N38</f>
        <v>0</v>
      </c>
      <c r="L38" s="545">
        <f>'Eingabe Raum 3'!O38</f>
        <v>0.67</v>
      </c>
      <c r="M38" s="545">
        <f>'Eingabe Raum 3'!J38</f>
        <v>0</v>
      </c>
      <c r="N38" s="409" t="e">
        <f>'Eingabe Raum 3'!L38</f>
        <v>#N/A</v>
      </c>
      <c r="O38" s="545" t="e">
        <f>'Eingabe Raum 3'!M38</f>
        <v>#N/A</v>
      </c>
      <c r="P38" s="474" t="e">
        <f>'Eingabe Raum 3'!Q38</f>
        <v>#N/A</v>
      </c>
    </row>
    <row r="39" spans="1:21" x14ac:dyDescent="0.2">
      <c r="A39" s="7">
        <v>15</v>
      </c>
      <c r="B39" s="409">
        <f>'Eingabe Raum 3'!B39</f>
        <v>0</v>
      </c>
      <c r="C39" s="409">
        <f>'Eingabe Raum 3'!A39</f>
        <v>0</v>
      </c>
      <c r="D39" s="409">
        <f>'Eingabe Raum 3'!D39</f>
        <v>0</v>
      </c>
      <c r="E39" s="543">
        <f>'Eingabe Raum 3'!E39</f>
        <v>0</v>
      </c>
      <c r="F39" s="544">
        <f>'Eingabe Raum 3'!F39</f>
        <v>0</v>
      </c>
      <c r="G39" s="545">
        <f t="shared" si="0"/>
        <v>0</v>
      </c>
      <c r="H39" s="545">
        <f>'Eingabe Raum 3'!G39-'Eingabe Raum 3'!H39</f>
        <v>0</v>
      </c>
      <c r="I39" s="545">
        <f>'Eingabe Raum 3'!H39</f>
        <v>0</v>
      </c>
      <c r="J39" s="409" t="str">
        <f>IF('Eingabe Raum 3'!C39=S$7,U$7,IF('Eingabe Raum 3'!C39=S$8,U$8,IF('Eingabe Raum 3'!C39=S$9,U$9,IF('Eingabe Raum 3'!C39=S$10,U$10,U$11))))</f>
        <v>and. Geb.</v>
      </c>
      <c r="K39" s="409" t="b">
        <f>'Eingabe Raum 3'!N39</f>
        <v>0</v>
      </c>
      <c r="L39" s="545">
        <f>'Eingabe Raum 3'!O39</f>
        <v>0.67</v>
      </c>
      <c r="M39" s="545">
        <f>'Eingabe Raum 3'!J39</f>
        <v>0</v>
      </c>
      <c r="N39" s="409" t="e">
        <f>'Eingabe Raum 3'!L39</f>
        <v>#N/A</v>
      </c>
      <c r="O39" s="545" t="e">
        <f>'Eingabe Raum 3'!M39</f>
        <v>#N/A</v>
      </c>
      <c r="P39" s="474" t="e">
        <f>'Eingabe Raum 3'!Q39</f>
        <v>#N/A</v>
      </c>
    </row>
    <row r="40" spans="1:21" x14ac:dyDescent="0.2">
      <c r="A40" s="7">
        <v>16</v>
      </c>
      <c r="B40" s="409">
        <f>'Eingabe Raum 3'!B40</f>
        <v>0</v>
      </c>
      <c r="C40" s="409">
        <f>'Eingabe Raum 3'!A40</f>
        <v>0</v>
      </c>
      <c r="D40" s="409">
        <f>'Eingabe Raum 3'!D40</f>
        <v>0</v>
      </c>
      <c r="E40" s="543">
        <f>'Eingabe Raum 3'!E40</f>
        <v>0</v>
      </c>
      <c r="F40" s="544">
        <f>'Eingabe Raum 3'!F40</f>
        <v>0</v>
      </c>
      <c r="G40" s="545">
        <f t="shared" si="0"/>
        <v>0</v>
      </c>
      <c r="H40" s="545">
        <f>'Eingabe Raum 3'!G40-'Eingabe Raum 3'!H40</f>
        <v>0</v>
      </c>
      <c r="I40" s="545">
        <f>'Eingabe Raum 3'!H40</f>
        <v>0</v>
      </c>
      <c r="J40" s="409" t="str">
        <f>IF('Eingabe Raum 3'!C40=S$7,U$7,IF('Eingabe Raum 3'!C40=S$8,U$8,IF('Eingabe Raum 3'!C40=S$9,U$9,IF('Eingabe Raum 3'!C40=S$10,U$10,U$11))))</f>
        <v>and. Geb.</v>
      </c>
      <c r="K40" s="409" t="b">
        <f>'Eingabe Raum 3'!N40</f>
        <v>0</v>
      </c>
      <c r="L40" s="545">
        <f>'Eingabe Raum 3'!O40</f>
        <v>0.67</v>
      </c>
      <c r="M40" s="545">
        <f>'Eingabe Raum 3'!J40</f>
        <v>0</v>
      </c>
      <c r="N40" s="409" t="e">
        <f>'Eingabe Raum 3'!L40</f>
        <v>#N/A</v>
      </c>
      <c r="O40" s="545" t="e">
        <f>'Eingabe Raum 3'!M40</f>
        <v>#N/A</v>
      </c>
      <c r="P40" s="474" t="e">
        <f>'Eingabe Raum 3'!Q40</f>
        <v>#N/A</v>
      </c>
    </row>
    <row r="41" spans="1:21" x14ac:dyDescent="0.2">
      <c r="A41" s="7">
        <v>17</v>
      </c>
      <c r="B41" s="409">
        <f>'Eingabe Raum 3'!B41</f>
        <v>0</v>
      </c>
      <c r="C41" s="409">
        <f>'Eingabe Raum 3'!A41</f>
        <v>0</v>
      </c>
      <c r="D41" s="409">
        <f>'Eingabe Raum 3'!D41</f>
        <v>0</v>
      </c>
      <c r="E41" s="543">
        <f>'Eingabe Raum 3'!E41</f>
        <v>0</v>
      </c>
      <c r="F41" s="544">
        <f>'Eingabe Raum 3'!F41</f>
        <v>0</v>
      </c>
      <c r="G41" s="545">
        <f t="shared" si="0"/>
        <v>0</v>
      </c>
      <c r="H41" s="545">
        <f>'Eingabe Raum 3'!G41-'Eingabe Raum 3'!H41</f>
        <v>0</v>
      </c>
      <c r="I41" s="545">
        <f>'Eingabe Raum 3'!H41</f>
        <v>0</v>
      </c>
      <c r="J41" s="409" t="str">
        <f>IF('Eingabe Raum 3'!C41=S$7,U$7,IF('Eingabe Raum 3'!C41=S$8,U$8,IF('Eingabe Raum 3'!C41=S$9,U$9,IF('Eingabe Raum 3'!C41=S$10,U$10,U$11))))</f>
        <v>and. Geb.</v>
      </c>
      <c r="K41" s="409" t="b">
        <f>'Eingabe Raum 3'!N41</f>
        <v>0</v>
      </c>
      <c r="L41" s="545">
        <f>'Eingabe Raum 3'!O41</f>
        <v>0.67</v>
      </c>
      <c r="M41" s="545">
        <f>'Eingabe Raum 3'!J41</f>
        <v>0</v>
      </c>
      <c r="N41" s="409" t="e">
        <f>'Eingabe Raum 3'!L41</f>
        <v>#N/A</v>
      </c>
      <c r="O41" s="545" t="e">
        <f>'Eingabe Raum 3'!M41</f>
        <v>#N/A</v>
      </c>
      <c r="P41" s="474" t="e">
        <f>'Eingabe Raum 3'!Q41</f>
        <v>#N/A</v>
      </c>
      <c r="R41" s="226"/>
    </row>
    <row r="42" spans="1:21" x14ac:dyDescent="0.2">
      <c r="A42" s="7">
        <v>18</v>
      </c>
      <c r="B42" s="409">
        <f>'Eingabe Raum 3'!B42</f>
        <v>0</v>
      </c>
      <c r="C42" s="409">
        <f>'Eingabe Raum 3'!A42</f>
        <v>0</v>
      </c>
      <c r="D42" s="409">
        <f>'Eingabe Raum 3'!D42</f>
        <v>0</v>
      </c>
      <c r="E42" s="543">
        <f>'Eingabe Raum 3'!E42</f>
        <v>0</v>
      </c>
      <c r="F42" s="544">
        <f>'Eingabe Raum 3'!F42</f>
        <v>0</v>
      </c>
      <c r="G42" s="545">
        <f t="shared" si="0"/>
        <v>0</v>
      </c>
      <c r="H42" s="545">
        <f>'Eingabe Raum 3'!G42-'Eingabe Raum 3'!H42</f>
        <v>0</v>
      </c>
      <c r="I42" s="545">
        <f>'Eingabe Raum 3'!H42</f>
        <v>0</v>
      </c>
      <c r="J42" s="409" t="str">
        <f>IF('Eingabe Raum 3'!C42=S$7,U$7,IF('Eingabe Raum 3'!C42=S$8,U$8,IF('Eingabe Raum 3'!C42=S$9,U$9,IF('Eingabe Raum 3'!C42=S$10,U$10,U$11))))</f>
        <v>and. Geb.</v>
      </c>
      <c r="K42" s="409" t="b">
        <f>'Eingabe Raum 3'!N42</f>
        <v>0</v>
      </c>
      <c r="L42" s="545">
        <f>'Eingabe Raum 3'!O42</f>
        <v>0.67</v>
      </c>
      <c r="M42" s="545">
        <f>'Eingabe Raum 3'!J42</f>
        <v>0</v>
      </c>
      <c r="N42" s="409" t="e">
        <f>'Eingabe Raum 3'!L42</f>
        <v>#N/A</v>
      </c>
      <c r="O42" s="545" t="e">
        <f>'Eingabe Raum 3'!M42</f>
        <v>#N/A</v>
      </c>
      <c r="P42" s="474" t="e">
        <f>'Eingabe Raum 3'!Q42</f>
        <v>#N/A</v>
      </c>
    </row>
    <row r="43" spans="1:21" x14ac:dyDescent="0.2">
      <c r="A43" s="7">
        <v>19</v>
      </c>
      <c r="B43" s="409">
        <f>'Eingabe Raum 3'!B43</f>
        <v>0</v>
      </c>
      <c r="C43" s="409">
        <f>'Eingabe Raum 3'!A43</f>
        <v>0</v>
      </c>
      <c r="D43" s="409">
        <f>'Eingabe Raum 3'!D43</f>
        <v>0</v>
      </c>
      <c r="E43" s="543">
        <f>'Eingabe Raum 3'!E43</f>
        <v>0</v>
      </c>
      <c r="F43" s="544">
        <f>'Eingabe Raum 3'!F43</f>
        <v>0</v>
      </c>
      <c r="G43" s="545">
        <f t="shared" si="0"/>
        <v>0</v>
      </c>
      <c r="H43" s="545">
        <f>'Eingabe Raum 3'!G43-'Eingabe Raum 3'!H43</f>
        <v>0</v>
      </c>
      <c r="I43" s="545">
        <f>'Eingabe Raum 3'!H43</f>
        <v>0</v>
      </c>
      <c r="J43" s="409" t="str">
        <f>IF('Eingabe Raum 3'!C43=S$7,U$7,IF('Eingabe Raum 3'!C43=S$8,U$8,IF('Eingabe Raum 3'!C43=S$9,U$9,IF('Eingabe Raum 3'!C43=S$10,U$10,U$11))))</f>
        <v>and. Geb.</v>
      </c>
      <c r="K43" s="409" t="b">
        <f>'Eingabe Raum 3'!N43</f>
        <v>0</v>
      </c>
      <c r="L43" s="545">
        <f>'Eingabe Raum 3'!O43</f>
        <v>0.67</v>
      </c>
      <c r="M43" s="545">
        <f>'Eingabe Raum 3'!J43</f>
        <v>0</v>
      </c>
      <c r="N43" s="409" t="e">
        <f>'Eingabe Raum 3'!L43</f>
        <v>#N/A</v>
      </c>
      <c r="O43" s="545" t="e">
        <f>'Eingabe Raum 3'!M43</f>
        <v>#N/A</v>
      </c>
      <c r="P43" s="474" t="e">
        <f>'Eingabe Raum 3'!Q43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3'!E51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3'!O46:P46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3'!O47:P47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3'!O48:P48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3'!P49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3'!O51:P51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3'!O53:P53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bO9B9zugdZm69RkIXAk1VkVcvCswNpVP60WkWR0qPer7xi9hCBybv5g9T8vMQ4Vr5axuzEX3KsjKcsEXhURp2Q==" saltValue="SmchCDc20ZfHIRiNqYp9SQ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8B98D-2DB2-40AB-945F-D605A7C0ABC1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6997</v>
      </c>
      <c r="P1" s="130" t="s">
        <v>6994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4'!C1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4'!H2</f>
        <v>0</v>
      </c>
      <c r="E3" s="502"/>
      <c r="F3" s="197" t="s">
        <v>6523</v>
      </c>
      <c r="G3" s="198"/>
      <c r="H3" s="198">
        <f>'Eingabe Raum 4'!C2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4'!C3</f>
        <v>20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20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4'!H8</f>
        <v>0.5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4'!H4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4'!K8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4'!E4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4'!C11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4'!H3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4'!L11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4'!K3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4'!C12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4'!H18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4'!T52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4'!G14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4'!J14="","",'Eingabe Raum 4'!J14)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4'!K44&gt;0,'Eingabe Raum 4'!K44,"")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4'!H17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4'!V53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4'!B25</f>
        <v>0</v>
      </c>
      <c r="C25" s="409">
        <f>'Eingabe Raum 4'!A25</f>
        <v>0</v>
      </c>
      <c r="D25" s="409">
        <f>'Eingabe Raum 4'!D25</f>
        <v>0</v>
      </c>
      <c r="E25" s="543">
        <f>'Eingabe Raum 4'!E25</f>
        <v>0</v>
      </c>
      <c r="F25" s="544">
        <f>'Eingabe Raum 4'!F25</f>
        <v>0</v>
      </c>
      <c r="G25" s="545">
        <f>E25*F25</f>
        <v>0</v>
      </c>
      <c r="H25" s="545">
        <f>'Eingabe Raum 4'!G25-'Eingabe Raum 4'!H25</f>
        <v>0</v>
      </c>
      <c r="I25" s="545">
        <f>'Eingabe Raum 4'!H25</f>
        <v>0</v>
      </c>
      <c r="J25" s="409" t="str">
        <f>IF('Eingabe Raum 4'!C25=S$7,U$7,IF('Eingabe Raum 4'!C25=S$8,U$8,IF('Eingabe Raum 4'!C25=S$9,U$9,IF('Eingabe Raum 4'!C25=S$10,U$10,U$11))))</f>
        <v>and. Geb.</v>
      </c>
      <c r="K25" s="409" t="b">
        <f>'Eingabe Raum 4'!N25</f>
        <v>0</v>
      </c>
      <c r="L25" s="545">
        <f>'Eingabe Raum 4'!O25</f>
        <v>0.67</v>
      </c>
      <c r="M25" s="546">
        <f>'Eingabe Raum 4'!J25</f>
        <v>0</v>
      </c>
      <c r="N25" s="547" t="e">
        <f>'Eingabe Raum 4'!L25</f>
        <v>#N/A</v>
      </c>
      <c r="O25" s="546" t="e">
        <f>'Eingabe Raum 4'!M25</f>
        <v>#N/A</v>
      </c>
      <c r="P25" s="474" t="e">
        <f>'Eingabe Raum 4'!Q25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4'!B26</f>
        <v>0</v>
      </c>
      <c r="C26" s="409">
        <f>'Eingabe Raum 4'!A26</f>
        <v>0</v>
      </c>
      <c r="D26" s="409">
        <f>'Eingabe Raum 4'!D26</f>
        <v>0</v>
      </c>
      <c r="E26" s="543">
        <f>'Eingabe Raum 4'!E26</f>
        <v>0</v>
      </c>
      <c r="F26" s="544">
        <f>'Eingabe Raum 4'!F26</f>
        <v>0</v>
      </c>
      <c r="G26" s="545">
        <f t="shared" ref="G26:G43" si="0">E26*F26</f>
        <v>0</v>
      </c>
      <c r="H26" s="545">
        <f>'Eingabe Raum 4'!G26-'Eingabe Raum 4'!H26</f>
        <v>0</v>
      </c>
      <c r="I26" s="545">
        <f>'Eingabe Raum 4'!H26</f>
        <v>0</v>
      </c>
      <c r="J26" s="409" t="str">
        <f>IF('Eingabe Raum 4'!C26=S$7,U$7,IF('Eingabe Raum 4'!C26=S$8,U$8,IF('Eingabe Raum 4'!C26=S$9,U$9,IF('Eingabe Raum 4'!C26=S$10,U$10,U$11))))</f>
        <v>and. Geb.</v>
      </c>
      <c r="K26" s="409" t="b">
        <f>'Eingabe Raum 4'!N26</f>
        <v>0</v>
      </c>
      <c r="L26" s="545">
        <f>'Eingabe Raum 4'!O26</f>
        <v>0.67</v>
      </c>
      <c r="M26" s="545">
        <f>'Eingabe Raum 4'!J26</f>
        <v>0</v>
      </c>
      <c r="N26" s="409" t="e">
        <f>'Eingabe Raum 4'!L26</f>
        <v>#N/A</v>
      </c>
      <c r="O26" s="545" t="e">
        <f>'Eingabe Raum 4'!M26</f>
        <v>#N/A</v>
      </c>
      <c r="P26" s="474" t="e">
        <f>'Eingabe Raum 4'!Q26</f>
        <v>#N/A</v>
      </c>
    </row>
    <row r="27" spans="1:21" x14ac:dyDescent="0.2">
      <c r="A27" s="7">
        <v>3</v>
      </c>
      <c r="B27" s="409">
        <f>'Eingabe Raum 4'!B27</f>
        <v>0</v>
      </c>
      <c r="C27" s="409">
        <f>'Eingabe Raum 4'!A27</f>
        <v>0</v>
      </c>
      <c r="D27" s="409">
        <f>'Eingabe Raum 4'!D27</f>
        <v>0</v>
      </c>
      <c r="E27" s="543">
        <f>'Eingabe Raum 4'!E27</f>
        <v>0</v>
      </c>
      <c r="F27" s="544">
        <f>'Eingabe Raum 4'!F27</f>
        <v>0</v>
      </c>
      <c r="G27" s="545">
        <f t="shared" si="0"/>
        <v>0</v>
      </c>
      <c r="H27" s="545">
        <f>'Eingabe Raum 4'!G27-'Eingabe Raum 4'!H27</f>
        <v>0</v>
      </c>
      <c r="I27" s="545">
        <f>'Eingabe Raum 4'!H27</f>
        <v>0</v>
      </c>
      <c r="J27" s="409" t="str">
        <f>IF('Eingabe Raum 4'!C27=S$7,U$7,IF('Eingabe Raum 4'!C27=S$8,U$8,IF('Eingabe Raum 4'!C27=S$9,U$9,IF('Eingabe Raum 4'!C27=S$10,U$10,U$11))))</f>
        <v>and. Geb.</v>
      </c>
      <c r="K27" s="409" t="b">
        <f>'Eingabe Raum 4'!N27</f>
        <v>0</v>
      </c>
      <c r="L27" s="545">
        <f>'Eingabe Raum 4'!O27</f>
        <v>0.67</v>
      </c>
      <c r="M27" s="545">
        <f>'Eingabe Raum 4'!J27</f>
        <v>0</v>
      </c>
      <c r="N27" s="409" t="e">
        <f>'Eingabe Raum 4'!L27</f>
        <v>#N/A</v>
      </c>
      <c r="O27" s="545" t="e">
        <f>'Eingabe Raum 4'!M27</f>
        <v>#N/A</v>
      </c>
      <c r="P27" s="474" t="e">
        <f>'Eingabe Raum 4'!Q27</f>
        <v>#N/A</v>
      </c>
      <c r="R27" s="226"/>
    </row>
    <row r="28" spans="1:21" x14ac:dyDescent="0.2">
      <c r="A28" s="7">
        <v>4</v>
      </c>
      <c r="B28" s="409">
        <f>'Eingabe Raum 4'!B28</f>
        <v>0</v>
      </c>
      <c r="C28" s="409">
        <f>'Eingabe Raum 4'!A28</f>
        <v>0</v>
      </c>
      <c r="D28" s="409">
        <f>'Eingabe Raum 4'!D28</f>
        <v>0</v>
      </c>
      <c r="E28" s="543">
        <f>'Eingabe Raum 4'!E28</f>
        <v>0</v>
      </c>
      <c r="F28" s="544">
        <f>'Eingabe Raum 4'!F28</f>
        <v>0</v>
      </c>
      <c r="G28" s="545">
        <f t="shared" si="0"/>
        <v>0</v>
      </c>
      <c r="H28" s="545">
        <f>'Eingabe Raum 4'!G28-'Eingabe Raum 4'!H28</f>
        <v>0</v>
      </c>
      <c r="I28" s="545">
        <f>'Eingabe Raum 4'!H28</f>
        <v>0</v>
      </c>
      <c r="J28" s="409" t="str">
        <f>IF('Eingabe Raum 4'!C28=S$7,U$7,IF('Eingabe Raum 4'!C28=S$8,U$8,IF('Eingabe Raum 4'!C28=S$9,U$9,IF('Eingabe Raum 4'!C28=S$10,U$10,U$11))))</f>
        <v>and. Geb.</v>
      </c>
      <c r="K28" s="409" t="b">
        <f>'Eingabe Raum 4'!N28</f>
        <v>0</v>
      </c>
      <c r="L28" s="545">
        <f>'Eingabe Raum 4'!O28</f>
        <v>0.67</v>
      </c>
      <c r="M28" s="545">
        <f>'Eingabe Raum 4'!J28</f>
        <v>0</v>
      </c>
      <c r="N28" s="409" t="e">
        <f>'Eingabe Raum 4'!L28</f>
        <v>#N/A</v>
      </c>
      <c r="O28" s="545" t="e">
        <f>'Eingabe Raum 4'!M28</f>
        <v>#N/A</v>
      </c>
      <c r="P28" s="474" t="e">
        <f>'Eingabe Raum 4'!Q28</f>
        <v>#N/A</v>
      </c>
    </row>
    <row r="29" spans="1:21" x14ac:dyDescent="0.2">
      <c r="A29" s="7">
        <v>5</v>
      </c>
      <c r="B29" s="409">
        <f>'Eingabe Raum 4'!B29</f>
        <v>0</v>
      </c>
      <c r="C29" s="409">
        <f>'Eingabe Raum 4'!A29</f>
        <v>0</v>
      </c>
      <c r="D29" s="409">
        <f>'Eingabe Raum 4'!D29</f>
        <v>0</v>
      </c>
      <c r="E29" s="543">
        <f>'Eingabe Raum 4'!E29</f>
        <v>0</v>
      </c>
      <c r="F29" s="544">
        <f>'Eingabe Raum 4'!F29</f>
        <v>0</v>
      </c>
      <c r="G29" s="545">
        <f t="shared" si="0"/>
        <v>0</v>
      </c>
      <c r="H29" s="545">
        <f>'Eingabe Raum 4'!G29-'Eingabe Raum 4'!H29</f>
        <v>0</v>
      </c>
      <c r="I29" s="545">
        <f>'Eingabe Raum 4'!H29</f>
        <v>0</v>
      </c>
      <c r="J29" s="409" t="str">
        <f>IF('Eingabe Raum 4'!C29=S$7,U$7,IF('Eingabe Raum 4'!C29=S$8,U$8,IF('Eingabe Raum 4'!C29=S$9,U$9,IF('Eingabe Raum 4'!C29=S$10,U$10,U$11))))</f>
        <v>and. Geb.</v>
      </c>
      <c r="K29" s="409" t="b">
        <f>'Eingabe Raum 4'!N29</f>
        <v>0</v>
      </c>
      <c r="L29" s="545">
        <f>'Eingabe Raum 4'!O29</f>
        <v>0.67</v>
      </c>
      <c r="M29" s="545">
        <f>'Eingabe Raum 4'!J29</f>
        <v>0</v>
      </c>
      <c r="N29" s="409" t="e">
        <f>'Eingabe Raum 4'!L29</f>
        <v>#N/A</v>
      </c>
      <c r="O29" s="545" t="e">
        <f>'Eingabe Raum 4'!M29</f>
        <v>#N/A</v>
      </c>
      <c r="P29" s="474" t="e">
        <f>'Eingabe Raum 4'!Q29</f>
        <v>#N/A</v>
      </c>
    </row>
    <row r="30" spans="1:21" x14ac:dyDescent="0.2">
      <c r="A30" s="7">
        <v>6</v>
      </c>
      <c r="B30" s="409">
        <f>'Eingabe Raum 4'!B30</f>
        <v>0</v>
      </c>
      <c r="C30" s="409">
        <f>'Eingabe Raum 4'!A30</f>
        <v>0</v>
      </c>
      <c r="D30" s="409">
        <f>'Eingabe Raum 4'!D30</f>
        <v>0</v>
      </c>
      <c r="E30" s="543">
        <f>'Eingabe Raum 4'!E30</f>
        <v>0</v>
      </c>
      <c r="F30" s="544">
        <f>'Eingabe Raum 4'!F30</f>
        <v>0</v>
      </c>
      <c r="G30" s="545">
        <f t="shared" si="0"/>
        <v>0</v>
      </c>
      <c r="H30" s="545">
        <f>'Eingabe Raum 4'!G30-'Eingabe Raum 4'!H30</f>
        <v>0</v>
      </c>
      <c r="I30" s="545">
        <f>'Eingabe Raum 4'!H30</f>
        <v>0</v>
      </c>
      <c r="J30" s="409" t="str">
        <f>IF('Eingabe Raum 4'!C30=S$7,U$7,IF('Eingabe Raum 4'!C30=S$8,U$8,IF('Eingabe Raum 4'!C30=S$9,U$9,IF('Eingabe Raum 4'!C30=S$10,U$10,U$11))))</f>
        <v>and. Geb.</v>
      </c>
      <c r="K30" s="409" t="b">
        <f>'Eingabe Raum 4'!N30</f>
        <v>0</v>
      </c>
      <c r="L30" s="545">
        <f>'Eingabe Raum 4'!O30</f>
        <v>0.67</v>
      </c>
      <c r="M30" s="545">
        <f>'Eingabe Raum 4'!J30</f>
        <v>0</v>
      </c>
      <c r="N30" s="409" t="e">
        <f>'Eingabe Raum 4'!L30</f>
        <v>#N/A</v>
      </c>
      <c r="O30" s="545" t="e">
        <f>'Eingabe Raum 4'!M30</f>
        <v>#N/A</v>
      </c>
      <c r="P30" s="474" t="e">
        <f>'Eingabe Raum 4'!Q30</f>
        <v>#N/A</v>
      </c>
      <c r="S30" s="226"/>
    </row>
    <row r="31" spans="1:21" x14ac:dyDescent="0.2">
      <c r="A31" s="7">
        <v>7</v>
      </c>
      <c r="B31" s="409">
        <f>'Eingabe Raum 4'!B31</f>
        <v>0</v>
      </c>
      <c r="C31" s="409">
        <f>'Eingabe Raum 4'!A31</f>
        <v>0</v>
      </c>
      <c r="D31" s="409">
        <f>'Eingabe Raum 4'!D31</f>
        <v>0</v>
      </c>
      <c r="E31" s="543">
        <f>'Eingabe Raum 4'!E31</f>
        <v>0</v>
      </c>
      <c r="F31" s="544">
        <f>'Eingabe Raum 4'!F31</f>
        <v>0</v>
      </c>
      <c r="G31" s="545">
        <f t="shared" si="0"/>
        <v>0</v>
      </c>
      <c r="H31" s="545">
        <f>'Eingabe Raum 4'!G31-'Eingabe Raum 4'!H31</f>
        <v>0</v>
      </c>
      <c r="I31" s="545">
        <f>'Eingabe Raum 4'!H31</f>
        <v>0</v>
      </c>
      <c r="J31" s="409" t="str">
        <f>IF('Eingabe Raum 4'!C31=S$7,U$7,IF('Eingabe Raum 4'!C31=S$8,U$8,IF('Eingabe Raum 4'!C31=S$9,U$9,IF('Eingabe Raum 4'!C31=S$10,U$10,U$11))))</f>
        <v>and. Geb.</v>
      </c>
      <c r="K31" s="409" t="b">
        <f>'Eingabe Raum 4'!N31</f>
        <v>0</v>
      </c>
      <c r="L31" s="545">
        <f>'Eingabe Raum 4'!O31</f>
        <v>0.67</v>
      </c>
      <c r="M31" s="545">
        <f>'Eingabe Raum 4'!J31</f>
        <v>0</v>
      </c>
      <c r="N31" s="409" t="e">
        <f>'Eingabe Raum 4'!L31</f>
        <v>#N/A</v>
      </c>
      <c r="O31" s="545" t="e">
        <f>'Eingabe Raum 4'!M31</f>
        <v>#N/A</v>
      </c>
      <c r="P31" s="474" t="e">
        <f>'Eingabe Raum 4'!Q31</f>
        <v>#N/A</v>
      </c>
    </row>
    <row r="32" spans="1:21" x14ac:dyDescent="0.2">
      <c r="A32" s="7">
        <v>8</v>
      </c>
      <c r="B32" s="409">
        <f>'Eingabe Raum 4'!B32</f>
        <v>0</v>
      </c>
      <c r="C32" s="409">
        <f>'Eingabe Raum 4'!A32</f>
        <v>0</v>
      </c>
      <c r="D32" s="409">
        <f>'Eingabe Raum 4'!D32</f>
        <v>0</v>
      </c>
      <c r="E32" s="543">
        <f>'Eingabe Raum 4'!E32</f>
        <v>0</v>
      </c>
      <c r="F32" s="544">
        <f>'Eingabe Raum 4'!F32</f>
        <v>0</v>
      </c>
      <c r="G32" s="545">
        <f t="shared" si="0"/>
        <v>0</v>
      </c>
      <c r="H32" s="545">
        <f>'Eingabe Raum 4'!G32-'Eingabe Raum 4'!H32</f>
        <v>0</v>
      </c>
      <c r="I32" s="545">
        <f>'Eingabe Raum 4'!H32</f>
        <v>0</v>
      </c>
      <c r="J32" s="409" t="str">
        <f>IF('Eingabe Raum 4'!C32=S$7,U$7,IF('Eingabe Raum 4'!C32=S$8,U$8,IF('Eingabe Raum 4'!C32=S$9,U$9,IF('Eingabe Raum 4'!C32=S$10,U$10,U$11))))</f>
        <v>and. Geb.</v>
      </c>
      <c r="K32" s="409" t="b">
        <f>'Eingabe Raum 4'!N32</f>
        <v>0</v>
      </c>
      <c r="L32" s="545">
        <f>'Eingabe Raum 4'!O32</f>
        <v>0.67</v>
      </c>
      <c r="M32" s="545">
        <f>'Eingabe Raum 4'!J32</f>
        <v>0</v>
      </c>
      <c r="N32" s="409" t="e">
        <f>'Eingabe Raum 4'!L32</f>
        <v>#N/A</v>
      </c>
      <c r="O32" s="545" t="e">
        <f>'Eingabe Raum 4'!M32</f>
        <v>#N/A</v>
      </c>
      <c r="P32" s="474" t="e">
        <f>'Eingabe Raum 4'!Q32</f>
        <v>#N/A</v>
      </c>
    </row>
    <row r="33" spans="1:21" x14ac:dyDescent="0.2">
      <c r="A33" s="7">
        <v>9</v>
      </c>
      <c r="B33" s="409">
        <f>'Eingabe Raum 4'!B33</f>
        <v>0</v>
      </c>
      <c r="C33" s="409">
        <f>'Eingabe Raum 4'!A33</f>
        <v>0</v>
      </c>
      <c r="D33" s="409">
        <f>'Eingabe Raum 4'!D33</f>
        <v>0</v>
      </c>
      <c r="E33" s="543">
        <f>'Eingabe Raum 4'!E33</f>
        <v>0</v>
      </c>
      <c r="F33" s="544">
        <f>'Eingabe Raum 4'!F33</f>
        <v>0</v>
      </c>
      <c r="G33" s="545">
        <f t="shared" si="0"/>
        <v>0</v>
      </c>
      <c r="H33" s="545">
        <f>'Eingabe Raum 4'!G33-'Eingabe Raum 4'!H33</f>
        <v>0</v>
      </c>
      <c r="I33" s="545">
        <f>'Eingabe Raum 4'!H33</f>
        <v>0</v>
      </c>
      <c r="J33" s="409" t="str">
        <f>IF('Eingabe Raum 4'!C33=S$7,U$7,IF('Eingabe Raum 4'!C33=S$8,U$8,IF('Eingabe Raum 4'!C33=S$9,U$9,IF('Eingabe Raum 4'!C33=S$10,U$10,U$11))))</f>
        <v>and. Geb.</v>
      </c>
      <c r="K33" s="409" t="b">
        <f>'Eingabe Raum 4'!N33</f>
        <v>0</v>
      </c>
      <c r="L33" s="545">
        <f>'Eingabe Raum 4'!O33</f>
        <v>0.67</v>
      </c>
      <c r="M33" s="545">
        <f>'Eingabe Raum 4'!J33</f>
        <v>0</v>
      </c>
      <c r="N33" s="409" t="e">
        <f>'Eingabe Raum 4'!L33</f>
        <v>#N/A</v>
      </c>
      <c r="O33" s="545" t="e">
        <f>'Eingabe Raum 4'!M33</f>
        <v>#N/A</v>
      </c>
      <c r="P33" s="474" t="e">
        <f>'Eingabe Raum 4'!Q33</f>
        <v>#N/A</v>
      </c>
    </row>
    <row r="34" spans="1:21" x14ac:dyDescent="0.2">
      <c r="A34" s="7">
        <v>10</v>
      </c>
      <c r="B34" s="409">
        <f>'Eingabe Raum 4'!B34</f>
        <v>0</v>
      </c>
      <c r="C34" s="409">
        <f>'Eingabe Raum 4'!A34</f>
        <v>0</v>
      </c>
      <c r="D34" s="409">
        <f>'Eingabe Raum 4'!D34</f>
        <v>0</v>
      </c>
      <c r="E34" s="543">
        <f>'Eingabe Raum 4'!E34</f>
        <v>0</v>
      </c>
      <c r="F34" s="544">
        <f>'Eingabe Raum 4'!F34</f>
        <v>0</v>
      </c>
      <c r="G34" s="545">
        <f t="shared" si="0"/>
        <v>0</v>
      </c>
      <c r="H34" s="545">
        <f>'Eingabe Raum 4'!G34-'Eingabe Raum 4'!H34</f>
        <v>0</v>
      </c>
      <c r="I34" s="545">
        <f>'Eingabe Raum 4'!H34</f>
        <v>0</v>
      </c>
      <c r="J34" s="409" t="str">
        <f>IF('Eingabe Raum 4'!C34=S$7,U$7,IF('Eingabe Raum 4'!C34=S$8,U$8,IF('Eingabe Raum 4'!C34=S$9,U$9,IF('Eingabe Raum 4'!C34=S$10,U$10,U$11))))</f>
        <v>and. Geb.</v>
      </c>
      <c r="K34" s="409" t="b">
        <f>'Eingabe Raum 4'!N34</f>
        <v>0</v>
      </c>
      <c r="L34" s="545">
        <f>'Eingabe Raum 4'!O34</f>
        <v>0.67</v>
      </c>
      <c r="M34" s="545">
        <f>'Eingabe Raum 4'!J34</f>
        <v>0</v>
      </c>
      <c r="N34" s="409" t="e">
        <f>'Eingabe Raum 4'!L34</f>
        <v>#N/A</v>
      </c>
      <c r="O34" s="545" t="e">
        <f>'Eingabe Raum 4'!M34</f>
        <v>#N/A</v>
      </c>
      <c r="P34" s="474" t="e">
        <f>'Eingabe Raum 4'!Q34</f>
        <v>#N/A</v>
      </c>
      <c r="R34" s="226"/>
    </row>
    <row r="35" spans="1:21" x14ac:dyDescent="0.2">
      <c r="A35" s="7">
        <v>11</v>
      </c>
      <c r="B35" s="409">
        <f>'Eingabe Raum 4'!B35</f>
        <v>0</v>
      </c>
      <c r="C35" s="409">
        <f>'Eingabe Raum 4'!A35</f>
        <v>0</v>
      </c>
      <c r="D35" s="409">
        <f>'Eingabe Raum 4'!D35</f>
        <v>0</v>
      </c>
      <c r="E35" s="543">
        <f>'Eingabe Raum 4'!E35</f>
        <v>0</v>
      </c>
      <c r="F35" s="544">
        <f>'Eingabe Raum 4'!F35</f>
        <v>0</v>
      </c>
      <c r="G35" s="545">
        <f t="shared" si="0"/>
        <v>0</v>
      </c>
      <c r="H35" s="545">
        <f>'Eingabe Raum 4'!G35-'Eingabe Raum 4'!H35</f>
        <v>0</v>
      </c>
      <c r="I35" s="545">
        <f>'Eingabe Raum 4'!H35</f>
        <v>0</v>
      </c>
      <c r="J35" s="409" t="str">
        <f>IF('Eingabe Raum 4'!C35=S$7,U$7,IF('Eingabe Raum 4'!C35=S$8,U$8,IF('Eingabe Raum 4'!C35=S$9,U$9,IF('Eingabe Raum 4'!C35=S$10,U$10,U$11))))</f>
        <v>and. Geb.</v>
      </c>
      <c r="K35" s="409" t="b">
        <f>'Eingabe Raum 4'!N35</f>
        <v>0</v>
      </c>
      <c r="L35" s="545">
        <f>'Eingabe Raum 4'!O35</f>
        <v>0.67</v>
      </c>
      <c r="M35" s="545">
        <f>'Eingabe Raum 4'!J35</f>
        <v>0</v>
      </c>
      <c r="N35" s="409" t="e">
        <f>'Eingabe Raum 4'!L35</f>
        <v>#N/A</v>
      </c>
      <c r="O35" s="545" t="e">
        <f>'Eingabe Raum 4'!M35</f>
        <v>#N/A</v>
      </c>
      <c r="P35" s="474" t="e">
        <f>'Eingabe Raum 4'!Q35</f>
        <v>#N/A</v>
      </c>
    </row>
    <row r="36" spans="1:21" x14ac:dyDescent="0.2">
      <c r="A36" s="7">
        <v>12</v>
      </c>
      <c r="B36" s="409">
        <f>'Eingabe Raum 4'!B36</f>
        <v>0</v>
      </c>
      <c r="C36" s="409">
        <f>'Eingabe Raum 4'!A36</f>
        <v>0</v>
      </c>
      <c r="D36" s="409">
        <f>'Eingabe Raum 4'!D36</f>
        <v>0</v>
      </c>
      <c r="E36" s="543">
        <f>'Eingabe Raum 4'!E36</f>
        <v>0</v>
      </c>
      <c r="F36" s="544">
        <f>'Eingabe Raum 4'!F36</f>
        <v>0</v>
      </c>
      <c r="G36" s="545">
        <f t="shared" si="0"/>
        <v>0</v>
      </c>
      <c r="H36" s="545">
        <f>'Eingabe Raum 4'!G36-'Eingabe Raum 4'!H36</f>
        <v>0</v>
      </c>
      <c r="I36" s="545">
        <f>'Eingabe Raum 4'!H36</f>
        <v>0</v>
      </c>
      <c r="J36" s="409" t="str">
        <f>IF('Eingabe Raum 4'!C36=S$7,U$7,IF('Eingabe Raum 4'!C36=S$8,U$8,IF('Eingabe Raum 4'!C36=S$9,U$9,IF('Eingabe Raum 4'!C36=S$10,U$10,U$11))))</f>
        <v>and. Geb.</v>
      </c>
      <c r="K36" s="409" t="b">
        <f>'Eingabe Raum 4'!N36</f>
        <v>0</v>
      </c>
      <c r="L36" s="545">
        <f>'Eingabe Raum 4'!O36</f>
        <v>0.67</v>
      </c>
      <c r="M36" s="545">
        <f>'Eingabe Raum 4'!J36</f>
        <v>0</v>
      </c>
      <c r="N36" s="409" t="e">
        <f>'Eingabe Raum 4'!L36</f>
        <v>#N/A</v>
      </c>
      <c r="O36" s="545" t="e">
        <f>'Eingabe Raum 4'!M36</f>
        <v>#N/A</v>
      </c>
      <c r="P36" s="474" t="e">
        <f>'Eingabe Raum 4'!Q36</f>
        <v>#N/A</v>
      </c>
    </row>
    <row r="37" spans="1:21" x14ac:dyDescent="0.2">
      <c r="A37" s="7">
        <v>13</v>
      </c>
      <c r="B37" s="409">
        <f>'Eingabe Raum 4'!B37</f>
        <v>0</v>
      </c>
      <c r="C37" s="409">
        <f>'Eingabe Raum 4'!A37</f>
        <v>0</v>
      </c>
      <c r="D37" s="409">
        <f>'Eingabe Raum 4'!D37</f>
        <v>0</v>
      </c>
      <c r="E37" s="543">
        <f>'Eingabe Raum 4'!E37</f>
        <v>0</v>
      </c>
      <c r="F37" s="544">
        <f>'Eingabe Raum 4'!F37</f>
        <v>0</v>
      </c>
      <c r="G37" s="545">
        <f t="shared" si="0"/>
        <v>0</v>
      </c>
      <c r="H37" s="545">
        <f>'Eingabe Raum 4'!G37-'Eingabe Raum 4'!H37</f>
        <v>0</v>
      </c>
      <c r="I37" s="545">
        <f>'Eingabe Raum 4'!H37</f>
        <v>0</v>
      </c>
      <c r="J37" s="409" t="str">
        <f>IF('Eingabe Raum 4'!C37=S$7,U$7,IF('Eingabe Raum 4'!C37=S$8,U$8,IF('Eingabe Raum 4'!C37=S$9,U$9,IF('Eingabe Raum 4'!C37=S$10,U$10,U$11))))</f>
        <v>and. Geb.</v>
      </c>
      <c r="K37" s="409" t="b">
        <f>'Eingabe Raum 4'!N37</f>
        <v>0</v>
      </c>
      <c r="L37" s="545">
        <f>'Eingabe Raum 4'!O37</f>
        <v>0.67</v>
      </c>
      <c r="M37" s="545">
        <f>'Eingabe Raum 4'!J37</f>
        <v>0</v>
      </c>
      <c r="N37" s="409" t="e">
        <f>'Eingabe Raum 4'!L37</f>
        <v>#N/A</v>
      </c>
      <c r="O37" s="545" t="e">
        <f>'Eingabe Raum 4'!M37</f>
        <v>#N/A</v>
      </c>
      <c r="P37" s="474" t="e">
        <f>'Eingabe Raum 4'!Q37</f>
        <v>#N/A</v>
      </c>
      <c r="S37" s="226"/>
    </row>
    <row r="38" spans="1:21" x14ac:dyDescent="0.2">
      <c r="A38" s="7">
        <v>14</v>
      </c>
      <c r="B38" s="409">
        <f>'Eingabe Raum 4'!B38</f>
        <v>0</v>
      </c>
      <c r="C38" s="409">
        <f>'Eingabe Raum 4'!A38</f>
        <v>0</v>
      </c>
      <c r="D38" s="409">
        <f>'Eingabe Raum 4'!D38</f>
        <v>0</v>
      </c>
      <c r="E38" s="543">
        <f>'Eingabe Raum 4'!E38</f>
        <v>0</v>
      </c>
      <c r="F38" s="544">
        <f>'Eingabe Raum 4'!F38</f>
        <v>0</v>
      </c>
      <c r="G38" s="545">
        <f t="shared" si="0"/>
        <v>0</v>
      </c>
      <c r="H38" s="545">
        <f>'Eingabe Raum 4'!G38-'Eingabe Raum 4'!H38</f>
        <v>0</v>
      </c>
      <c r="I38" s="545">
        <f>'Eingabe Raum 4'!H38</f>
        <v>0</v>
      </c>
      <c r="J38" s="409" t="str">
        <f>IF('Eingabe Raum 4'!C38=S$7,U$7,IF('Eingabe Raum 4'!C38=S$8,U$8,IF('Eingabe Raum 4'!C38=S$9,U$9,IF('Eingabe Raum 4'!C38=S$10,U$10,U$11))))</f>
        <v>and. Geb.</v>
      </c>
      <c r="K38" s="409" t="b">
        <f>'Eingabe Raum 4'!N38</f>
        <v>0</v>
      </c>
      <c r="L38" s="545">
        <f>'Eingabe Raum 4'!O38</f>
        <v>0.67</v>
      </c>
      <c r="M38" s="545">
        <f>'Eingabe Raum 4'!J38</f>
        <v>0</v>
      </c>
      <c r="N38" s="409" t="e">
        <f>'Eingabe Raum 4'!L38</f>
        <v>#N/A</v>
      </c>
      <c r="O38" s="545" t="e">
        <f>'Eingabe Raum 4'!M38</f>
        <v>#N/A</v>
      </c>
      <c r="P38" s="474" t="e">
        <f>'Eingabe Raum 4'!Q38</f>
        <v>#N/A</v>
      </c>
    </row>
    <row r="39" spans="1:21" x14ac:dyDescent="0.2">
      <c r="A39" s="7">
        <v>15</v>
      </c>
      <c r="B39" s="409">
        <f>'Eingabe Raum 4'!B39</f>
        <v>0</v>
      </c>
      <c r="C39" s="409">
        <f>'Eingabe Raum 4'!A39</f>
        <v>0</v>
      </c>
      <c r="D39" s="409">
        <f>'Eingabe Raum 4'!D39</f>
        <v>0</v>
      </c>
      <c r="E39" s="543">
        <f>'Eingabe Raum 4'!E39</f>
        <v>0</v>
      </c>
      <c r="F39" s="544">
        <f>'Eingabe Raum 4'!F39</f>
        <v>0</v>
      </c>
      <c r="G39" s="545">
        <f t="shared" si="0"/>
        <v>0</v>
      </c>
      <c r="H39" s="545">
        <f>'Eingabe Raum 4'!G39-'Eingabe Raum 4'!H39</f>
        <v>0</v>
      </c>
      <c r="I39" s="545">
        <f>'Eingabe Raum 4'!H39</f>
        <v>0</v>
      </c>
      <c r="J39" s="409" t="str">
        <f>IF('Eingabe Raum 4'!C39=S$7,U$7,IF('Eingabe Raum 4'!C39=S$8,U$8,IF('Eingabe Raum 4'!C39=S$9,U$9,IF('Eingabe Raum 4'!C39=S$10,U$10,U$11))))</f>
        <v>and. Geb.</v>
      </c>
      <c r="K39" s="409" t="b">
        <f>'Eingabe Raum 4'!N39</f>
        <v>0</v>
      </c>
      <c r="L39" s="545">
        <f>'Eingabe Raum 4'!O39</f>
        <v>0.67</v>
      </c>
      <c r="M39" s="545">
        <f>'Eingabe Raum 4'!J39</f>
        <v>0</v>
      </c>
      <c r="N39" s="409" t="e">
        <f>'Eingabe Raum 4'!L39</f>
        <v>#N/A</v>
      </c>
      <c r="O39" s="545" t="e">
        <f>'Eingabe Raum 4'!M39</f>
        <v>#N/A</v>
      </c>
      <c r="P39" s="474" t="e">
        <f>'Eingabe Raum 4'!Q39</f>
        <v>#N/A</v>
      </c>
    </row>
    <row r="40" spans="1:21" x14ac:dyDescent="0.2">
      <c r="A40" s="7">
        <v>16</v>
      </c>
      <c r="B40" s="409">
        <f>'Eingabe Raum 4'!B40</f>
        <v>0</v>
      </c>
      <c r="C40" s="409">
        <f>'Eingabe Raum 4'!A40</f>
        <v>0</v>
      </c>
      <c r="D40" s="409">
        <f>'Eingabe Raum 4'!D40</f>
        <v>0</v>
      </c>
      <c r="E40" s="543">
        <f>'Eingabe Raum 4'!E40</f>
        <v>0</v>
      </c>
      <c r="F40" s="544">
        <f>'Eingabe Raum 4'!F40</f>
        <v>0</v>
      </c>
      <c r="G40" s="545">
        <f t="shared" si="0"/>
        <v>0</v>
      </c>
      <c r="H40" s="545">
        <f>'Eingabe Raum 4'!G40-'Eingabe Raum 4'!H40</f>
        <v>0</v>
      </c>
      <c r="I40" s="545">
        <f>'Eingabe Raum 4'!H40</f>
        <v>0</v>
      </c>
      <c r="J40" s="409" t="str">
        <f>IF('Eingabe Raum 4'!C40=S$7,U$7,IF('Eingabe Raum 4'!C40=S$8,U$8,IF('Eingabe Raum 4'!C40=S$9,U$9,IF('Eingabe Raum 4'!C40=S$10,U$10,U$11))))</f>
        <v>and. Geb.</v>
      </c>
      <c r="K40" s="409" t="b">
        <f>'Eingabe Raum 4'!N40</f>
        <v>0</v>
      </c>
      <c r="L40" s="545">
        <f>'Eingabe Raum 4'!O40</f>
        <v>0.67</v>
      </c>
      <c r="M40" s="545">
        <f>'Eingabe Raum 4'!J40</f>
        <v>0</v>
      </c>
      <c r="N40" s="409" t="e">
        <f>'Eingabe Raum 4'!L40</f>
        <v>#N/A</v>
      </c>
      <c r="O40" s="545" t="e">
        <f>'Eingabe Raum 4'!M40</f>
        <v>#N/A</v>
      </c>
      <c r="P40" s="474" t="e">
        <f>'Eingabe Raum 4'!Q40</f>
        <v>#N/A</v>
      </c>
    </row>
    <row r="41" spans="1:21" x14ac:dyDescent="0.2">
      <c r="A41" s="7">
        <v>17</v>
      </c>
      <c r="B41" s="409">
        <f>'Eingabe Raum 4'!B41</f>
        <v>0</v>
      </c>
      <c r="C41" s="409">
        <f>'Eingabe Raum 4'!A41</f>
        <v>0</v>
      </c>
      <c r="D41" s="409">
        <f>'Eingabe Raum 4'!D41</f>
        <v>0</v>
      </c>
      <c r="E41" s="543">
        <f>'Eingabe Raum 4'!E41</f>
        <v>0</v>
      </c>
      <c r="F41" s="544">
        <f>'Eingabe Raum 4'!F41</f>
        <v>0</v>
      </c>
      <c r="G41" s="545">
        <f t="shared" si="0"/>
        <v>0</v>
      </c>
      <c r="H41" s="545">
        <f>'Eingabe Raum 4'!G41-'Eingabe Raum 4'!H41</f>
        <v>0</v>
      </c>
      <c r="I41" s="545">
        <f>'Eingabe Raum 4'!H41</f>
        <v>0</v>
      </c>
      <c r="J41" s="409" t="str">
        <f>IF('Eingabe Raum 4'!C41=S$7,U$7,IF('Eingabe Raum 4'!C41=S$8,U$8,IF('Eingabe Raum 4'!C41=S$9,U$9,IF('Eingabe Raum 4'!C41=S$10,U$10,U$11))))</f>
        <v>and. Geb.</v>
      </c>
      <c r="K41" s="409" t="b">
        <f>'Eingabe Raum 4'!N41</f>
        <v>0</v>
      </c>
      <c r="L41" s="545">
        <f>'Eingabe Raum 4'!O41</f>
        <v>0.67</v>
      </c>
      <c r="M41" s="545">
        <f>'Eingabe Raum 4'!J41</f>
        <v>0</v>
      </c>
      <c r="N41" s="409" t="e">
        <f>'Eingabe Raum 4'!L41</f>
        <v>#N/A</v>
      </c>
      <c r="O41" s="545" t="e">
        <f>'Eingabe Raum 4'!M41</f>
        <v>#N/A</v>
      </c>
      <c r="P41" s="474" t="e">
        <f>'Eingabe Raum 4'!Q41</f>
        <v>#N/A</v>
      </c>
      <c r="R41" s="226"/>
    </row>
    <row r="42" spans="1:21" x14ac:dyDescent="0.2">
      <c r="A42" s="7">
        <v>18</v>
      </c>
      <c r="B42" s="409">
        <f>'Eingabe Raum 4'!B42</f>
        <v>0</v>
      </c>
      <c r="C42" s="409">
        <f>'Eingabe Raum 4'!A42</f>
        <v>0</v>
      </c>
      <c r="D42" s="409">
        <f>'Eingabe Raum 4'!D42</f>
        <v>0</v>
      </c>
      <c r="E42" s="543">
        <f>'Eingabe Raum 4'!E42</f>
        <v>0</v>
      </c>
      <c r="F42" s="544">
        <f>'Eingabe Raum 4'!F42</f>
        <v>0</v>
      </c>
      <c r="G42" s="545">
        <f t="shared" si="0"/>
        <v>0</v>
      </c>
      <c r="H42" s="545">
        <f>'Eingabe Raum 4'!G42-'Eingabe Raum 4'!H42</f>
        <v>0</v>
      </c>
      <c r="I42" s="545">
        <f>'Eingabe Raum 4'!H42</f>
        <v>0</v>
      </c>
      <c r="J42" s="409" t="str">
        <f>IF('Eingabe Raum 4'!C42=S$7,U$7,IF('Eingabe Raum 4'!C42=S$8,U$8,IF('Eingabe Raum 4'!C42=S$9,U$9,IF('Eingabe Raum 4'!C42=S$10,U$10,U$11))))</f>
        <v>and. Geb.</v>
      </c>
      <c r="K42" s="409" t="b">
        <f>'Eingabe Raum 4'!N42</f>
        <v>0</v>
      </c>
      <c r="L42" s="545">
        <f>'Eingabe Raum 4'!O42</f>
        <v>0.67</v>
      </c>
      <c r="M42" s="545">
        <f>'Eingabe Raum 4'!J42</f>
        <v>0</v>
      </c>
      <c r="N42" s="409" t="e">
        <f>'Eingabe Raum 4'!L42</f>
        <v>#N/A</v>
      </c>
      <c r="O42" s="545" t="e">
        <f>'Eingabe Raum 4'!M42</f>
        <v>#N/A</v>
      </c>
      <c r="P42" s="474" t="e">
        <f>'Eingabe Raum 4'!Q42</f>
        <v>#N/A</v>
      </c>
    </row>
    <row r="43" spans="1:21" x14ac:dyDescent="0.2">
      <c r="A43" s="7">
        <v>19</v>
      </c>
      <c r="B43" s="409">
        <f>'Eingabe Raum 4'!B43</f>
        <v>0</v>
      </c>
      <c r="C43" s="409">
        <f>'Eingabe Raum 4'!A43</f>
        <v>0</v>
      </c>
      <c r="D43" s="409">
        <f>'Eingabe Raum 4'!D43</f>
        <v>0</v>
      </c>
      <c r="E43" s="543">
        <f>'Eingabe Raum 4'!E43</f>
        <v>0</v>
      </c>
      <c r="F43" s="544">
        <f>'Eingabe Raum 4'!F43</f>
        <v>0</v>
      </c>
      <c r="G43" s="545">
        <f t="shared" si="0"/>
        <v>0</v>
      </c>
      <c r="H43" s="545">
        <f>'Eingabe Raum 4'!G43-'Eingabe Raum 4'!H43</f>
        <v>0</v>
      </c>
      <c r="I43" s="545">
        <f>'Eingabe Raum 4'!H43</f>
        <v>0</v>
      </c>
      <c r="J43" s="409" t="str">
        <f>IF('Eingabe Raum 4'!C43=S$7,U$7,IF('Eingabe Raum 4'!C43=S$8,U$8,IF('Eingabe Raum 4'!C43=S$9,U$9,IF('Eingabe Raum 4'!C43=S$10,U$10,U$11))))</f>
        <v>and. Geb.</v>
      </c>
      <c r="K43" s="409" t="b">
        <f>'Eingabe Raum 4'!N43</f>
        <v>0</v>
      </c>
      <c r="L43" s="545">
        <f>'Eingabe Raum 4'!O43</f>
        <v>0.67</v>
      </c>
      <c r="M43" s="545">
        <f>'Eingabe Raum 4'!J43</f>
        <v>0</v>
      </c>
      <c r="N43" s="409" t="e">
        <f>'Eingabe Raum 4'!L43</f>
        <v>#N/A</v>
      </c>
      <c r="O43" s="545" t="e">
        <f>'Eingabe Raum 4'!M43</f>
        <v>#N/A</v>
      </c>
      <c r="P43" s="474" t="e">
        <f>'Eingabe Raum 4'!Q43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4'!E51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4'!O46:P46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4'!O47:P47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4'!O48:P48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4'!P49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4'!O51:P51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4'!O53:P53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ve8gn82XZWWlK5WyqoSnypIwlgDIY6VMDTWhU99Z60fsluItYEfIArmL16CTHiEU+q+v/HOLz5gj/QHvbu9E5g==" saltValue="etwed8Xfzb0+rijLXMo1mA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339B2-58C6-4832-B6F7-A356630D3284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22" width="0" style="7" hidden="1" customWidth="1"/>
    <col min="23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6998</v>
      </c>
      <c r="P1" s="130" t="s">
        <v>6999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5'!C1</f>
        <v>0</v>
      </c>
      <c r="S2" s="8"/>
    </row>
    <row r="3" spans="2:21" ht="15.75" customHeight="1" x14ac:dyDescent="0.2">
      <c r="B3" s="110" t="s">
        <v>6809</v>
      </c>
      <c r="C3" s="227"/>
      <c r="D3" s="501" t="str">
        <f>'Eingabe Raum 5'!H2</f>
        <v>Obergeschoss</v>
      </c>
      <c r="E3" s="502"/>
      <c r="F3" s="197" t="s">
        <v>6523</v>
      </c>
      <c r="G3" s="198"/>
      <c r="H3" s="198">
        <f>'Eingabe Raum 5'!C2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5'!C3</f>
        <v>24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24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5'!H8</f>
        <v>0.5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5'!H4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5'!K8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5'!E4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5'!C11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5'!H3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5'!L11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5'!K3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5'!C12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5'!H18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5'!T52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5'!G14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5'!J14="","",'Eingabe Raum 5'!J14)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5'!K44&gt;0,'Eingabe Raum 5'!K44,"")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5'!H17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5'!V53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5'!B25</f>
        <v>0</v>
      </c>
      <c r="C25" s="409">
        <f>'Eingabe Raum 5'!A25</f>
        <v>0</v>
      </c>
      <c r="D25" s="409">
        <f>'Eingabe Raum 5'!D25</f>
        <v>0</v>
      </c>
      <c r="E25" s="543">
        <f>'Eingabe Raum 5'!E25</f>
        <v>0</v>
      </c>
      <c r="F25" s="544">
        <f>'Eingabe Raum 5'!F25</f>
        <v>0</v>
      </c>
      <c r="G25" s="545">
        <f>E25*F25</f>
        <v>0</v>
      </c>
      <c r="H25" s="545">
        <f>'Eingabe Raum 5'!G25-'Eingabe Raum 5'!H25</f>
        <v>0</v>
      </c>
      <c r="I25" s="545">
        <f>'Eingabe Raum 5'!H25</f>
        <v>0</v>
      </c>
      <c r="J25" s="409" t="str">
        <f>IF('Eingabe Raum 5'!C25=S$7,U$7,IF('Eingabe Raum 5'!C25=S$8,U$8,IF('Eingabe Raum 5'!C25=S$9,U$9,IF('Eingabe Raum 5'!C25=S$10,U$10,U$11))))</f>
        <v>and. Geb.</v>
      </c>
      <c r="K25" s="409" t="b">
        <f>'Eingabe Raum 5'!N25</f>
        <v>0</v>
      </c>
      <c r="L25" s="545">
        <f>'Eingabe Raum 5'!O25</f>
        <v>0.71</v>
      </c>
      <c r="M25" s="546">
        <f>'Eingabe Raum 5'!J25</f>
        <v>0</v>
      </c>
      <c r="N25" s="547" t="e">
        <f>'Eingabe Raum 5'!L25</f>
        <v>#N/A</v>
      </c>
      <c r="O25" s="546" t="e">
        <f>'Eingabe Raum 5'!M25</f>
        <v>#N/A</v>
      </c>
      <c r="P25" s="474" t="e">
        <f>'Eingabe Raum 5'!Q25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5'!B26</f>
        <v>0</v>
      </c>
      <c r="C26" s="409">
        <f>'Eingabe Raum 5'!A26</f>
        <v>0</v>
      </c>
      <c r="D26" s="409">
        <f>'Eingabe Raum 5'!D26</f>
        <v>0</v>
      </c>
      <c r="E26" s="543">
        <f>'Eingabe Raum 5'!E26</f>
        <v>0</v>
      </c>
      <c r="F26" s="544">
        <f>'Eingabe Raum 5'!F26</f>
        <v>0</v>
      </c>
      <c r="G26" s="545">
        <f t="shared" ref="G26:G43" si="0">E26*F26</f>
        <v>0</v>
      </c>
      <c r="H26" s="545">
        <f>'Eingabe Raum 5'!G26-'Eingabe Raum 5'!H26</f>
        <v>0</v>
      </c>
      <c r="I26" s="545">
        <f>'Eingabe Raum 5'!H26</f>
        <v>0</v>
      </c>
      <c r="J26" s="409" t="str">
        <f>IF('Eingabe Raum 5'!C26=S$7,U$7,IF('Eingabe Raum 5'!C26=S$8,U$8,IF('Eingabe Raum 5'!C26=S$9,U$9,IF('Eingabe Raum 5'!C26=S$10,U$10,U$11))))</f>
        <v>and. Geb.</v>
      </c>
      <c r="K26" s="409" t="b">
        <f>'Eingabe Raum 5'!N26</f>
        <v>0</v>
      </c>
      <c r="L26" s="545">
        <f>'Eingabe Raum 5'!O26</f>
        <v>0.71</v>
      </c>
      <c r="M26" s="545">
        <f>'Eingabe Raum 5'!J26</f>
        <v>0</v>
      </c>
      <c r="N26" s="409" t="e">
        <f>'Eingabe Raum 5'!L26</f>
        <v>#N/A</v>
      </c>
      <c r="O26" s="545" t="e">
        <f>'Eingabe Raum 5'!M26</f>
        <v>#N/A</v>
      </c>
      <c r="P26" s="474" t="e">
        <f>'Eingabe Raum 5'!Q26</f>
        <v>#N/A</v>
      </c>
    </row>
    <row r="27" spans="1:21" x14ac:dyDescent="0.2">
      <c r="A27" s="7">
        <v>3</v>
      </c>
      <c r="B27" s="409">
        <f>'Eingabe Raum 5'!B27</f>
        <v>0</v>
      </c>
      <c r="C27" s="409">
        <f>'Eingabe Raum 5'!A27</f>
        <v>0</v>
      </c>
      <c r="D27" s="409">
        <f>'Eingabe Raum 5'!D27</f>
        <v>0</v>
      </c>
      <c r="E27" s="543">
        <f>'Eingabe Raum 5'!E27</f>
        <v>0</v>
      </c>
      <c r="F27" s="544">
        <f>'Eingabe Raum 5'!F27</f>
        <v>0</v>
      </c>
      <c r="G27" s="545">
        <f t="shared" si="0"/>
        <v>0</v>
      </c>
      <c r="H27" s="545">
        <f>'Eingabe Raum 5'!G27-'Eingabe Raum 5'!H27</f>
        <v>0</v>
      </c>
      <c r="I27" s="545">
        <f>'Eingabe Raum 5'!H27</f>
        <v>0</v>
      </c>
      <c r="J27" s="409" t="str">
        <f>IF('Eingabe Raum 5'!C27=S$7,U$7,IF('Eingabe Raum 5'!C27=S$8,U$8,IF('Eingabe Raum 5'!C27=S$9,U$9,IF('Eingabe Raum 5'!C27=S$10,U$10,U$11))))</f>
        <v>and. Geb.</v>
      </c>
      <c r="K27" s="409" t="b">
        <f>'Eingabe Raum 5'!N27</f>
        <v>0</v>
      </c>
      <c r="L27" s="545">
        <f>'Eingabe Raum 5'!O27</f>
        <v>0.71</v>
      </c>
      <c r="M27" s="545">
        <f>'Eingabe Raum 5'!J27</f>
        <v>0</v>
      </c>
      <c r="N27" s="409" t="e">
        <f>'Eingabe Raum 5'!L27</f>
        <v>#N/A</v>
      </c>
      <c r="O27" s="545" t="e">
        <f>'Eingabe Raum 5'!M27</f>
        <v>#N/A</v>
      </c>
      <c r="P27" s="474" t="e">
        <f>'Eingabe Raum 5'!Q27</f>
        <v>#N/A</v>
      </c>
      <c r="R27" s="226"/>
    </row>
    <row r="28" spans="1:21" x14ac:dyDescent="0.2">
      <c r="A28" s="7">
        <v>4</v>
      </c>
      <c r="B28" s="409">
        <f>'Eingabe Raum 5'!B28</f>
        <v>0</v>
      </c>
      <c r="C28" s="409">
        <f>'Eingabe Raum 5'!A28</f>
        <v>0</v>
      </c>
      <c r="D28" s="409">
        <f>'Eingabe Raum 5'!D28</f>
        <v>0</v>
      </c>
      <c r="E28" s="543">
        <f>'Eingabe Raum 5'!E28</f>
        <v>0</v>
      </c>
      <c r="F28" s="544">
        <f>'Eingabe Raum 5'!F28</f>
        <v>0</v>
      </c>
      <c r="G28" s="545">
        <f t="shared" si="0"/>
        <v>0</v>
      </c>
      <c r="H28" s="545">
        <f>'Eingabe Raum 5'!G28-'Eingabe Raum 5'!H28</f>
        <v>0</v>
      </c>
      <c r="I28" s="545">
        <f>'Eingabe Raum 5'!H28</f>
        <v>0</v>
      </c>
      <c r="J28" s="409" t="str">
        <f>IF('Eingabe Raum 5'!C28=S$7,U$7,IF('Eingabe Raum 5'!C28=S$8,U$8,IF('Eingabe Raum 5'!C28=S$9,U$9,IF('Eingabe Raum 5'!C28=S$10,U$10,U$11))))</f>
        <v>and. Geb.</v>
      </c>
      <c r="K28" s="409" t="b">
        <f>'Eingabe Raum 5'!N28</f>
        <v>0</v>
      </c>
      <c r="L28" s="545">
        <f>'Eingabe Raum 5'!O28</f>
        <v>0.71</v>
      </c>
      <c r="M28" s="545">
        <f>'Eingabe Raum 5'!J28</f>
        <v>0</v>
      </c>
      <c r="N28" s="409" t="e">
        <f>'Eingabe Raum 5'!L28</f>
        <v>#N/A</v>
      </c>
      <c r="O28" s="545" t="e">
        <f>'Eingabe Raum 5'!M28</f>
        <v>#N/A</v>
      </c>
      <c r="P28" s="474" t="e">
        <f>'Eingabe Raum 5'!Q28</f>
        <v>#N/A</v>
      </c>
    </row>
    <row r="29" spans="1:21" x14ac:dyDescent="0.2">
      <c r="A29" s="7">
        <v>5</v>
      </c>
      <c r="B29" s="409">
        <f>'Eingabe Raum 5'!B29</f>
        <v>0</v>
      </c>
      <c r="C29" s="409">
        <f>'Eingabe Raum 5'!A29</f>
        <v>0</v>
      </c>
      <c r="D29" s="409">
        <f>'Eingabe Raum 5'!D29</f>
        <v>0</v>
      </c>
      <c r="E29" s="543">
        <f>'Eingabe Raum 5'!E29</f>
        <v>0</v>
      </c>
      <c r="F29" s="544">
        <f>'Eingabe Raum 5'!F29</f>
        <v>0</v>
      </c>
      <c r="G29" s="545">
        <f t="shared" si="0"/>
        <v>0</v>
      </c>
      <c r="H29" s="545">
        <f>'Eingabe Raum 5'!G29-'Eingabe Raum 5'!H29</f>
        <v>0</v>
      </c>
      <c r="I29" s="545">
        <f>'Eingabe Raum 5'!H29</f>
        <v>0</v>
      </c>
      <c r="J29" s="409" t="str">
        <f>IF('Eingabe Raum 5'!C29=S$7,U$7,IF('Eingabe Raum 5'!C29=S$8,U$8,IF('Eingabe Raum 5'!C29=S$9,U$9,IF('Eingabe Raum 5'!C29=S$10,U$10,U$11))))</f>
        <v>and. Geb.</v>
      </c>
      <c r="K29" s="409" t="b">
        <f>'Eingabe Raum 5'!N29</f>
        <v>0</v>
      </c>
      <c r="L29" s="545">
        <f>'Eingabe Raum 5'!O29</f>
        <v>0.71</v>
      </c>
      <c r="M29" s="545">
        <f>'Eingabe Raum 5'!J29</f>
        <v>0</v>
      </c>
      <c r="N29" s="409" t="e">
        <f>'Eingabe Raum 5'!L29</f>
        <v>#N/A</v>
      </c>
      <c r="O29" s="545" t="e">
        <f>'Eingabe Raum 5'!M29</f>
        <v>#N/A</v>
      </c>
      <c r="P29" s="474" t="e">
        <f>'Eingabe Raum 5'!Q29</f>
        <v>#N/A</v>
      </c>
    </row>
    <row r="30" spans="1:21" x14ac:dyDescent="0.2">
      <c r="A30" s="7">
        <v>6</v>
      </c>
      <c r="B30" s="409">
        <f>'Eingabe Raum 5'!B30</f>
        <v>0</v>
      </c>
      <c r="C30" s="409">
        <f>'Eingabe Raum 5'!A30</f>
        <v>0</v>
      </c>
      <c r="D30" s="409">
        <f>'Eingabe Raum 5'!D30</f>
        <v>0</v>
      </c>
      <c r="E30" s="543">
        <f>'Eingabe Raum 5'!E30</f>
        <v>0</v>
      </c>
      <c r="F30" s="544">
        <f>'Eingabe Raum 5'!F30</f>
        <v>0</v>
      </c>
      <c r="G30" s="545">
        <f t="shared" si="0"/>
        <v>0</v>
      </c>
      <c r="H30" s="545">
        <f>'Eingabe Raum 5'!G30-'Eingabe Raum 5'!H30</f>
        <v>0</v>
      </c>
      <c r="I30" s="545">
        <f>'Eingabe Raum 5'!H30</f>
        <v>0</v>
      </c>
      <c r="J30" s="409" t="str">
        <f>IF('Eingabe Raum 5'!C30=S$7,U$7,IF('Eingabe Raum 5'!C30=S$8,U$8,IF('Eingabe Raum 5'!C30=S$9,U$9,IF('Eingabe Raum 5'!C30=S$10,U$10,U$11))))</f>
        <v>and. Geb.</v>
      </c>
      <c r="K30" s="409" t="b">
        <f>'Eingabe Raum 5'!N30</f>
        <v>0</v>
      </c>
      <c r="L30" s="545">
        <f>'Eingabe Raum 5'!O30</f>
        <v>0.71</v>
      </c>
      <c r="M30" s="545">
        <f>'Eingabe Raum 5'!J30</f>
        <v>0</v>
      </c>
      <c r="N30" s="409" t="e">
        <f>'Eingabe Raum 5'!L30</f>
        <v>#N/A</v>
      </c>
      <c r="O30" s="545" t="e">
        <f>'Eingabe Raum 5'!M30</f>
        <v>#N/A</v>
      </c>
      <c r="P30" s="474" t="e">
        <f>'Eingabe Raum 5'!Q30</f>
        <v>#N/A</v>
      </c>
      <c r="S30" s="226"/>
    </row>
    <row r="31" spans="1:21" x14ac:dyDescent="0.2">
      <c r="A31" s="7">
        <v>7</v>
      </c>
      <c r="B31" s="409">
        <f>'Eingabe Raum 5'!B31</f>
        <v>0</v>
      </c>
      <c r="C31" s="409">
        <f>'Eingabe Raum 5'!A31</f>
        <v>0</v>
      </c>
      <c r="D31" s="409">
        <f>'Eingabe Raum 5'!D31</f>
        <v>0</v>
      </c>
      <c r="E31" s="543">
        <f>'Eingabe Raum 5'!E31</f>
        <v>0</v>
      </c>
      <c r="F31" s="544">
        <f>'Eingabe Raum 5'!F31</f>
        <v>0</v>
      </c>
      <c r="G31" s="545">
        <f t="shared" si="0"/>
        <v>0</v>
      </c>
      <c r="H31" s="545">
        <f>'Eingabe Raum 5'!G31-'Eingabe Raum 5'!H31</f>
        <v>0</v>
      </c>
      <c r="I31" s="545">
        <f>'Eingabe Raum 5'!H31</f>
        <v>0</v>
      </c>
      <c r="J31" s="409" t="str">
        <f>IF('Eingabe Raum 5'!C31=S$7,U$7,IF('Eingabe Raum 5'!C31=S$8,U$8,IF('Eingabe Raum 5'!C31=S$9,U$9,IF('Eingabe Raum 5'!C31=S$10,U$10,U$11))))</f>
        <v>and. Geb.</v>
      </c>
      <c r="K31" s="409" t="b">
        <f>'Eingabe Raum 5'!N31</f>
        <v>0</v>
      </c>
      <c r="L31" s="545">
        <f>'Eingabe Raum 5'!O31</f>
        <v>0.71</v>
      </c>
      <c r="M31" s="545">
        <f>'Eingabe Raum 5'!J31</f>
        <v>0</v>
      </c>
      <c r="N31" s="409" t="e">
        <f>'Eingabe Raum 5'!L31</f>
        <v>#N/A</v>
      </c>
      <c r="O31" s="545" t="e">
        <f>'Eingabe Raum 5'!M31</f>
        <v>#N/A</v>
      </c>
      <c r="P31" s="474" t="e">
        <f>'Eingabe Raum 5'!Q31</f>
        <v>#N/A</v>
      </c>
    </row>
    <row r="32" spans="1:21" x14ac:dyDescent="0.2">
      <c r="A32" s="7">
        <v>8</v>
      </c>
      <c r="B32" s="409">
        <f>'Eingabe Raum 5'!B32</f>
        <v>0</v>
      </c>
      <c r="C32" s="409">
        <f>'Eingabe Raum 5'!A32</f>
        <v>0</v>
      </c>
      <c r="D32" s="409">
        <f>'Eingabe Raum 5'!D32</f>
        <v>0</v>
      </c>
      <c r="E32" s="543">
        <f>'Eingabe Raum 5'!E32</f>
        <v>0</v>
      </c>
      <c r="F32" s="544">
        <f>'Eingabe Raum 5'!F32</f>
        <v>0</v>
      </c>
      <c r="G32" s="545">
        <f t="shared" si="0"/>
        <v>0</v>
      </c>
      <c r="H32" s="545">
        <f>'Eingabe Raum 5'!G32-'Eingabe Raum 5'!H32</f>
        <v>0</v>
      </c>
      <c r="I32" s="545">
        <f>'Eingabe Raum 5'!H32</f>
        <v>0</v>
      </c>
      <c r="J32" s="409" t="str">
        <f>IF('Eingabe Raum 5'!C32=S$7,U$7,IF('Eingabe Raum 5'!C32=S$8,U$8,IF('Eingabe Raum 5'!C32=S$9,U$9,IF('Eingabe Raum 5'!C32=S$10,U$10,U$11))))</f>
        <v>and. Geb.</v>
      </c>
      <c r="K32" s="409" t="b">
        <f>'Eingabe Raum 5'!N32</f>
        <v>0</v>
      </c>
      <c r="L32" s="545">
        <f>'Eingabe Raum 5'!O32</f>
        <v>0.71</v>
      </c>
      <c r="M32" s="545">
        <f>'Eingabe Raum 5'!J32</f>
        <v>0</v>
      </c>
      <c r="N32" s="409" t="e">
        <f>'Eingabe Raum 5'!L32</f>
        <v>#N/A</v>
      </c>
      <c r="O32" s="545" t="e">
        <f>'Eingabe Raum 5'!M32</f>
        <v>#N/A</v>
      </c>
      <c r="P32" s="474" t="e">
        <f>'Eingabe Raum 5'!Q32</f>
        <v>#N/A</v>
      </c>
    </row>
    <row r="33" spans="1:21" x14ac:dyDescent="0.2">
      <c r="A33" s="7">
        <v>9</v>
      </c>
      <c r="B33" s="409">
        <f>'Eingabe Raum 5'!B33</f>
        <v>0</v>
      </c>
      <c r="C33" s="409">
        <f>'Eingabe Raum 5'!A33</f>
        <v>0</v>
      </c>
      <c r="D33" s="409">
        <f>'Eingabe Raum 5'!D33</f>
        <v>0</v>
      </c>
      <c r="E33" s="543">
        <f>'Eingabe Raum 5'!E33</f>
        <v>0</v>
      </c>
      <c r="F33" s="544">
        <f>'Eingabe Raum 5'!F33</f>
        <v>0</v>
      </c>
      <c r="G33" s="545">
        <f t="shared" si="0"/>
        <v>0</v>
      </c>
      <c r="H33" s="545">
        <f>'Eingabe Raum 5'!G33-'Eingabe Raum 5'!H33</f>
        <v>0</v>
      </c>
      <c r="I33" s="545">
        <f>'Eingabe Raum 5'!H33</f>
        <v>0</v>
      </c>
      <c r="J33" s="409" t="str">
        <f>IF('Eingabe Raum 5'!C33=S$7,U$7,IF('Eingabe Raum 5'!C33=S$8,U$8,IF('Eingabe Raum 5'!C33=S$9,U$9,IF('Eingabe Raum 5'!C33=S$10,U$10,U$11))))</f>
        <v>and. Geb.</v>
      </c>
      <c r="K33" s="409" t="b">
        <f>'Eingabe Raum 5'!N33</f>
        <v>0</v>
      </c>
      <c r="L33" s="545">
        <f>'Eingabe Raum 5'!O33</f>
        <v>0.71</v>
      </c>
      <c r="M33" s="545">
        <f>'Eingabe Raum 5'!J33</f>
        <v>0</v>
      </c>
      <c r="N33" s="409" t="e">
        <f>'Eingabe Raum 5'!L33</f>
        <v>#N/A</v>
      </c>
      <c r="O33" s="545" t="e">
        <f>'Eingabe Raum 5'!M33</f>
        <v>#N/A</v>
      </c>
      <c r="P33" s="474" t="e">
        <f>'Eingabe Raum 5'!Q33</f>
        <v>#N/A</v>
      </c>
    </row>
    <row r="34" spans="1:21" x14ac:dyDescent="0.2">
      <c r="A34" s="7">
        <v>10</v>
      </c>
      <c r="B34" s="409">
        <f>'Eingabe Raum 5'!B34</f>
        <v>0</v>
      </c>
      <c r="C34" s="409">
        <f>'Eingabe Raum 5'!A34</f>
        <v>0</v>
      </c>
      <c r="D34" s="409">
        <f>'Eingabe Raum 5'!D34</f>
        <v>0</v>
      </c>
      <c r="E34" s="543">
        <f>'Eingabe Raum 5'!E34</f>
        <v>0</v>
      </c>
      <c r="F34" s="544">
        <f>'Eingabe Raum 5'!F34</f>
        <v>0</v>
      </c>
      <c r="G34" s="545">
        <f t="shared" si="0"/>
        <v>0</v>
      </c>
      <c r="H34" s="545">
        <f>'Eingabe Raum 5'!G34-'Eingabe Raum 5'!H34</f>
        <v>0</v>
      </c>
      <c r="I34" s="545">
        <f>'Eingabe Raum 5'!H34</f>
        <v>0</v>
      </c>
      <c r="J34" s="409" t="str">
        <f>IF('Eingabe Raum 5'!C34=S$7,U$7,IF('Eingabe Raum 5'!C34=S$8,U$8,IF('Eingabe Raum 5'!C34=S$9,U$9,IF('Eingabe Raum 5'!C34=S$10,U$10,U$11))))</f>
        <v>and. Geb.</v>
      </c>
      <c r="K34" s="409" t="b">
        <f>'Eingabe Raum 5'!N34</f>
        <v>0</v>
      </c>
      <c r="L34" s="545">
        <f>'Eingabe Raum 5'!O34</f>
        <v>0.71</v>
      </c>
      <c r="M34" s="545">
        <f>'Eingabe Raum 5'!J34</f>
        <v>0</v>
      </c>
      <c r="N34" s="409" t="e">
        <f>'Eingabe Raum 5'!L34</f>
        <v>#N/A</v>
      </c>
      <c r="O34" s="545" t="e">
        <f>'Eingabe Raum 5'!M34</f>
        <v>#N/A</v>
      </c>
      <c r="P34" s="474" t="e">
        <f>'Eingabe Raum 5'!Q34</f>
        <v>#N/A</v>
      </c>
      <c r="R34" s="226"/>
    </row>
    <row r="35" spans="1:21" x14ac:dyDescent="0.2">
      <c r="A35" s="7">
        <v>11</v>
      </c>
      <c r="B35" s="409">
        <f>'Eingabe Raum 5'!B35</f>
        <v>0</v>
      </c>
      <c r="C35" s="409">
        <f>'Eingabe Raum 5'!A35</f>
        <v>0</v>
      </c>
      <c r="D35" s="409">
        <f>'Eingabe Raum 5'!D35</f>
        <v>0</v>
      </c>
      <c r="E35" s="543">
        <f>'Eingabe Raum 5'!E35</f>
        <v>0</v>
      </c>
      <c r="F35" s="544">
        <f>'Eingabe Raum 5'!F35</f>
        <v>0</v>
      </c>
      <c r="G35" s="545">
        <f t="shared" si="0"/>
        <v>0</v>
      </c>
      <c r="H35" s="545">
        <f>'Eingabe Raum 5'!G35-'Eingabe Raum 5'!H35</f>
        <v>0</v>
      </c>
      <c r="I35" s="545">
        <f>'Eingabe Raum 5'!H35</f>
        <v>0</v>
      </c>
      <c r="J35" s="409" t="str">
        <f>IF('Eingabe Raum 5'!C35=S$7,U$7,IF('Eingabe Raum 5'!C35=S$8,U$8,IF('Eingabe Raum 5'!C35=S$9,U$9,IF('Eingabe Raum 5'!C35=S$10,U$10,U$11))))</f>
        <v>and. Geb.</v>
      </c>
      <c r="K35" s="409" t="b">
        <f>'Eingabe Raum 5'!N35</f>
        <v>0</v>
      </c>
      <c r="L35" s="545">
        <f>'Eingabe Raum 5'!O35</f>
        <v>0.71</v>
      </c>
      <c r="M35" s="545">
        <f>'Eingabe Raum 5'!J35</f>
        <v>0</v>
      </c>
      <c r="N35" s="409" t="e">
        <f>'Eingabe Raum 5'!L35</f>
        <v>#N/A</v>
      </c>
      <c r="O35" s="545" t="e">
        <f>'Eingabe Raum 5'!M35</f>
        <v>#N/A</v>
      </c>
      <c r="P35" s="474" t="e">
        <f>'Eingabe Raum 5'!Q35</f>
        <v>#N/A</v>
      </c>
    </row>
    <row r="36" spans="1:21" x14ac:dyDescent="0.2">
      <c r="A36" s="7">
        <v>12</v>
      </c>
      <c r="B36" s="409">
        <f>'Eingabe Raum 5'!B36</f>
        <v>0</v>
      </c>
      <c r="C36" s="409">
        <f>'Eingabe Raum 5'!A36</f>
        <v>0</v>
      </c>
      <c r="D36" s="409">
        <f>'Eingabe Raum 5'!D36</f>
        <v>0</v>
      </c>
      <c r="E36" s="543">
        <f>'Eingabe Raum 5'!E36</f>
        <v>0</v>
      </c>
      <c r="F36" s="544">
        <f>'Eingabe Raum 5'!F36</f>
        <v>0</v>
      </c>
      <c r="G36" s="545">
        <f t="shared" si="0"/>
        <v>0</v>
      </c>
      <c r="H36" s="545">
        <f>'Eingabe Raum 5'!G36-'Eingabe Raum 5'!H36</f>
        <v>0</v>
      </c>
      <c r="I36" s="545">
        <f>'Eingabe Raum 5'!H36</f>
        <v>0</v>
      </c>
      <c r="J36" s="409" t="str">
        <f>IF('Eingabe Raum 5'!C36=S$7,U$7,IF('Eingabe Raum 5'!C36=S$8,U$8,IF('Eingabe Raum 5'!C36=S$9,U$9,IF('Eingabe Raum 5'!C36=S$10,U$10,U$11))))</f>
        <v>and. Geb.</v>
      </c>
      <c r="K36" s="409" t="b">
        <f>'Eingabe Raum 5'!N36</f>
        <v>0</v>
      </c>
      <c r="L36" s="545">
        <f>'Eingabe Raum 5'!O36</f>
        <v>0.71</v>
      </c>
      <c r="M36" s="545">
        <f>'Eingabe Raum 5'!J36</f>
        <v>0</v>
      </c>
      <c r="N36" s="409" t="e">
        <f>'Eingabe Raum 5'!L36</f>
        <v>#N/A</v>
      </c>
      <c r="O36" s="545" t="e">
        <f>'Eingabe Raum 5'!M36</f>
        <v>#N/A</v>
      </c>
      <c r="P36" s="474" t="e">
        <f>'Eingabe Raum 5'!Q36</f>
        <v>#N/A</v>
      </c>
    </row>
    <row r="37" spans="1:21" x14ac:dyDescent="0.2">
      <c r="A37" s="7">
        <v>13</v>
      </c>
      <c r="B37" s="409">
        <f>'Eingabe Raum 5'!B37</f>
        <v>0</v>
      </c>
      <c r="C37" s="409">
        <f>'Eingabe Raum 5'!A37</f>
        <v>0</v>
      </c>
      <c r="D37" s="409">
        <f>'Eingabe Raum 5'!D37</f>
        <v>0</v>
      </c>
      <c r="E37" s="543">
        <f>'Eingabe Raum 5'!E37</f>
        <v>0</v>
      </c>
      <c r="F37" s="544">
        <f>'Eingabe Raum 5'!F37</f>
        <v>0</v>
      </c>
      <c r="G37" s="545">
        <f t="shared" si="0"/>
        <v>0</v>
      </c>
      <c r="H37" s="545">
        <f>'Eingabe Raum 5'!G37-'Eingabe Raum 5'!H37</f>
        <v>0</v>
      </c>
      <c r="I37" s="545">
        <f>'Eingabe Raum 5'!H37</f>
        <v>0</v>
      </c>
      <c r="J37" s="409" t="str">
        <f>IF('Eingabe Raum 5'!C37=S$7,U$7,IF('Eingabe Raum 5'!C37=S$8,U$8,IF('Eingabe Raum 5'!C37=S$9,U$9,IF('Eingabe Raum 5'!C37=S$10,U$10,U$11))))</f>
        <v>and. Geb.</v>
      </c>
      <c r="K37" s="409" t="b">
        <f>'Eingabe Raum 5'!N37</f>
        <v>0</v>
      </c>
      <c r="L37" s="545">
        <f>'Eingabe Raum 5'!O37</f>
        <v>0.71</v>
      </c>
      <c r="M37" s="545">
        <f>'Eingabe Raum 5'!J37</f>
        <v>0</v>
      </c>
      <c r="N37" s="409" t="e">
        <f>'Eingabe Raum 5'!L37</f>
        <v>#N/A</v>
      </c>
      <c r="O37" s="545" t="e">
        <f>'Eingabe Raum 5'!M37</f>
        <v>#N/A</v>
      </c>
      <c r="P37" s="474" t="e">
        <f>'Eingabe Raum 5'!Q37</f>
        <v>#N/A</v>
      </c>
      <c r="S37" s="226"/>
    </row>
    <row r="38" spans="1:21" x14ac:dyDescent="0.2">
      <c r="A38" s="7">
        <v>14</v>
      </c>
      <c r="B38" s="409">
        <f>'Eingabe Raum 5'!B38</f>
        <v>0</v>
      </c>
      <c r="C38" s="409">
        <f>'Eingabe Raum 5'!A38</f>
        <v>0</v>
      </c>
      <c r="D38" s="409">
        <f>'Eingabe Raum 5'!D38</f>
        <v>0</v>
      </c>
      <c r="E38" s="543">
        <f>'Eingabe Raum 5'!E38</f>
        <v>0</v>
      </c>
      <c r="F38" s="544">
        <f>'Eingabe Raum 5'!F38</f>
        <v>0</v>
      </c>
      <c r="G38" s="545">
        <f t="shared" si="0"/>
        <v>0</v>
      </c>
      <c r="H38" s="545">
        <f>'Eingabe Raum 5'!G38-'Eingabe Raum 5'!H38</f>
        <v>0</v>
      </c>
      <c r="I38" s="545">
        <f>'Eingabe Raum 5'!H38</f>
        <v>0</v>
      </c>
      <c r="J38" s="409" t="str">
        <f>IF('Eingabe Raum 5'!C38=S$7,U$7,IF('Eingabe Raum 5'!C38=S$8,U$8,IF('Eingabe Raum 5'!C38=S$9,U$9,IF('Eingabe Raum 5'!C38=S$10,U$10,U$11))))</f>
        <v>and. Geb.</v>
      </c>
      <c r="K38" s="409" t="b">
        <f>'Eingabe Raum 5'!N38</f>
        <v>0</v>
      </c>
      <c r="L38" s="545">
        <f>'Eingabe Raum 5'!O38</f>
        <v>0.71</v>
      </c>
      <c r="M38" s="545">
        <f>'Eingabe Raum 5'!J38</f>
        <v>0</v>
      </c>
      <c r="N38" s="409" t="e">
        <f>'Eingabe Raum 5'!L38</f>
        <v>#N/A</v>
      </c>
      <c r="O38" s="545" t="e">
        <f>'Eingabe Raum 5'!M38</f>
        <v>#N/A</v>
      </c>
      <c r="P38" s="474" t="e">
        <f>'Eingabe Raum 5'!Q38</f>
        <v>#N/A</v>
      </c>
    </row>
    <row r="39" spans="1:21" x14ac:dyDescent="0.2">
      <c r="A39" s="7">
        <v>15</v>
      </c>
      <c r="B39" s="409">
        <f>'Eingabe Raum 5'!B39</f>
        <v>0</v>
      </c>
      <c r="C39" s="409">
        <f>'Eingabe Raum 5'!A39</f>
        <v>0</v>
      </c>
      <c r="D39" s="409">
        <f>'Eingabe Raum 5'!D39</f>
        <v>0</v>
      </c>
      <c r="E39" s="543">
        <f>'Eingabe Raum 5'!E39</f>
        <v>0</v>
      </c>
      <c r="F39" s="544">
        <f>'Eingabe Raum 5'!F39</f>
        <v>0</v>
      </c>
      <c r="G39" s="545">
        <f t="shared" si="0"/>
        <v>0</v>
      </c>
      <c r="H39" s="545">
        <f>'Eingabe Raum 5'!G39-'Eingabe Raum 5'!H39</f>
        <v>0</v>
      </c>
      <c r="I39" s="545">
        <f>'Eingabe Raum 5'!H39</f>
        <v>0</v>
      </c>
      <c r="J39" s="409" t="str">
        <f>IF('Eingabe Raum 5'!C39=S$7,U$7,IF('Eingabe Raum 5'!C39=S$8,U$8,IF('Eingabe Raum 5'!C39=S$9,U$9,IF('Eingabe Raum 5'!C39=S$10,U$10,U$11))))</f>
        <v>and. Geb.</v>
      </c>
      <c r="K39" s="409" t="b">
        <f>'Eingabe Raum 5'!N39</f>
        <v>0</v>
      </c>
      <c r="L39" s="545">
        <f>'Eingabe Raum 5'!O39</f>
        <v>0.71</v>
      </c>
      <c r="M39" s="545">
        <f>'Eingabe Raum 5'!J39</f>
        <v>0</v>
      </c>
      <c r="N39" s="409" t="e">
        <f>'Eingabe Raum 5'!L39</f>
        <v>#N/A</v>
      </c>
      <c r="O39" s="545" t="e">
        <f>'Eingabe Raum 5'!M39</f>
        <v>#N/A</v>
      </c>
      <c r="P39" s="474" t="e">
        <f>'Eingabe Raum 5'!Q39</f>
        <v>#N/A</v>
      </c>
    </row>
    <row r="40" spans="1:21" x14ac:dyDescent="0.2">
      <c r="A40" s="7">
        <v>16</v>
      </c>
      <c r="B40" s="409">
        <f>'Eingabe Raum 5'!B40</f>
        <v>0</v>
      </c>
      <c r="C40" s="409">
        <f>'Eingabe Raum 5'!A40</f>
        <v>0</v>
      </c>
      <c r="D40" s="409">
        <f>'Eingabe Raum 5'!D40</f>
        <v>0</v>
      </c>
      <c r="E40" s="543">
        <f>'Eingabe Raum 5'!E40</f>
        <v>0</v>
      </c>
      <c r="F40" s="544">
        <f>'Eingabe Raum 5'!F40</f>
        <v>0</v>
      </c>
      <c r="G40" s="545">
        <f t="shared" si="0"/>
        <v>0</v>
      </c>
      <c r="H40" s="545">
        <f>'Eingabe Raum 5'!G40-'Eingabe Raum 5'!H40</f>
        <v>0</v>
      </c>
      <c r="I40" s="545">
        <f>'Eingabe Raum 5'!H40</f>
        <v>0</v>
      </c>
      <c r="J40" s="409" t="str">
        <f>IF('Eingabe Raum 5'!C40=S$7,U$7,IF('Eingabe Raum 5'!C40=S$8,U$8,IF('Eingabe Raum 5'!C40=S$9,U$9,IF('Eingabe Raum 5'!C40=S$10,U$10,U$11))))</f>
        <v>and. Geb.</v>
      </c>
      <c r="K40" s="409" t="b">
        <f>'Eingabe Raum 5'!N40</f>
        <v>0</v>
      </c>
      <c r="L40" s="545">
        <f>'Eingabe Raum 5'!O40</f>
        <v>0.71</v>
      </c>
      <c r="M40" s="545">
        <f>'Eingabe Raum 5'!J40</f>
        <v>0</v>
      </c>
      <c r="N40" s="409" t="e">
        <f>'Eingabe Raum 5'!L40</f>
        <v>#N/A</v>
      </c>
      <c r="O40" s="545" t="e">
        <f>'Eingabe Raum 5'!M40</f>
        <v>#N/A</v>
      </c>
      <c r="P40" s="474" t="e">
        <f>'Eingabe Raum 5'!Q40</f>
        <v>#N/A</v>
      </c>
    </row>
    <row r="41" spans="1:21" x14ac:dyDescent="0.2">
      <c r="A41" s="7">
        <v>17</v>
      </c>
      <c r="B41" s="409">
        <f>'Eingabe Raum 5'!B41</f>
        <v>0</v>
      </c>
      <c r="C41" s="409">
        <f>'Eingabe Raum 5'!A41</f>
        <v>0</v>
      </c>
      <c r="D41" s="409">
        <f>'Eingabe Raum 5'!D41</f>
        <v>0</v>
      </c>
      <c r="E41" s="543">
        <f>'Eingabe Raum 5'!E41</f>
        <v>0</v>
      </c>
      <c r="F41" s="544">
        <f>'Eingabe Raum 5'!F41</f>
        <v>0</v>
      </c>
      <c r="G41" s="545">
        <f t="shared" si="0"/>
        <v>0</v>
      </c>
      <c r="H41" s="545">
        <f>'Eingabe Raum 5'!G41-'Eingabe Raum 5'!H41</f>
        <v>0</v>
      </c>
      <c r="I41" s="545">
        <f>'Eingabe Raum 5'!H41</f>
        <v>0</v>
      </c>
      <c r="J41" s="409" t="str">
        <f>IF('Eingabe Raum 5'!C41=S$7,U$7,IF('Eingabe Raum 5'!C41=S$8,U$8,IF('Eingabe Raum 5'!C41=S$9,U$9,IF('Eingabe Raum 5'!C41=S$10,U$10,U$11))))</f>
        <v>and. Geb.</v>
      </c>
      <c r="K41" s="409" t="b">
        <f>'Eingabe Raum 5'!N41</f>
        <v>0</v>
      </c>
      <c r="L41" s="545">
        <f>'Eingabe Raum 5'!O41</f>
        <v>0.71</v>
      </c>
      <c r="M41" s="545">
        <f>'Eingabe Raum 5'!J41</f>
        <v>0</v>
      </c>
      <c r="N41" s="409" t="e">
        <f>'Eingabe Raum 5'!L41</f>
        <v>#N/A</v>
      </c>
      <c r="O41" s="545" t="e">
        <f>'Eingabe Raum 5'!M41</f>
        <v>#N/A</v>
      </c>
      <c r="P41" s="474" t="e">
        <f>'Eingabe Raum 5'!Q41</f>
        <v>#N/A</v>
      </c>
      <c r="R41" s="226"/>
    </row>
    <row r="42" spans="1:21" x14ac:dyDescent="0.2">
      <c r="A42" s="7">
        <v>18</v>
      </c>
      <c r="B42" s="409">
        <f>'Eingabe Raum 5'!B42</f>
        <v>0</v>
      </c>
      <c r="C42" s="409">
        <f>'Eingabe Raum 5'!A42</f>
        <v>0</v>
      </c>
      <c r="D42" s="409">
        <f>'Eingabe Raum 5'!D42</f>
        <v>0</v>
      </c>
      <c r="E42" s="543">
        <f>'Eingabe Raum 5'!E42</f>
        <v>0</v>
      </c>
      <c r="F42" s="544">
        <f>'Eingabe Raum 5'!F42</f>
        <v>0</v>
      </c>
      <c r="G42" s="545">
        <f t="shared" si="0"/>
        <v>0</v>
      </c>
      <c r="H42" s="545">
        <f>'Eingabe Raum 5'!G42-'Eingabe Raum 5'!H42</f>
        <v>0</v>
      </c>
      <c r="I42" s="545">
        <f>'Eingabe Raum 5'!H42</f>
        <v>0</v>
      </c>
      <c r="J42" s="409" t="str">
        <f>IF('Eingabe Raum 5'!C42=S$7,U$7,IF('Eingabe Raum 5'!C42=S$8,U$8,IF('Eingabe Raum 5'!C42=S$9,U$9,IF('Eingabe Raum 5'!C42=S$10,U$10,U$11))))</f>
        <v>and. Geb.</v>
      </c>
      <c r="K42" s="409" t="b">
        <f>'Eingabe Raum 5'!N42</f>
        <v>0</v>
      </c>
      <c r="L42" s="545">
        <f>'Eingabe Raum 5'!O42</f>
        <v>0.71</v>
      </c>
      <c r="M42" s="545">
        <f>'Eingabe Raum 5'!J42</f>
        <v>0</v>
      </c>
      <c r="N42" s="409" t="e">
        <f>'Eingabe Raum 5'!L42</f>
        <v>#N/A</v>
      </c>
      <c r="O42" s="545" t="e">
        <f>'Eingabe Raum 5'!M42</f>
        <v>#N/A</v>
      </c>
      <c r="P42" s="474" t="e">
        <f>'Eingabe Raum 5'!Q42</f>
        <v>#N/A</v>
      </c>
    </row>
    <row r="43" spans="1:21" x14ac:dyDescent="0.2">
      <c r="A43" s="7">
        <v>19</v>
      </c>
      <c r="B43" s="409">
        <f>'Eingabe Raum 5'!B43</f>
        <v>0</v>
      </c>
      <c r="C43" s="409">
        <f>'Eingabe Raum 5'!A43</f>
        <v>0</v>
      </c>
      <c r="D43" s="409">
        <f>'Eingabe Raum 5'!D43</f>
        <v>0</v>
      </c>
      <c r="E43" s="543">
        <f>'Eingabe Raum 5'!E43</f>
        <v>0</v>
      </c>
      <c r="F43" s="544">
        <f>'Eingabe Raum 5'!F43</f>
        <v>0</v>
      </c>
      <c r="G43" s="545">
        <f t="shared" si="0"/>
        <v>0</v>
      </c>
      <c r="H43" s="545">
        <f>'Eingabe Raum 5'!G43-'Eingabe Raum 5'!H43</f>
        <v>0</v>
      </c>
      <c r="I43" s="545">
        <f>'Eingabe Raum 5'!H43</f>
        <v>0</v>
      </c>
      <c r="J43" s="409" t="str">
        <f>IF('Eingabe Raum 5'!C43=S$7,U$7,IF('Eingabe Raum 5'!C43=S$8,U$8,IF('Eingabe Raum 5'!C43=S$9,U$9,IF('Eingabe Raum 5'!C43=S$10,U$10,U$11))))</f>
        <v>and. Geb.</v>
      </c>
      <c r="K43" s="409" t="b">
        <f>'Eingabe Raum 5'!N43</f>
        <v>0</v>
      </c>
      <c r="L43" s="545">
        <f>'Eingabe Raum 5'!O43</f>
        <v>0.71</v>
      </c>
      <c r="M43" s="545">
        <f>'Eingabe Raum 5'!J43</f>
        <v>0</v>
      </c>
      <c r="N43" s="409" t="e">
        <f>'Eingabe Raum 5'!L43</f>
        <v>#N/A</v>
      </c>
      <c r="O43" s="545" t="e">
        <f>'Eingabe Raum 5'!M43</f>
        <v>#N/A</v>
      </c>
      <c r="P43" s="474" t="e">
        <f>'Eingabe Raum 5'!Q43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5'!E51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5'!O46:P46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5'!O47:P47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5'!O48:P48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5'!P49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5'!O51:P51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5'!O53:P53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S7U+ndvbPAnQkWpFXjyIpfbyNalfUUZZX9kcKUXgNxRxRGb5unW1TZOYnmOCY570ZJl2f3qvM3N27jip66zEOg==" saltValue="YjRUMCo3G6AAyrOEVErdEQ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6CE7D-23A8-4572-9D5F-41B48EEEEE83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7000</v>
      </c>
      <c r="P1" s="130" t="s">
        <v>7001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6'!C1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6'!H2</f>
        <v>0</v>
      </c>
      <c r="E3" s="502"/>
      <c r="F3" s="197" t="s">
        <v>6523</v>
      </c>
      <c r="G3" s="198"/>
      <c r="H3" s="198">
        <f>'Eingabe Raum 6'!C2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6'!C3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74">
        <f>'Eingabe Raum 6'!H8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6'!H4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6'!K8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6'!E4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6'!C11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6'!H3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6'!L11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6'!K3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6'!C12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6'!H18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6'!T52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6'!G14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6'!J14="","",'Eingabe Raum 6'!J14)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6'!K44&gt;0,'Eingabe Raum 6'!K44,"")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6'!H17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6'!V53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6'!B25</f>
        <v>0</v>
      </c>
      <c r="C25" s="409">
        <f>'Eingabe Raum 6'!A25</f>
        <v>0</v>
      </c>
      <c r="D25" s="409">
        <f>'Eingabe Raum 6'!D25</f>
        <v>0</v>
      </c>
      <c r="E25" s="543">
        <f>'Eingabe Raum 6'!E25</f>
        <v>0</v>
      </c>
      <c r="F25" s="544">
        <f>'Eingabe Raum 6'!F25</f>
        <v>0</v>
      </c>
      <c r="G25" s="545">
        <f>E25*F25</f>
        <v>0</v>
      </c>
      <c r="H25" s="545">
        <f>'Eingabe Raum 6'!G25-'Eingabe Raum 6'!H25</f>
        <v>0</v>
      </c>
      <c r="I25" s="545">
        <f>'Eingabe Raum 6'!H25</f>
        <v>0</v>
      </c>
      <c r="J25" s="409" t="str">
        <f>IF('Eingabe Raum 6'!C25=S$7,U$7,IF('Eingabe Raum 6'!C25=S$8,U$8,IF('Eingabe Raum 6'!C25=S$9,U$9,IF('Eingabe Raum 6'!C25=S$10,U$10,U$11))))</f>
        <v>and. Geb.</v>
      </c>
      <c r="K25" s="409" t="b">
        <f>'Eingabe Raum 6'!N25</f>
        <v>0</v>
      </c>
      <c r="L25" s="545">
        <f>'Eingabe Raum 6'!O25</f>
        <v>0</v>
      </c>
      <c r="M25" s="546">
        <f>'Eingabe Raum 6'!J25</f>
        <v>0</v>
      </c>
      <c r="N25" s="547" t="e">
        <f>'Eingabe Raum 6'!L25</f>
        <v>#N/A</v>
      </c>
      <c r="O25" s="546" t="e">
        <f>'Eingabe Raum 6'!M25</f>
        <v>#N/A</v>
      </c>
      <c r="P25" s="474" t="e">
        <f>'Eingabe Raum 6'!Q25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6'!B26</f>
        <v>0</v>
      </c>
      <c r="C26" s="409">
        <f>'Eingabe Raum 6'!A26</f>
        <v>0</v>
      </c>
      <c r="D26" s="409">
        <f>'Eingabe Raum 6'!D26</f>
        <v>0</v>
      </c>
      <c r="E26" s="543">
        <f>'Eingabe Raum 6'!E26</f>
        <v>0</v>
      </c>
      <c r="F26" s="544">
        <f>'Eingabe Raum 6'!F26</f>
        <v>0</v>
      </c>
      <c r="G26" s="545">
        <f t="shared" ref="G26:G43" si="0">E26*F26</f>
        <v>0</v>
      </c>
      <c r="H26" s="545">
        <f>'Eingabe Raum 6'!G26-'Eingabe Raum 6'!H26</f>
        <v>0</v>
      </c>
      <c r="I26" s="545">
        <f>'Eingabe Raum 6'!H26</f>
        <v>0</v>
      </c>
      <c r="J26" s="409" t="str">
        <f>IF('Eingabe Raum 6'!C26=S$7,U$7,IF('Eingabe Raum 6'!C26=S$8,U$8,IF('Eingabe Raum 6'!C26=S$9,U$9,IF('Eingabe Raum 6'!C26=S$10,U$10,U$11))))</f>
        <v>and. Geb.</v>
      </c>
      <c r="K26" s="409" t="b">
        <f>'Eingabe Raum 6'!N26</f>
        <v>0</v>
      </c>
      <c r="L26" s="545">
        <f>'Eingabe Raum 6'!O26</f>
        <v>0</v>
      </c>
      <c r="M26" s="545">
        <f>'Eingabe Raum 6'!J26</f>
        <v>0</v>
      </c>
      <c r="N26" s="409" t="e">
        <f>'Eingabe Raum 6'!L26</f>
        <v>#N/A</v>
      </c>
      <c r="O26" s="545" t="e">
        <f>'Eingabe Raum 6'!M26</f>
        <v>#N/A</v>
      </c>
      <c r="P26" s="474" t="e">
        <f>'Eingabe Raum 6'!Q26</f>
        <v>#N/A</v>
      </c>
    </row>
    <row r="27" spans="1:21" x14ac:dyDescent="0.2">
      <c r="A27" s="7">
        <v>3</v>
      </c>
      <c r="B27" s="409">
        <f>'Eingabe Raum 6'!B27</f>
        <v>0</v>
      </c>
      <c r="C27" s="409">
        <f>'Eingabe Raum 6'!A27</f>
        <v>0</v>
      </c>
      <c r="D27" s="409">
        <f>'Eingabe Raum 6'!D27</f>
        <v>0</v>
      </c>
      <c r="E27" s="543">
        <f>'Eingabe Raum 6'!E27</f>
        <v>0</v>
      </c>
      <c r="F27" s="544">
        <f>'Eingabe Raum 6'!F27</f>
        <v>0</v>
      </c>
      <c r="G27" s="545">
        <f t="shared" si="0"/>
        <v>0</v>
      </c>
      <c r="H27" s="545">
        <f>'Eingabe Raum 6'!G27-'Eingabe Raum 6'!H27</f>
        <v>0</v>
      </c>
      <c r="I27" s="545">
        <f>'Eingabe Raum 6'!H27</f>
        <v>0</v>
      </c>
      <c r="J27" s="409" t="str">
        <f>IF('Eingabe Raum 6'!C27=S$7,U$7,IF('Eingabe Raum 6'!C27=S$8,U$8,IF('Eingabe Raum 6'!C27=S$9,U$9,IF('Eingabe Raum 6'!C27=S$10,U$10,U$11))))</f>
        <v>and. Geb.</v>
      </c>
      <c r="K27" s="409" t="b">
        <f>'Eingabe Raum 6'!N27</f>
        <v>0</v>
      </c>
      <c r="L27" s="545">
        <f>'Eingabe Raum 6'!O27</f>
        <v>0</v>
      </c>
      <c r="M27" s="545">
        <f>'Eingabe Raum 6'!J27</f>
        <v>0</v>
      </c>
      <c r="N27" s="409" t="e">
        <f>'Eingabe Raum 6'!L27</f>
        <v>#N/A</v>
      </c>
      <c r="O27" s="545" t="e">
        <f>'Eingabe Raum 6'!M27</f>
        <v>#N/A</v>
      </c>
      <c r="P27" s="474" t="e">
        <f>'Eingabe Raum 6'!Q27</f>
        <v>#N/A</v>
      </c>
      <c r="R27" s="226"/>
    </row>
    <row r="28" spans="1:21" x14ac:dyDescent="0.2">
      <c r="A28" s="7">
        <v>4</v>
      </c>
      <c r="B28" s="409">
        <f>'Eingabe Raum 6'!B28</f>
        <v>0</v>
      </c>
      <c r="C28" s="409">
        <f>'Eingabe Raum 6'!A28</f>
        <v>0</v>
      </c>
      <c r="D28" s="409">
        <f>'Eingabe Raum 6'!D28</f>
        <v>0</v>
      </c>
      <c r="E28" s="543">
        <f>'Eingabe Raum 6'!E28</f>
        <v>0</v>
      </c>
      <c r="F28" s="544">
        <f>'Eingabe Raum 6'!F28</f>
        <v>0</v>
      </c>
      <c r="G28" s="545">
        <f t="shared" si="0"/>
        <v>0</v>
      </c>
      <c r="H28" s="545">
        <f>'Eingabe Raum 6'!G28-'Eingabe Raum 6'!H28</f>
        <v>0</v>
      </c>
      <c r="I28" s="545">
        <f>'Eingabe Raum 6'!H28</f>
        <v>0</v>
      </c>
      <c r="J28" s="409" t="str">
        <f>IF('Eingabe Raum 6'!C28=S$7,U$7,IF('Eingabe Raum 6'!C28=S$8,U$8,IF('Eingabe Raum 6'!C28=S$9,U$9,IF('Eingabe Raum 6'!C28=S$10,U$10,U$11))))</f>
        <v>and. Geb.</v>
      </c>
      <c r="K28" s="409" t="b">
        <f>'Eingabe Raum 6'!N28</f>
        <v>0</v>
      </c>
      <c r="L28" s="545">
        <f>'Eingabe Raum 6'!O28</f>
        <v>0</v>
      </c>
      <c r="M28" s="545">
        <f>'Eingabe Raum 6'!J28</f>
        <v>0</v>
      </c>
      <c r="N28" s="409" t="e">
        <f>'Eingabe Raum 6'!L28</f>
        <v>#N/A</v>
      </c>
      <c r="O28" s="545" t="e">
        <f>'Eingabe Raum 6'!M28</f>
        <v>#N/A</v>
      </c>
      <c r="P28" s="474" t="e">
        <f>'Eingabe Raum 6'!Q28</f>
        <v>#N/A</v>
      </c>
    </row>
    <row r="29" spans="1:21" x14ac:dyDescent="0.2">
      <c r="A29" s="7">
        <v>5</v>
      </c>
      <c r="B29" s="409">
        <f>'Eingabe Raum 6'!B29</f>
        <v>0</v>
      </c>
      <c r="C29" s="409">
        <f>'Eingabe Raum 6'!A29</f>
        <v>0</v>
      </c>
      <c r="D29" s="409">
        <f>'Eingabe Raum 6'!D29</f>
        <v>0</v>
      </c>
      <c r="E29" s="543">
        <f>'Eingabe Raum 6'!E29</f>
        <v>0</v>
      </c>
      <c r="F29" s="544">
        <f>'Eingabe Raum 6'!F29</f>
        <v>0</v>
      </c>
      <c r="G29" s="545">
        <f t="shared" si="0"/>
        <v>0</v>
      </c>
      <c r="H29" s="545">
        <f>'Eingabe Raum 6'!G29-'Eingabe Raum 6'!H29</f>
        <v>0</v>
      </c>
      <c r="I29" s="545">
        <f>'Eingabe Raum 6'!H29</f>
        <v>0</v>
      </c>
      <c r="J29" s="409" t="str">
        <f>IF('Eingabe Raum 6'!C29=S$7,U$7,IF('Eingabe Raum 6'!C29=S$8,U$8,IF('Eingabe Raum 6'!C29=S$9,U$9,IF('Eingabe Raum 6'!C29=S$10,U$10,U$11))))</f>
        <v>and. Geb.</v>
      </c>
      <c r="K29" s="409" t="b">
        <f>'Eingabe Raum 6'!N29</f>
        <v>0</v>
      </c>
      <c r="L29" s="545">
        <f>'Eingabe Raum 6'!O29</f>
        <v>0</v>
      </c>
      <c r="M29" s="545">
        <f>'Eingabe Raum 6'!J29</f>
        <v>0</v>
      </c>
      <c r="N29" s="409" t="e">
        <f>'Eingabe Raum 6'!L29</f>
        <v>#N/A</v>
      </c>
      <c r="O29" s="545" t="e">
        <f>'Eingabe Raum 6'!M29</f>
        <v>#N/A</v>
      </c>
      <c r="P29" s="474" t="e">
        <f>'Eingabe Raum 6'!Q29</f>
        <v>#N/A</v>
      </c>
    </row>
    <row r="30" spans="1:21" x14ac:dyDescent="0.2">
      <c r="A30" s="7">
        <v>6</v>
      </c>
      <c r="B30" s="409">
        <f>'Eingabe Raum 6'!B30</f>
        <v>0</v>
      </c>
      <c r="C30" s="409">
        <f>'Eingabe Raum 6'!A30</f>
        <v>0</v>
      </c>
      <c r="D30" s="409">
        <f>'Eingabe Raum 6'!D30</f>
        <v>0</v>
      </c>
      <c r="E30" s="543">
        <f>'Eingabe Raum 6'!E30</f>
        <v>0</v>
      </c>
      <c r="F30" s="544">
        <f>'Eingabe Raum 6'!F30</f>
        <v>0</v>
      </c>
      <c r="G30" s="545">
        <f t="shared" si="0"/>
        <v>0</v>
      </c>
      <c r="H30" s="545">
        <f>'Eingabe Raum 6'!G30-'Eingabe Raum 6'!H30</f>
        <v>0</v>
      </c>
      <c r="I30" s="545">
        <f>'Eingabe Raum 6'!H30</f>
        <v>0</v>
      </c>
      <c r="J30" s="409" t="str">
        <f>IF('Eingabe Raum 6'!C30=S$7,U$7,IF('Eingabe Raum 6'!C30=S$8,U$8,IF('Eingabe Raum 6'!C30=S$9,U$9,IF('Eingabe Raum 6'!C30=S$10,U$10,U$11))))</f>
        <v>and. Geb.</v>
      </c>
      <c r="K30" s="409" t="b">
        <f>'Eingabe Raum 6'!N30</f>
        <v>0</v>
      </c>
      <c r="L30" s="545">
        <f>'Eingabe Raum 6'!O30</f>
        <v>0</v>
      </c>
      <c r="M30" s="545">
        <f>'Eingabe Raum 6'!J30</f>
        <v>0</v>
      </c>
      <c r="N30" s="409" t="e">
        <f>'Eingabe Raum 6'!L30</f>
        <v>#N/A</v>
      </c>
      <c r="O30" s="545" t="e">
        <f>'Eingabe Raum 6'!M30</f>
        <v>#N/A</v>
      </c>
      <c r="P30" s="474" t="e">
        <f>'Eingabe Raum 6'!Q30</f>
        <v>#N/A</v>
      </c>
      <c r="S30" s="226"/>
    </row>
    <row r="31" spans="1:21" x14ac:dyDescent="0.2">
      <c r="A31" s="7">
        <v>7</v>
      </c>
      <c r="B31" s="409">
        <f>'Eingabe Raum 6'!B31</f>
        <v>0</v>
      </c>
      <c r="C31" s="409">
        <f>'Eingabe Raum 6'!A31</f>
        <v>0</v>
      </c>
      <c r="D31" s="409">
        <f>'Eingabe Raum 6'!D31</f>
        <v>0</v>
      </c>
      <c r="E31" s="543">
        <f>'Eingabe Raum 6'!E31</f>
        <v>0</v>
      </c>
      <c r="F31" s="544">
        <f>'Eingabe Raum 6'!F31</f>
        <v>0</v>
      </c>
      <c r="G31" s="545">
        <f t="shared" si="0"/>
        <v>0</v>
      </c>
      <c r="H31" s="545">
        <f>'Eingabe Raum 6'!G31-'Eingabe Raum 6'!H31</f>
        <v>0</v>
      </c>
      <c r="I31" s="545">
        <f>'Eingabe Raum 6'!H31</f>
        <v>0</v>
      </c>
      <c r="J31" s="409" t="str">
        <f>IF('Eingabe Raum 6'!C31=S$7,U$7,IF('Eingabe Raum 6'!C31=S$8,U$8,IF('Eingabe Raum 6'!C31=S$9,U$9,IF('Eingabe Raum 6'!C31=S$10,U$10,U$11))))</f>
        <v>and. Geb.</v>
      </c>
      <c r="K31" s="409" t="b">
        <f>'Eingabe Raum 6'!N31</f>
        <v>0</v>
      </c>
      <c r="L31" s="545">
        <f>'Eingabe Raum 6'!O31</f>
        <v>0</v>
      </c>
      <c r="M31" s="545">
        <f>'Eingabe Raum 6'!J31</f>
        <v>0</v>
      </c>
      <c r="N31" s="409" t="e">
        <f>'Eingabe Raum 6'!L31</f>
        <v>#N/A</v>
      </c>
      <c r="O31" s="545" t="e">
        <f>'Eingabe Raum 6'!M31</f>
        <v>#N/A</v>
      </c>
      <c r="P31" s="474" t="e">
        <f>'Eingabe Raum 6'!Q31</f>
        <v>#N/A</v>
      </c>
    </row>
    <row r="32" spans="1:21" x14ac:dyDescent="0.2">
      <c r="A32" s="7">
        <v>8</v>
      </c>
      <c r="B32" s="409">
        <f>'Eingabe Raum 6'!B32</f>
        <v>0</v>
      </c>
      <c r="C32" s="409">
        <f>'Eingabe Raum 6'!A32</f>
        <v>0</v>
      </c>
      <c r="D32" s="409">
        <f>'Eingabe Raum 6'!D32</f>
        <v>0</v>
      </c>
      <c r="E32" s="543">
        <f>'Eingabe Raum 6'!E32</f>
        <v>0</v>
      </c>
      <c r="F32" s="544">
        <f>'Eingabe Raum 6'!F32</f>
        <v>0</v>
      </c>
      <c r="G32" s="545">
        <f t="shared" si="0"/>
        <v>0</v>
      </c>
      <c r="H32" s="545">
        <f>'Eingabe Raum 6'!G32-'Eingabe Raum 6'!H32</f>
        <v>0</v>
      </c>
      <c r="I32" s="545">
        <f>'Eingabe Raum 6'!H32</f>
        <v>0</v>
      </c>
      <c r="J32" s="409" t="str">
        <f>IF('Eingabe Raum 6'!C32=S$7,U$7,IF('Eingabe Raum 6'!C32=S$8,U$8,IF('Eingabe Raum 6'!C32=S$9,U$9,IF('Eingabe Raum 6'!C32=S$10,U$10,U$11))))</f>
        <v>and. Geb.</v>
      </c>
      <c r="K32" s="409" t="b">
        <f>'Eingabe Raum 6'!N32</f>
        <v>0</v>
      </c>
      <c r="L32" s="545">
        <f>'Eingabe Raum 6'!O32</f>
        <v>0</v>
      </c>
      <c r="M32" s="545">
        <f>'Eingabe Raum 6'!J32</f>
        <v>0</v>
      </c>
      <c r="N32" s="409" t="e">
        <f>'Eingabe Raum 6'!L32</f>
        <v>#N/A</v>
      </c>
      <c r="O32" s="545" t="e">
        <f>'Eingabe Raum 6'!M32</f>
        <v>#N/A</v>
      </c>
      <c r="P32" s="474" t="e">
        <f>'Eingabe Raum 6'!Q32</f>
        <v>#N/A</v>
      </c>
    </row>
    <row r="33" spans="1:21" x14ac:dyDescent="0.2">
      <c r="A33" s="7">
        <v>9</v>
      </c>
      <c r="B33" s="409">
        <f>'Eingabe Raum 6'!B33</f>
        <v>0</v>
      </c>
      <c r="C33" s="409">
        <f>'Eingabe Raum 6'!A33</f>
        <v>0</v>
      </c>
      <c r="D33" s="409">
        <f>'Eingabe Raum 6'!D33</f>
        <v>0</v>
      </c>
      <c r="E33" s="543">
        <f>'Eingabe Raum 6'!E33</f>
        <v>0</v>
      </c>
      <c r="F33" s="544">
        <f>'Eingabe Raum 6'!F33</f>
        <v>0</v>
      </c>
      <c r="G33" s="545">
        <f t="shared" si="0"/>
        <v>0</v>
      </c>
      <c r="H33" s="545">
        <f>'Eingabe Raum 6'!G33-'Eingabe Raum 6'!H33</f>
        <v>0</v>
      </c>
      <c r="I33" s="545">
        <f>'Eingabe Raum 6'!H33</f>
        <v>0</v>
      </c>
      <c r="J33" s="409" t="str">
        <f>IF('Eingabe Raum 6'!C33=S$7,U$7,IF('Eingabe Raum 6'!C33=S$8,U$8,IF('Eingabe Raum 6'!C33=S$9,U$9,IF('Eingabe Raum 6'!C33=S$10,U$10,U$11))))</f>
        <v>and. Geb.</v>
      </c>
      <c r="K33" s="409" t="b">
        <f>'Eingabe Raum 6'!N33</f>
        <v>0</v>
      </c>
      <c r="L33" s="545">
        <f>'Eingabe Raum 6'!O33</f>
        <v>0</v>
      </c>
      <c r="M33" s="545">
        <f>'Eingabe Raum 6'!J33</f>
        <v>0</v>
      </c>
      <c r="N33" s="409" t="e">
        <f>'Eingabe Raum 6'!L33</f>
        <v>#N/A</v>
      </c>
      <c r="O33" s="545" t="e">
        <f>'Eingabe Raum 6'!M33</f>
        <v>#N/A</v>
      </c>
      <c r="P33" s="474" t="e">
        <f>'Eingabe Raum 6'!Q33</f>
        <v>#N/A</v>
      </c>
    </row>
    <row r="34" spans="1:21" x14ac:dyDescent="0.2">
      <c r="A34" s="7">
        <v>10</v>
      </c>
      <c r="B34" s="409">
        <f>'Eingabe Raum 6'!B34</f>
        <v>0</v>
      </c>
      <c r="C34" s="409">
        <f>'Eingabe Raum 6'!A34</f>
        <v>0</v>
      </c>
      <c r="D34" s="409">
        <f>'Eingabe Raum 6'!D34</f>
        <v>0</v>
      </c>
      <c r="E34" s="543">
        <f>'Eingabe Raum 6'!E34</f>
        <v>0</v>
      </c>
      <c r="F34" s="544">
        <f>'Eingabe Raum 6'!F34</f>
        <v>0</v>
      </c>
      <c r="G34" s="545">
        <f t="shared" si="0"/>
        <v>0</v>
      </c>
      <c r="H34" s="545">
        <f>'Eingabe Raum 6'!G34-'Eingabe Raum 6'!H34</f>
        <v>0</v>
      </c>
      <c r="I34" s="545">
        <f>'Eingabe Raum 6'!H34</f>
        <v>0</v>
      </c>
      <c r="J34" s="409" t="str">
        <f>IF('Eingabe Raum 6'!C34=S$7,U$7,IF('Eingabe Raum 6'!C34=S$8,U$8,IF('Eingabe Raum 6'!C34=S$9,U$9,IF('Eingabe Raum 6'!C34=S$10,U$10,U$11))))</f>
        <v>and. Geb.</v>
      </c>
      <c r="K34" s="409" t="b">
        <f>'Eingabe Raum 6'!N34</f>
        <v>0</v>
      </c>
      <c r="L34" s="545">
        <f>'Eingabe Raum 6'!O34</f>
        <v>0</v>
      </c>
      <c r="M34" s="545">
        <f>'Eingabe Raum 6'!J34</f>
        <v>0</v>
      </c>
      <c r="N34" s="409" t="e">
        <f>'Eingabe Raum 6'!L34</f>
        <v>#N/A</v>
      </c>
      <c r="O34" s="545" t="e">
        <f>'Eingabe Raum 6'!M34</f>
        <v>#N/A</v>
      </c>
      <c r="P34" s="474" t="e">
        <f>'Eingabe Raum 6'!Q34</f>
        <v>#N/A</v>
      </c>
      <c r="R34" s="226"/>
    </row>
    <row r="35" spans="1:21" x14ac:dyDescent="0.2">
      <c r="A35" s="7">
        <v>11</v>
      </c>
      <c r="B35" s="409">
        <f>'Eingabe Raum 6'!B35</f>
        <v>0</v>
      </c>
      <c r="C35" s="409">
        <f>'Eingabe Raum 6'!A35</f>
        <v>0</v>
      </c>
      <c r="D35" s="409">
        <f>'Eingabe Raum 6'!D35</f>
        <v>0</v>
      </c>
      <c r="E35" s="543">
        <f>'Eingabe Raum 6'!E35</f>
        <v>0</v>
      </c>
      <c r="F35" s="544">
        <f>'Eingabe Raum 6'!F35</f>
        <v>0</v>
      </c>
      <c r="G35" s="545">
        <f t="shared" si="0"/>
        <v>0</v>
      </c>
      <c r="H35" s="545">
        <f>'Eingabe Raum 6'!G35-'Eingabe Raum 6'!H35</f>
        <v>0</v>
      </c>
      <c r="I35" s="545">
        <f>'Eingabe Raum 6'!H35</f>
        <v>0</v>
      </c>
      <c r="J35" s="409" t="str">
        <f>IF('Eingabe Raum 6'!C35=S$7,U$7,IF('Eingabe Raum 6'!C35=S$8,U$8,IF('Eingabe Raum 6'!C35=S$9,U$9,IF('Eingabe Raum 6'!C35=S$10,U$10,U$11))))</f>
        <v>and. Geb.</v>
      </c>
      <c r="K35" s="409" t="b">
        <f>'Eingabe Raum 6'!N35</f>
        <v>0</v>
      </c>
      <c r="L35" s="545">
        <f>'Eingabe Raum 6'!O35</f>
        <v>0</v>
      </c>
      <c r="M35" s="545">
        <f>'Eingabe Raum 6'!J35</f>
        <v>0</v>
      </c>
      <c r="N35" s="409" t="e">
        <f>'Eingabe Raum 6'!L35</f>
        <v>#N/A</v>
      </c>
      <c r="O35" s="545" t="e">
        <f>'Eingabe Raum 6'!M35</f>
        <v>#N/A</v>
      </c>
      <c r="P35" s="474" t="e">
        <f>'Eingabe Raum 6'!Q35</f>
        <v>#N/A</v>
      </c>
    </row>
    <row r="36" spans="1:21" x14ac:dyDescent="0.2">
      <c r="A36" s="7">
        <v>12</v>
      </c>
      <c r="B36" s="409">
        <f>'Eingabe Raum 6'!B36</f>
        <v>0</v>
      </c>
      <c r="C36" s="409">
        <f>'Eingabe Raum 6'!A36</f>
        <v>0</v>
      </c>
      <c r="D36" s="409">
        <f>'Eingabe Raum 6'!D36</f>
        <v>0</v>
      </c>
      <c r="E36" s="543">
        <f>'Eingabe Raum 6'!E36</f>
        <v>0</v>
      </c>
      <c r="F36" s="544">
        <f>'Eingabe Raum 6'!F36</f>
        <v>0</v>
      </c>
      <c r="G36" s="545">
        <f t="shared" si="0"/>
        <v>0</v>
      </c>
      <c r="H36" s="545">
        <f>'Eingabe Raum 6'!G36-'Eingabe Raum 6'!H36</f>
        <v>0</v>
      </c>
      <c r="I36" s="545">
        <f>'Eingabe Raum 6'!H36</f>
        <v>0</v>
      </c>
      <c r="J36" s="409" t="str">
        <f>IF('Eingabe Raum 6'!C36=S$7,U$7,IF('Eingabe Raum 6'!C36=S$8,U$8,IF('Eingabe Raum 6'!C36=S$9,U$9,IF('Eingabe Raum 6'!C36=S$10,U$10,U$11))))</f>
        <v>and. Geb.</v>
      </c>
      <c r="K36" s="409" t="b">
        <f>'Eingabe Raum 6'!N36</f>
        <v>0</v>
      </c>
      <c r="L36" s="545">
        <f>'Eingabe Raum 6'!O36</f>
        <v>0</v>
      </c>
      <c r="M36" s="545">
        <f>'Eingabe Raum 6'!J36</f>
        <v>0</v>
      </c>
      <c r="N36" s="409" t="e">
        <f>'Eingabe Raum 6'!L36</f>
        <v>#N/A</v>
      </c>
      <c r="O36" s="545" t="e">
        <f>'Eingabe Raum 6'!M36</f>
        <v>#N/A</v>
      </c>
      <c r="P36" s="474" t="e">
        <f>'Eingabe Raum 6'!Q36</f>
        <v>#N/A</v>
      </c>
    </row>
    <row r="37" spans="1:21" x14ac:dyDescent="0.2">
      <c r="A37" s="7">
        <v>13</v>
      </c>
      <c r="B37" s="409">
        <f>'Eingabe Raum 6'!B37</f>
        <v>0</v>
      </c>
      <c r="C37" s="409">
        <f>'Eingabe Raum 6'!A37</f>
        <v>0</v>
      </c>
      <c r="D37" s="409">
        <f>'Eingabe Raum 6'!D37</f>
        <v>0</v>
      </c>
      <c r="E37" s="543">
        <f>'Eingabe Raum 6'!E37</f>
        <v>0</v>
      </c>
      <c r="F37" s="544">
        <f>'Eingabe Raum 6'!F37</f>
        <v>0</v>
      </c>
      <c r="G37" s="545">
        <f t="shared" si="0"/>
        <v>0</v>
      </c>
      <c r="H37" s="545">
        <f>'Eingabe Raum 6'!G37-'Eingabe Raum 6'!H37</f>
        <v>0</v>
      </c>
      <c r="I37" s="545">
        <f>'Eingabe Raum 6'!H37</f>
        <v>0</v>
      </c>
      <c r="J37" s="409" t="str">
        <f>IF('Eingabe Raum 6'!C37=S$7,U$7,IF('Eingabe Raum 6'!C37=S$8,U$8,IF('Eingabe Raum 6'!C37=S$9,U$9,IF('Eingabe Raum 6'!C37=S$10,U$10,U$11))))</f>
        <v>and. Geb.</v>
      </c>
      <c r="K37" s="409" t="b">
        <f>'Eingabe Raum 6'!N37</f>
        <v>0</v>
      </c>
      <c r="L37" s="545">
        <f>'Eingabe Raum 6'!O37</f>
        <v>0</v>
      </c>
      <c r="M37" s="545">
        <f>'Eingabe Raum 6'!J37</f>
        <v>0</v>
      </c>
      <c r="N37" s="409" t="e">
        <f>'Eingabe Raum 6'!L37</f>
        <v>#N/A</v>
      </c>
      <c r="O37" s="545" t="e">
        <f>'Eingabe Raum 6'!M37</f>
        <v>#N/A</v>
      </c>
      <c r="P37" s="474" t="e">
        <f>'Eingabe Raum 6'!Q37</f>
        <v>#N/A</v>
      </c>
      <c r="S37" s="226"/>
    </row>
    <row r="38" spans="1:21" x14ac:dyDescent="0.2">
      <c r="A38" s="7">
        <v>14</v>
      </c>
      <c r="B38" s="409">
        <f>'Eingabe Raum 6'!B38</f>
        <v>0</v>
      </c>
      <c r="C38" s="409">
        <f>'Eingabe Raum 6'!A38</f>
        <v>0</v>
      </c>
      <c r="D38" s="409">
        <f>'Eingabe Raum 6'!D38</f>
        <v>0</v>
      </c>
      <c r="E38" s="543">
        <f>'Eingabe Raum 6'!E38</f>
        <v>0</v>
      </c>
      <c r="F38" s="544">
        <f>'Eingabe Raum 6'!F38</f>
        <v>0</v>
      </c>
      <c r="G38" s="545">
        <f t="shared" si="0"/>
        <v>0</v>
      </c>
      <c r="H38" s="545">
        <f>'Eingabe Raum 6'!G38-'Eingabe Raum 6'!H38</f>
        <v>0</v>
      </c>
      <c r="I38" s="545">
        <f>'Eingabe Raum 6'!H38</f>
        <v>0</v>
      </c>
      <c r="J38" s="409" t="str">
        <f>IF('Eingabe Raum 6'!C38=S$7,U$7,IF('Eingabe Raum 6'!C38=S$8,U$8,IF('Eingabe Raum 6'!C38=S$9,U$9,IF('Eingabe Raum 6'!C38=S$10,U$10,U$11))))</f>
        <v>and. Geb.</v>
      </c>
      <c r="K38" s="409" t="b">
        <f>'Eingabe Raum 6'!N38</f>
        <v>0</v>
      </c>
      <c r="L38" s="545">
        <f>'Eingabe Raum 6'!O38</f>
        <v>0</v>
      </c>
      <c r="M38" s="545">
        <f>'Eingabe Raum 6'!J38</f>
        <v>0</v>
      </c>
      <c r="N38" s="409" t="e">
        <f>'Eingabe Raum 6'!L38</f>
        <v>#N/A</v>
      </c>
      <c r="O38" s="545" t="e">
        <f>'Eingabe Raum 6'!M38</f>
        <v>#N/A</v>
      </c>
      <c r="P38" s="474" t="e">
        <f>'Eingabe Raum 6'!Q38</f>
        <v>#N/A</v>
      </c>
    </row>
    <row r="39" spans="1:21" x14ac:dyDescent="0.2">
      <c r="A39" s="7">
        <v>15</v>
      </c>
      <c r="B39" s="409">
        <f>'Eingabe Raum 6'!B39</f>
        <v>0</v>
      </c>
      <c r="C39" s="409">
        <f>'Eingabe Raum 6'!A39</f>
        <v>0</v>
      </c>
      <c r="D39" s="409">
        <f>'Eingabe Raum 6'!D39</f>
        <v>0</v>
      </c>
      <c r="E39" s="543">
        <f>'Eingabe Raum 6'!E39</f>
        <v>0</v>
      </c>
      <c r="F39" s="544">
        <f>'Eingabe Raum 6'!F39</f>
        <v>0</v>
      </c>
      <c r="G39" s="545">
        <f t="shared" si="0"/>
        <v>0</v>
      </c>
      <c r="H39" s="545">
        <f>'Eingabe Raum 6'!G39-'Eingabe Raum 6'!H39</f>
        <v>0</v>
      </c>
      <c r="I39" s="545">
        <f>'Eingabe Raum 6'!H39</f>
        <v>0</v>
      </c>
      <c r="J39" s="409" t="str">
        <f>IF('Eingabe Raum 6'!C39=S$7,U$7,IF('Eingabe Raum 6'!C39=S$8,U$8,IF('Eingabe Raum 6'!C39=S$9,U$9,IF('Eingabe Raum 6'!C39=S$10,U$10,U$11))))</f>
        <v>and. Geb.</v>
      </c>
      <c r="K39" s="409" t="b">
        <f>'Eingabe Raum 6'!N39</f>
        <v>0</v>
      </c>
      <c r="L39" s="545">
        <f>'Eingabe Raum 6'!O39</f>
        <v>0</v>
      </c>
      <c r="M39" s="545">
        <f>'Eingabe Raum 6'!J39</f>
        <v>0</v>
      </c>
      <c r="N39" s="409" t="e">
        <f>'Eingabe Raum 6'!L39</f>
        <v>#N/A</v>
      </c>
      <c r="O39" s="545" t="e">
        <f>'Eingabe Raum 6'!M39</f>
        <v>#N/A</v>
      </c>
      <c r="P39" s="474" t="e">
        <f>'Eingabe Raum 6'!Q39</f>
        <v>#N/A</v>
      </c>
    </row>
    <row r="40" spans="1:21" x14ac:dyDescent="0.2">
      <c r="A40" s="7">
        <v>16</v>
      </c>
      <c r="B40" s="409">
        <f>'Eingabe Raum 6'!B40</f>
        <v>0</v>
      </c>
      <c r="C40" s="409">
        <f>'Eingabe Raum 6'!A40</f>
        <v>0</v>
      </c>
      <c r="D40" s="409">
        <f>'Eingabe Raum 6'!D40</f>
        <v>0</v>
      </c>
      <c r="E40" s="543">
        <f>'Eingabe Raum 6'!E40</f>
        <v>0</v>
      </c>
      <c r="F40" s="544">
        <f>'Eingabe Raum 6'!F40</f>
        <v>0</v>
      </c>
      <c r="G40" s="545">
        <f t="shared" si="0"/>
        <v>0</v>
      </c>
      <c r="H40" s="545">
        <f>'Eingabe Raum 6'!G40-'Eingabe Raum 6'!H40</f>
        <v>0</v>
      </c>
      <c r="I40" s="545">
        <f>'Eingabe Raum 6'!H40</f>
        <v>0</v>
      </c>
      <c r="J40" s="409" t="str">
        <f>IF('Eingabe Raum 6'!C40=S$7,U$7,IF('Eingabe Raum 6'!C40=S$8,U$8,IF('Eingabe Raum 6'!C40=S$9,U$9,IF('Eingabe Raum 6'!C40=S$10,U$10,U$11))))</f>
        <v>and. Geb.</v>
      </c>
      <c r="K40" s="409" t="b">
        <f>'Eingabe Raum 6'!N40</f>
        <v>0</v>
      </c>
      <c r="L40" s="545">
        <f>'Eingabe Raum 6'!O40</f>
        <v>0</v>
      </c>
      <c r="M40" s="545">
        <f>'Eingabe Raum 6'!J40</f>
        <v>0</v>
      </c>
      <c r="N40" s="409" t="e">
        <f>'Eingabe Raum 6'!L40</f>
        <v>#N/A</v>
      </c>
      <c r="O40" s="545" t="e">
        <f>'Eingabe Raum 6'!M40</f>
        <v>#N/A</v>
      </c>
      <c r="P40" s="474" t="e">
        <f>'Eingabe Raum 6'!Q40</f>
        <v>#N/A</v>
      </c>
    </row>
    <row r="41" spans="1:21" x14ac:dyDescent="0.2">
      <c r="A41" s="7">
        <v>17</v>
      </c>
      <c r="B41" s="409">
        <f>'Eingabe Raum 6'!B41</f>
        <v>0</v>
      </c>
      <c r="C41" s="409">
        <f>'Eingabe Raum 6'!A41</f>
        <v>0</v>
      </c>
      <c r="D41" s="409">
        <f>'Eingabe Raum 6'!D41</f>
        <v>0</v>
      </c>
      <c r="E41" s="543">
        <f>'Eingabe Raum 6'!E41</f>
        <v>0</v>
      </c>
      <c r="F41" s="544">
        <f>'Eingabe Raum 6'!F41</f>
        <v>0</v>
      </c>
      <c r="G41" s="545">
        <f t="shared" si="0"/>
        <v>0</v>
      </c>
      <c r="H41" s="545">
        <f>'Eingabe Raum 6'!G41-'Eingabe Raum 6'!H41</f>
        <v>0</v>
      </c>
      <c r="I41" s="545">
        <f>'Eingabe Raum 6'!H41</f>
        <v>0</v>
      </c>
      <c r="J41" s="409" t="str">
        <f>IF('Eingabe Raum 6'!C41=S$7,U$7,IF('Eingabe Raum 6'!C41=S$8,U$8,IF('Eingabe Raum 6'!C41=S$9,U$9,IF('Eingabe Raum 6'!C41=S$10,U$10,U$11))))</f>
        <v>and. Geb.</v>
      </c>
      <c r="K41" s="409" t="b">
        <f>'Eingabe Raum 6'!N41</f>
        <v>0</v>
      </c>
      <c r="L41" s="545">
        <f>'Eingabe Raum 6'!O41</f>
        <v>0</v>
      </c>
      <c r="M41" s="545">
        <f>'Eingabe Raum 6'!J41</f>
        <v>0</v>
      </c>
      <c r="N41" s="409" t="e">
        <f>'Eingabe Raum 6'!L41</f>
        <v>#N/A</v>
      </c>
      <c r="O41" s="545" t="e">
        <f>'Eingabe Raum 6'!M41</f>
        <v>#N/A</v>
      </c>
      <c r="P41" s="474" t="e">
        <f>'Eingabe Raum 6'!Q41</f>
        <v>#N/A</v>
      </c>
      <c r="R41" s="226"/>
    </row>
    <row r="42" spans="1:21" x14ac:dyDescent="0.2">
      <c r="A42" s="7">
        <v>18</v>
      </c>
      <c r="B42" s="409">
        <f>'Eingabe Raum 6'!B42</f>
        <v>0</v>
      </c>
      <c r="C42" s="409">
        <f>'Eingabe Raum 6'!A42</f>
        <v>0</v>
      </c>
      <c r="D42" s="409">
        <f>'Eingabe Raum 6'!D42</f>
        <v>0</v>
      </c>
      <c r="E42" s="543">
        <f>'Eingabe Raum 6'!E42</f>
        <v>0</v>
      </c>
      <c r="F42" s="544">
        <f>'Eingabe Raum 6'!F42</f>
        <v>0</v>
      </c>
      <c r="G42" s="545">
        <f t="shared" si="0"/>
        <v>0</v>
      </c>
      <c r="H42" s="545">
        <f>'Eingabe Raum 6'!G42-'Eingabe Raum 6'!H42</f>
        <v>0</v>
      </c>
      <c r="I42" s="545">
        <f>'Eingabe Raum 6'!H42</f>
        <v>0</v>
      </c>
      <c r="J42" s="409" t="str">
        <f>IF('Eingabe Raum 6'!C42=S$7,U$7,IF('Eingabe Raum 6'!C42=S$8,U$8,IF('Eingabe Raum 6'!C42=S$9,U$9,IF('Eingabe Raum 6'!C42=S$10,U$10,U$11))))</f>
        <v>and. Geb.</v>
      </c>
      <c r="K42" s="409" t="b">
        <f>'Eingabe Raum 6'!N42</f>
        <v>0</v>
      </c>
      <c r="L42" s="545">
        <f>'Eingabe Raum 6'!O42</f>
        <v>0</v>
      </c>
      <c r="M42" s="545">
        <f>'Eingabe Raum 6'!J42</f>
        <v>0</v>
      </c>
      <c r="N42" s="409" t="e">
        <f>'Eingabe Raum 6'!L42</f>
        <v>#N/A</v>
      </c>
      <c r="O42" s="545" t="e">
        <f>'Eingabe Raum 6'!M42</f>
        <v>#N/A</v>
      </c>
      <c r="P42" s="474" t="e">
        <f>'Eingabe Raum 6'!Q42</f>
        <v>#N/A</v>
      </c>
    </row>
    <row r="43" spans="1:21" x14ac:dyDescent="0.2">
      <c r="A43" s="7">
        <v>19</v>
      </c>
      <c r="B43" s="409">
        <f>'Eingabe Raum 6'!B43</f>
        <v>0</v>
      </c>
      <c r="C43" s="409">
        <f>'Eingabe Raum 6'!A43</f>
        <v>0</v>
      </c>
      <c r="D43" s="409">
        <f>'Eingabe Raum 6'!D43</f>
        <v>0</v>
      </c>
      <c r="E43" s="543">
        <f>'Eingabe Raum 6'!E43</f>
        <v>0</v>
      </c>
      <c r="F43" s="544">
        <f>'Eingabe Raum 6'!F43</f>
        <v>0</v>
      </c>
      <c r="G43" s="545">
        <f t="shared" si="0"/>
        <v>0</v>
      </c>
      <c r="H43" s="545">
        <f>'Eingabe Raum 6'!G43-'Eingabe Raum 6'!H43</f>
        <v>0</v>
      </c>
      <c r="I43" s="545">
        <f>'Eingabe Raum 6'!H43</f>
        <v>0</v>
      </c>
      <c r="J43" s="409" t="str">
        <f>IF('Eingabe Raum 6'!C43=S$7,U$7,IF('Eingabe Raum 6'!C43=S$8,U$8,IF('Eingabe Raum 6'!C43=S$9,U$9,IF('Eingabe Raum 6'!C43=S$10,U$10,U$11))))</f>
        <v>and. Geb.</v>
      </c>
      <c r="K43" s="409" t="b">
        <f>'Eingabe Raum 6'!N43</f>
        <v>0</v>
      </c>
      <c r="L43" s="545">
        <f>'Eingabe Raum 6'!O43</f>
        <v>0</v>
      </c>
      <c r="M43" s="545">
        <f>'Eingabe Raum 6'!J43</f>
        <v>0</v>
      </c>
      <c r="N43" s="409" t="e">
        <f>'Eingabe Raum 6'!L43</f>
        <v>#N/A</v>
      </c>
      <c r="O43" s="545" t="e">
        <f>'Eingabe Raum 6'!M43</f>
        <v>#N/A</v>
      </c>
      <c r="P43" s="474" t="e">
        <f>'Eingabe Raum 6'!Q43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6'!E51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6'!O46:P46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6'!O47:P47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6'!O48:P48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6'!P49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6'!O51:P51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6'!O53:P53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t22EzNczNzjcsCBZiXy6rwnhdxLnB9Cx5pD0oGPnJq7rXh8UZLcpYFmNscTbUnGiTcgCEE3FsxzhigsMSGNE4w==" saltValue="f2A58k5gsF07ERF/cNQbzQ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D9937-F6D8-410F-91F1-AB09217EF02B}">
  <sheetPr>
    <pageSetUpPr fitToPage="1"/>
  </sheetPr>
  <dimension ref="B1:AR78"/>
  <sheetViews>
    <sheetView topLeftCell="J16" zoomScaleNormal="100" workbookViewId="0">
      <selection activeCell="Z35" sqref="Z35"/>
    </sheetView>
  </sheetViews>
  <sheetFormatPr baseColWidth="10" defaultRowHeight="12.75" x14ac:dyDescent="0.2"/>
  <cols>
    <col min="1" max="1" width="11" style="1"/>
    <col min="2" max="2" width="14.5" style="1" bestFit="1" customWidth="1"/>
    <col min="3" max="3" width="3.125" style="1" bestFit="1" customWidth="1"/>
    <col min="4" max="4" width="10.25" style="1" bestFit="1" customWidth="1"/>
    <col min="5" max="5" width="2.625" style="1" bestFit="1" customWidth="1"/>
    <col min="6" max="6" width="6.625" style="1" bestFit="1" customWidth="1"/>
    <col min="7" max="7" width="7.125" style="1" bestFit="1" customWidth="1"/>
    <col min="8" max="8" width="8.125" style="1" bestFit="1" customWidth="1"/>
    <col min="9" max="9" width="7" style="1" bestFit="1" customWidth="1"/>
    <col min="10" max="10" width="6.625" style="1" customWidth="1"/>
    <col min="11" max="11" width="7.75" style="1" bestFit="1" customWidth="1"/>
    <col min="12" max="12" width="8.125" style="1" bestFit="1" customWidth="1"/>
    <col min="13" max="13" width="9.875" style="1" bestFit="1" customWidth="1"/>
    <col min="14" max="14" width="8.5" style="1" bestFit="1" customWidth="1"/>
    <col min="15" max="15" width="8.125" style="1" bestFit="1" customWidth="1"/>
    <col min="16" max="16" width="5.75" style="1" bestFit="1" customWidth="1"/>
    <col min="17" max="17" width="4.75" style="1" bestFit="1" customWidth="1"/>
    <col min="18" max="18" width="5" style="1" bestFit="1" customWidth="1"/>
    <col min="19" max="19" width="5" style="1" customWidth="1"/>
    <col min="20" max="20" width="8.5" style="1" bestFit="1" customWidth="1"/>
    <col min="21" max="23" width="6.625" style="1" customWidth="1"/>
    <col min="24" max="24" width="12" style="63" customWidth="1"/>
    <col min="25" max="26" width="11.25" style="2" customWidth="1"/>
    <col min="27" max="29" width="4.375" style="2" customWidth="1"/>
    <col min="30" max="32" width="4.375" style="1" customWidth="1"/>
    <col min="33" max="33" width="4.875" style="1" bestFit="1" customWidth="1"/>
    <col min="34" max="34" width="3.625" style="1" bestFit="1" customWidth="1"/>
    <col min="35" max="35" width="10.875" style="1" bestFit="1" customWidth="1"/>
    <col min="36" max="36" width="13.75" style="1" bestFit="1" customWidth="1"/>
    <col min="37" max="37" width="14.375" style="1" bestFit="1" customWidth="1"/>
    <col min="38" max="38" width="6.375" style="1" bestFit="1" customWidth="1"/>
    <col min="39" max="39" width="4.5" style="1" bestFit="1" customWidth="1"/>
    <col min="40" max="40" width="6.75" style="1" customWidth="1"/>
    <col min="41" max="41" width="7.75" style="1" bestFit="1" customWidth="1"/>
    <col min="42" max="42" width="6.25" style="1" bestFit="1" customWidth="1"/>
    <col min="43" max="43" width="8.125" style="1" bestFit="1" customWidth="1"/>
    <col min="44" max="263" width="11.25" style="1" customWidth="1"/>
    <col min="264" max="1030" width="10.75" style="1" customWidth="1"/>
    <col min="1031" max="16384" width="11" style="1"/>
  </cols>
  <sheetData>
    <row r="1" spans="2:44" x14ac:dyDescent="0.2">
      <c r="B1" s="5" t="s">
        <v>6649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0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2:44" x14ac:dyDescent="0.2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AA2" s="8"/>
      <c r="AB2" s="8"/>
      <c r="AC2" s="8"/>
      <c r="AD2" s="8"/>
      <c r="AE2" s="8"/>
      <c r="AF2" s="8"/>
      <c r="AG2" s="8"/>
      <c r="AH2" s="8"/>
    </row>
    <row r="3" spans="2:44" x14ac:dyDescent="0.2">
      <c r="B3" s="5" t="s">
        <v>6650</v>
      </c>
      <c r="C3" s="5" t="s">
        <v>6651</v>
      </c>
      <c r="D3" s="5" t="s">
        <v>10</v>
      </c>
      <c r="E3" s="5" t="s">
        <v>6675</v>
      </c>
      <c r="F3" s="5" t="s">
        <v>6652</v>
      </c>
      <c r="G3" s="5" t="s">
        <v>6653</v>
      </c>
      <c r="H3" s="5" t="s">
        <v>6654</v>
      </c>
      <c r="I3" s="5" t="s">
        <v>6655</v>
      </c>
      <c r="J3" s="5"/>
      <c r="K3" s="5" t="s">
        <v>6656</v>
      </c>
      <c r="L3" s="5" t="s">
        <v>6657</v>
      </c>
      <c r="M3" s="5" t="s">
        <v>6658</v>
      </c>
      <c r="N3" s="5" t="s">
        <v>6659</v>
      </c>
      <c r="O3" s="5" t="s">
        <v>6676</v>
      </c>
      <c r="P3" s="5" t="s">
        <v>6677</v>
      </c>
      <c r="Q3" s="5" t="s">
        <v>6697</v>
      </c>
      <c r="R3" s="5" t="s">
        <v>6698</v>
      </c>
      <c r="S3" s="5" t="s">
        <v>6858</v>
      </c>
      <c r="T3" s="5" t="s">
        <v>6699</v>
      </c>
      <c r="U3" s="5" t="s">
        <v>6859</v>
      </c>
      <c r="V3" s="5" t="s">
        <v>6860</v>
      </c>
      <c r="W3" s="5"/>
      <c r="X3" s="50" t="s">
        <v>6678</v>
      </c>
      <c r="Y3" s="2" t="s">
        <v>6681</v>
      </c>
      <c r="Z3" s="2" t="s">
        <v>6696</v>
      </c>
      <c r="AA3" s="8" t="s">
        <v>6578</v>
      </c>
      <c r="AB3" s="1" t="s">
        <v>6579</v>
      </c>
      <c r="AC3" s="1" t="s">
        <v>6580</v>
      </c>
      <c r="AD3" s="1" t="s">
        <v>6581</v>
      </c>
      <c r="AE3" s="1" t="s">
        <v>6601</v>
      </c>
      <c r="AF3" s="1" t="s">
        <v>6704</v>
      </c>
      <c r="AG3" s="8" t="s">
        <v>6583</v>
      </c>
      <c r="AH3" s="1" t="s">
        <v>6584</v>
      </c>
      <c r="AI3" s="1" t="s">
        <v>6688</v>
      </c>
      <c r="AJ3" s="1" t="s">
        <v>6748</v>
      </c>
      <c r="AK3" s="1" t="s">
        <v>6746</v>
      </c>
      <c r="AL3" s="1" t="s">
        <v>6730</v>
      </c>
      <c r="AM3" s="1" t="s">
        <v>6739</v>
      </c>
      <c r="AN3" s="1" t="s">
        <v>6740</v>
      </c>
      <c r="AO3" s="1" t="s">
        <v>6743</v>
      </c>
      <c r="AP3" s="1" t="s">
        <v>6742</v>
      </c>
      <c r="AQ3" s="1" t="s">
        <v>6741</v>
      </c>
      <c r="AR3" s="1" t="s">
        <v>6747</v>
      </c>
    </row>
    <row r="4" spans="2:44" x14ac:dyDescent="0.2">
      <c r="B4" s="5"/>
      <c r="C4" s="5"/>
      <c r="D4" s="5"/>
      <c r="E4" s="5" t="s">
        <v>13</v>
      </c>
      <c r="F4" s="5" t="s">
        <v>4</v>
      </c>
      <c r="G4" s="5" t="s">
        <v>4</v>
      </c>
      <c r="H4" s="5" t="s">
        <v>15</v>
      </c>
      <c r="I4" s="5"/>
      <c r="J4" s="5"/>
      <c r="K4" s="5" t="s">
        <v>6583</v>
      </c>
      <c r="L4" s="5" t="s">
        <v>6583</v>
      </c>
      <c r="M4" s="5" t="s">
        <v>6583</v>
      </c>
      <c r="N4" s="5" t="s">
        <v>6583</v>
      </c>
      <c r="O4" s="5" t="s">
        <v>6583</v>
      </c>
      <c r="P4" s="5" t="s">
        <v>6583</v>
      </c>
      <c r="Q4" s="5" t="s">
        <v>5</v>
      </c>
      <c r="R4" s="5" t="s">
        <v>5</v>
      </c>
      <c r="S4" s="5" t="s">
        <v>5</v>
      </c>
      <c r="T4" s="5" t="s">
        <v>5</v>
      </c>
      <c r="U4" s="5" t="s">
        <v>5</v>
      </c>
      <c r="V4" s="5" t="s">
        <v>13</v>
      </c>
      <c r="W4" s="5"/>
      <c r="X4" s="50"/>
      <c r="Y4" s="8"/>
      <c r="Z4" s="8"/>
      <c r="AA4" s="8"/>
      <c r="AB4" s="1"/>
      <c r="AC4" s="1"/>
      <c r="AG4" s="8"/>
    </row>
    <row r="5" spans="2:44" x14ac:dyDescent="0.2">
      <c r="B5" s="5" t="s">
        <v>6660</v>
      </c>
      <c r="C5" s="5">
        <f>'Eingabe Raum 1'!C$1</f>
        <v>0</v>
      </c>
      <c r="D5" s="59">
        <f>'Eingabe Raum 1'!C$2</f>
        <v>0</v>
      </c>
      <c r="E5" s="5">
        <f>'Eingabe Raum 1'!C$3</f>
        <v>0</v>
      </c>
      <c r="F5" s="5">
        <f>'Eingabe Raum 1'!K$4</f>
        <v>0</v>
      </c>
      <c r="G5" s="5">
        <f>'Eingabe Raum 1'!K$5</f>
        <v>0</v>
      </c>
      <c r="H5" s="5">
        <f>'Eingabe Raum 1'!N$4</f>
        <v>0</v>
      </c>
      <c r="I5" s="5"/>
      <c r="J5" s="5"/>
      <c r="K5" s="16">
        <f>'Eingabe Raum 1'!E$46</f>
        <v>0</v>
      </c>
      <c r="L5" s="16">
        <f>'Eingabe Raum 1'!E$47</f>
        <v>0</v>
      </c>
      <c r="M5" s="16">
        <f>'Eingabe Raum 1'!E$48</f>
        <v>0</v>
      </c>
      <c r="N5" s="16">
        <f>'Eingabe Raum 1'!E$49</f>
        <v>0</v>
      </c>
      <c r="O5" s="16">
        <f>'Eingabe Raum 1'!E$50</f>
        <v>0</v>
      </c>
      <c r="P5" s="16" t="e">
        <f>'Eingabe Raum 1'!E$51</f>
        <v>#N/A</v>
      </c>
      <c r="Q5" s="5">
        <f>'Eingabe Raum 1'!C$11</f>
        <v>0</v>
      </c>
      <c r="R5" s="5">
        <f>'Eingabe Raum 1'!C$12</f>
        <v>0</v>
      </c>
      <c r="S5" s="5">
        <f>'Eingabe Raum 1'!H$18</f>
        <v>0</v>
      </c>
      <c r="T5" s="5">
        <f>'Eingabe Raum 1'!H$17</f>
        <v>0</v>
      </c>
      <c r="U5" s="5">
        <f>'Eingabe Raum 1'!G14</f>
        <v>0</v>
      </c>
      <c r="V5" s="5">
        <f>'Eingabe Raum 1'!J14</f>
        <v>0</v>
      </c>
      <c r="W5" s="5"/>
      <c r="X5" s="69">
        <f>'Eingabe Raum 1'!Y$46</f>
        <v>0</v>
      </c>
      <c r="Y5" s="8">
        <f>'Eingabe Raum 1'!H$18</f>
        <v>0</v>
      </c>
      <c r="Z5" s="8"/>
      <c r="AA5" s="66">
        <f>COUNTIF('Eingabe Raum 1'!$Z$25:$Z$43,Zusammenstellung!AA$3)</f>
        <v>0</v>
      </c>
      <c r="AB5" s="66">
        <f>COUNTIF('Eingabe Raum 1'!$Z$25:$Z$43,Zusammenstellung!AB$3)</f>
        <v>0</v>
      </c>
      <c r="AC5" s="66">
        <f>COUNTIF('Eingabe Raum 1'!$Z$25:$Z$43,Zusammenstellung!AC$3)</f>
        <v>0</v>
      </c>
      <c r="AD5" s="66">
        <f>COUNTIF('Eingabe Raum 1'!$Z$25:$Z$43,Zusammenstellung!AD$3)</f>
        <v>0</v>
      </c>
      <c r="AE5" s="66">
        <f>COUNTIF('Eingabe Raum 1'!$Z$25:$Z$43,Zusammenstellung!AE$3)</f>
        <v>0</v>
      </c>
      <c r="AF5" s="66">
        <f>COUNTIF('Eingabe Raum 1'!$Z$25:$Z$43,Zusammenstellung!AF$3)</f>
        <v>0</v>
      </c>
      <c r="AG5" s="66">
        <f>COUNTIF('Eingabe Raum 1'!$Z$25:$Z$43,Zusammenstellung!AG$3)</f>
        <v>0</v>
      </c>
      <c r="AH5" s="66">
        <f>COUNTIF('Eingabe Raum 1'!$Z$25:$Z$43,Zusammenstellung!AH$3)</f>
        <v>0</v>
      </c>
      <c r="AI5" s="53" t="e">
        <f>'Eingabe Raum 1'!T$51</f>
        <v>#N/A</v>
      </c>
      <c r="AJ5" s="1">
        <f>'Eingabe Raum 1'!V$51</f>
        <v>0</v>
      </c>
      <c r="AK5" s="70" t="e">
        <f>'Eingabe Raum 1'!O$46</f>
        <v>#N/A</v>
      </c>
      <c r="AL5" s="1">
        <f>'Eingabe Raum 1'!T$64</f>
        <v>0</v>
      </c>
      <c r="AM5" s="58">
        <f>'Eingabe Raum 1'!T$65</f>
        <v>0</v>
      </c>
      <c r="AN5" s="70">
        <f>'Eingabe Raum 1'!O$47</f>
        <v>0</v>
      </c>
      <c r="AO5" s="1">
        <f>'Eingabe Raum 1'!T$62</f>
        <v>0</v>
      </c>
      <c r="AP5" s="1">
        <f>'Eingabe Raum 1'!T$65</f>
        <v>0</v>
      </c>
      <c r="AQ5" s="1">
        <f>AO5*AP5*0.34</f>
        <v>0</v>
      </c>
      <c r="AR5" s="70" t="e">
        <f>MAX(AI5,AJ5)*(E5-'Eingabe Allgemeine Daten'!B$33)*0.34+AN5+AQ5</f>
        <v>#N/A</v>
      </c>
    </row>
    <row r="6" spans="2:44" x14ac:dyDescent="0.2">
      <c r="B6" s="5" t="s">
        <v>6661</v>
      </c>
      <c r="C6" s="5">
        <f>'Eingabe Raum 2'!C1</f>
        <v>0</v>
      </c>
      <c r="D6" s="59">
        <f>'Eingabe Raum 2'!C$2</f>
        <v>0</v>
      </c>
      <c r="E6" s="5">
        <f>'Eingabe Raum 2'!C$3</f>
        <v>0</v>
      </c>
      <c r="F6" s="5">
        <f>'Eingabe Raum 2'!K$4</f>
        <v>0</v>
      </c>
      <c r="G6" s="5">
        <f>'Eingabe Raum 2'!K$5</f>
        <v>0</v>
      </c>
      <c r="H6" s="5">
        <f>'Eingabe Raum 2'!N$4</f>
        <v>0</v>
      </c>
      <c r="I6" s="5"/>
      <c r="J6" s="5"/>
      <c r="K6" s="16">
        <f>'Eingabe Raum 2'!E$46</f>
        <v>0</v>
      </c>
      <c r="L6" s="16">
        <f>'Eingabe Raum 2'!E$47</f>
        <v>0</v>
      </c>
      <c r="M6" s="16">
        <f>'Eingabe Raum 2'!E$48</f>
        <v>0</v>
      </c>
      <c r="N6" s="16">
        <f>'Eingabe Raum 2'!E$49</f>
        <v>0</v>
      </c>
      <c r="O6" s="16">
        <f>'Eingabe Raum 2'!E$50</f>
        <v>0</v>
      </c>
      <c r="P6" s="16" t="e">
        <f>'Eingabe Raum 2'!E$51</f>
        <v>#N/A</v>
      </c>
      <c r="Q6" s="5">
        <f>'Eingabe Raum 2'!C$11</f>
        <v>0</v>
      </c>
      <c r="R6" s="5">
        <f>'Eingabe Raum 2'!C$12</f>
        <v>0</v>
      </c>
      <c r="S6" s="5">
        <f>'Eingabe Raum 2'!H$18</f>
        <v>0</v>
      </c>
      <c r="T6" s="5">
        <f>'Eingabe Raum 2'!H$17</f>
        <v>0</v>
      </c>
      <c r="U6" s="5"/>
      <c r="V6" s="5"/>
      <c r="W6" s="5"/>
      <c r="X6" s="69">
        <f>'Eingabe Raum 2'!Y$46</f>
        <v>0</v>
      </c>
      <c r="Y6" s="8">
        <f>'Eingabe Raum 2'!H$18</f>
        <v>0</v>
      </c>
      <c r="Z6" s="8"/>
      <c r="AA6" s="66">
        <f>COUNTIF('Eingabe Raum 2'!$Z$25:$Z$43,Zusammenstellung!AA$3)</f>
        <v>0</v>
      </c>
      <c r="AB6" s="66">
        <f>COUNTIF('Eingabe Raum 2'!$Z$25:$Z$43,Zusammenstellung!AB$3)</f>
        <v>0</v>
      </c>
      <c r="AC6" s="66">
        <f>COUNTIF('Eingabe Raum 2'!$Z$25:$Z$43,Zusammenstellung!AC$3)</f>
        <v>0</v>
      </c>
      <c r="AD6" s="66">
        <f>COUNTIF('Eingabe Raum 2'!$Z$25:$Z$43,Zusammenstellung!AD$3)</f>
        <v>0</v>
      </c>
      <c r="AE6" s="66">
        <f>COUNTIF('Eingabe Raum 2'!$Z$25:$Z$43,Zusammenstellung!AE$3)</f>
        <v>0</v>
      </c>
      <c r="AF6" s="66">
        <f>COUNTIF('Eingabe Raum 2'!$Z$25:$Z$43,Zusammenstellung!AF$3)</f>
        <v>0</v>
      </c>
      <c r="AG6" s="66">
        <f>COUNTIF('Eingabe Raum 2'!$Z$25:$Z$43,Zusammenstellung!AG$3)</f>
        <v>0</v>
      </c>
      <c r="AH6" s="66">
        <f>COUNTIF('Eingabe Raum 2'!$Z$25:$Z$43,Zusammenstellung!AH$3)</f>
        <v>0</v>
      </c>
      <c r="AI6" s="53" t="e">
        <f>'Eingabe Raum 2'!T$51</f>
        <v>#N/A</v>
      </c>
      <c r="AJ6" s="1">
        <f>'Eingabe Raum 2'!V$51</f>
        <v>0</v>
      </c>
      <c r="AK6" s="70" t="e">
        <f>'Eingabe Raum 2'!O$46</f>
        <v>#N/A</v>
      </c>
      <c r="AL6" s="1">
        <f>'Eingabe Raum 2'!T$64</f>
        <v>0</v>
      </c>
      <c r="AM6" s="58">
        <f>'Eingabe Raum 1'!T$65</f>
        <v>0</v>
      </c>
      <c r="AN6" s="70">
        <f>'Eingabe Raum 1'!O$47</f>
        <v>0</v>
      </c>
      <c r="AO6" s="1">
        <f>'Eingabe Raum 1'!T$62</f>
        <v>0</v>
      </c>
      <c r="AP6" s="1">
        <f>'Eingabe Raum 1'!T$65</f>
        <v>0</v>
      </c>
      <c r="AQ6" s="1">
        <f t="shared" ref="AQ6:AQ19" si="0">AO6*AP6*0.34</f>
        <v>0</v>
      </c>
      <c r="AR6" s="70" t="e">
        <f>MAX(AI6,AJ6)*(E6-'Eingabe Allgemeine Daten'!B$33)*0.34+AN6+AQ6</f>
        <v>#N/A</v>
      </c>
    </row>
    <row r="7" spans="2:44" x14ac:dyDescent="0.2">
      <c r="B7" s="5" t="s">
        <v>6662</v>
      </c>
      <c r="C7" s="5">
        <f>'Eingabe Raum 3'!C$1</f>
        <v>0</v>
      </c>
      <c r="D7" s="59">
        <f>'Eingabe Raum 3'!C$2</f>
        <v>0</v>
      </c>
      <c r="E7" s="5">
        <f>'Eingabe Raum 3'!C$3</f>
        <v>20</v>
      </c>
      <c r="F7" s="5">
        <f>'Eingabe Raum 3'!K$4</f>
        <v>0</v>
      </c>
      <c r="G7" s="5">
        <f>'Eingabe Raum 3'!K$5</f>
        <v>0</v>
      </c>
      <c r="H7" s="5">
        <f>'Eingabe Raum 3'!N$4</f>
        <v>0</v>
      </c>
      <c r="I7" s="5"/>
      <c r="J7" s="5"/>
      <c r="K7" s="16">
        <f>'Eingabe Raum 3'!E$46</f>
        <v>0</v>
      </c>
      <c r="L7" s="16">
        <f>'Eingabe Raum 3'!E$47</f>
        <v>0</v>
      </c>
      <c r="M7" s="16">
        <f>'Eingabe Raum 3'!E$48</f>
        <v>0</v>
      </c>
      <c r="N7" s="16">
        <f>'Eingabe Raum 3'!E$49</f>
        <v>0</v>
      </c>
      <c r="O7" s="16">
        <f>'Eingabe Raum 3'!E$50</f>
        <v>0</v>
      </c>
      <c r="P7" s="16" t="e">
        <f>'Eingabe Raum 3'!E$51</f>
        <v>#N/A</v>
      </c>
      <c r="Q7" s="5">
        <f>'Eingabe Raum 3'!C$11</f>
        <v>0</v>
      </c>
      <c r="R7" s="5">
        <f>'Eingabe Raum 3'!C$12</f>
        <v>0</v>
      </c>
      <c r="S7" s="5">
        <f>'Eingabe Raum 3'!H$18</f>
        <v>0</v>
      </c>
      <c r="T7" s="5">
        <f>'Eingabe Raum 3'!H$17</f>
        <v>0</v>
      </c>
      <c r="U7" s="5"/>
      <c r="V7" s="5"/>
      <c r="W7" s="5"/>
      <c r="X7" s="69">
        <f>'Eingabe Raum 3'!Y$46</f>
        <v>0</v>
      </c>
      <c r="Y7" s="8">
        <f>'Eingabe Raum 3'!H$18</f>
        <v>0</v>
      </c>
      <c r="Z7" s="8"/>
      <c r="AA7" s="66">
        <f>COUNTIF('Eingabe Raum 3'!$Z$25:$Z$43,Zusammenstellung!AA$3)</f>
        <v>0</v>
      </c>
      <c r="AB7" s="66">
        <f>COUNTIF('Eingabe Raum 3'!$Z$25:$Z$43,Zusammenstellung!AB$3)</f>
        <v>0</v>
      </c>
      <c r="AC7" s="66">
        <f>COUNTIF('Eingabe Raum 3'!$Z$25:$Z$43,Zusammenstellung!AC$3)</f>
        <v>0</v>
      </c>
      <c r="AD7" s="66">
        <f>COUNTIF('Eingabe Raum 3'!$Z$25:$Z$43,Zusammenstellung!AD$3)</f>
        <v>0</v>
      </c>
      <c r="AE7" s="66">
        <f>COUNTIF('Eingabe Raum 3'!$Z$25:$Z$43,Zusammenstellung!AE$3)</f>
        <v>0</v>
      </c>
      <c r="AF7" s="66">
        <f>COUNTIF('Eingabe Raum 3'!$Z$25:$Z$43,Zusammenstellung!AF$3)</f>
        <v>0</v>
      </c>
      <c r="AG7" s="66">
        <f>COUNTIF('Eingabe Raum 3'!$Z$25:$Z$43,Zusammenstellung!AG$3)</f>
        <v>0</v>
      </c>
      <c r="AH7" s="66">
        <f>COUNTIF('Eingabe Raum 3'!$Z$25:$Z$43,Zusammenstellung!AH$3)</f>
        <v>0</v>
      </c>
      <c r="AI7" s="53" t="e">
        <f>'Eingabe Raum 3'!T$51</f>
        <v>#N/A</v>
      </c>
      <c r="AJ7" s="1">
        <f>'Eingabe Raum 3'!V$51</f>
        <v>0</v>
      </c>
      <c r="AK7" s="70" t="e">
        <f>'Eingabe Raum 3'!O$46</f>
        <v>#N/A</v>
      </c>
      <c r="AL7" s="1">
        <f>'Eingabe Raum 3'!T$64</f>
        <v>0</v>
      </c>
      <c r="AM7" s="58">
        <f>'Eingabe Raum 1'!T$65</f>
        <v>0</v>
      </c>
      <c r="AN7" s="70">
        <f>'Eingabe Raum 1'!O$47</f>
        <v>0</v>
      </c>
      <c r="AO7" s="1">
        <f>'Eingabe Raum 1'!T$62</f>
        <v>0</v>
      </c>
      <c r="AP7" s="1">
        <f>'Eingabe Raum 1'!T$65</f>
        <v>0</v>
      </c>
      <c r="AQ7" s="1">
        <f t="shared" si="0"/>
        <v>0</v>
      </c>
      <c r="AR7" s="70" t="e">
        <f>MAX(AI7,AJ7)*(E7-'Eingabe Allgemeine Daten'!B$33)*0.34+AN7+AQ7</f>
        <v>#N/A</v>
      </c>
    </row>
    <row r="8" spans="2:44" x14ac:dyDescent="0.2">
      <c r="B8" s="5" t="s">
        <v>6663</v>
      </c>
      <c r="C8" s="5">
        <f>'Eingabe Raum 4'!C$1</f>
        <v>0</v>
      </c>
      <c r="D8" s="59">
        <f>'Eingabe Raum 4'!C$2</f>
        <v>0</v>
      </c>
      <c r="E8" s="5">
        <f>'Eingabe Raum 4'!C$3</f>
        <v>20</v>
      </c>
      <c r="F8" s="5">
        <f>'Eingabe Raum 4'!K$4</f>
        <v>0</v>
      </c>
      <c r="G8" s="5">
        <f>'Eingabe Raum 4'!K$5</f>
        <v>0</v>
      </c>
      <c r="H8" s="5">
        <f>'Eingabe Raum 4'!N$4</f>
        <v>0</v>
      </c>
      <c r="I8" s="5"/>
      <c r="J8" s="5"/>
      <c r="K8" s="16">
        <f>'Eingabe Raum 4'!E$46</f>
        <v>0</v>
      </c>
      <c r="L8" s="16">
        <f>'Eingabe Raum 4'!E$47</f>
        <v>0</v>
      </c>
      <c r="M8" s="16">
        <f>'Eingabe Raum 4'!E$48</f>
        <v>0</v>
      </c>
      <c r="N8" s="16">
        <f>'Eingabe Raum 4'!E$49</f>
        <v>0</v>
      </c>
      <c r="O8" s="16">
        <f>'Eingabe Raum 4'!E$50</f>
        <v>0</v>
      </c>
      <c r="P8" s="16" t="e">
        <f>'Eingabe Raum 4'!E$51</f>
        <v>#N/A</v>
      </c>
      <c r="Q8" s="5">
        <f>'Eingabe Raum 4'!C$11</f>
        <v>0</v>
      </c>
      <c r="R8" s="5">
        <f>'Eingabe Raum 4'!C$12</f>
        <v>0</v>
      </c>
      <c r="S8" s="5">
        <f>'Eingabe Raum 4'!H$18</f>
        <v>0</v>
      </c>
      <c r="T8" s="5">
        <f>'Eingabe Raum 4'!H$17</f>
        <v>0</v>
      </c>
      <c r="U8" s="5"/>
      <c r="V8" s="5"/>
      <c r="W8" s="5"/>
      <c r="X8" s="69">
        <f>'Eingabe Raum 4'!Y$46</f>
        <v>0</v>
      </c>
      <c r="Y8" s="8">
        <f>'Eingabe Raum 4'!H$18</f>
        <v>0</v>
      </c>
      <c r="Z8" s="8"/>
      <c r="AA8" s="66">
        <f>COUNTIF('Eingabe Raum 4'!$Z$25:$Z$43,Zusammenstellung!AA$3)</f>
        <v>0</v>
      </c>
      <c r="AB8" s="66">
        <f>COUNTIF('Eingabe Raum 4'!$Z$25:$Z$43,Zusammenstellung!AB$3)</f>
        <v>0</v>
      </c>
      <c r="AC8" s="66">
        <f>COUNTIF('Eingabe Raum 4'!$Z$25:$Z$43,Zusammenstellung!AC$3)</f>
        <v>0</v>
      </c>
      <c r="AD8" s="66">
        <f>COUNTIF('Eingabe Raum 4'!$Z$25:$Z$43,Zusammenstellung!AD$3)</f>
        <v>0</v>
      </c>
      <c r="AE8" s="66">
        <f>COUNTIF('Eingabe Raum 4'!$Z$25:$Z$43,Zusammenstellung!AE$3)</f>
        <v>0</v>
      </c>
      <c r="AF8" s="66">
        <f>COUNTIF('Eingabe Raum 4'!$Z$25:$Z$43,Zusammenstellung!AF$3)</f>
        <v>0</v>
      </c>
      <c r="AG8" s="66">
        <f>COUNTIF('Eingabe Raum 4'!$Z$25:$Z$43,Zusammenstellung!AG$3)</f>
        <v>0</v>
      </c>
      <c r="AH8" s="66">
        <f>COUNTIF('Eingabe Raum 4'!$Z$25:$Z$43,Zusammenstellung!AH$3)</f>
        <v>0</v>
      </c>
      <c r="AI8" s="53" t="e">
        <f>'Eingabe Raum 4'!T$51</f>
        <v>#N/A</v>
      </c>
      <c r="AJ8" s="1">
        <f>'Eingabe Raum 4'!V$51</f>
        <v>0</v>
      </c>
      <c r="AK8" s="70" t="e">
        <f>'Eingabe Raum 4'!O$46</f>
        <v>#N/A</v>
      </c>
      <c r="AL8" s="1">
        <f>'Eingabe Raum 4'!T$64</f>
        <v>0</v>
      </c>
      <c r="AM8" s="58">
        <f>'Eingabe Raum 1'!T$65</f>
        <v>0</v>
      </c>
      <c r="AN8" s="70">
        <f>'Eingabe Raum 1'!O$47</f>
        <v>0</v>
      </c>
      <c r="AO8" s="1">
        <f>'Eingabe Raum 1'!T$62</f>
        <v>0</v>
      </c>
      <c r="AP8" s="1">
        <f>'Eingabe Raum 1'!T$65</f>
        <v>0</v>
      </c>
      <c r="AQ8" s="1">
        <f t="shared" si="0"/>
        <v>0</v>
      </c>
      <c r="AR8" s="70" t="e">
        <f>MAX(AI8,AJ8)*(E8-'Eingabe Allgemeine Daten'!B$33)*0.34+AN8+AQ8</f>
        <v>#N/A</v>
      </c>
    </row>
    <row r="9" spans="2:44" x14ac:dyDescent="0.2">
      <c r="B9" s="5" t="s">
        <v>6664</v>
      </c>
      <c r="C9" s="5">
        <f>'Eingabe Raum 5'!C$1</f>
        <v>0</v>
      </c>
      <c r="D9" s="59">
        <f>'Eingabe Raum 5'!C$2</f>
        <v>0</v>
      </c>
      <c r="E9" s="5">
        <f>'Eingabe Raum 5'!C$3</f>
        <v>24</v>
      </c>
      <c r="F9" s="5">
        <f>'Eingabe Raum 5'!K$4</f>
        <v>0</v>
      </c>
      <c r="G9" s="5">
        <f>'Eingabe Raum 5'!K$5</f>
        <v>0</v>
      </c>
      <c r="H9" s="5">
        <f>'Eingabe Raum 5'!N$4</f>
        <v>0</v>
      </c>
      <c r="I9" s="5"/>
      <c r="J9" s="5"/>
      <c r="K9" s="16">
        <f>'Eingabe Raum 5'!E$46</f>
        <v>0</v>
      </c>
      <c r="L9" s="16">
        <f>'Eingabe Raum 5'!E$47</f>
        <v>0</v>
      </c>
      <c r="M9" s="16">
        <f>'Eingabe Raum 5'!E$48</f>
        <v>0</v>
      </c>
      <c r="N9" s="16">
        <f>'Eingabe Raum 5'!E$49</f>
        <v>0</v>
      </c>
      <c r="O9" s="16">
        <f>'Eingabe Raum 5'!E$50</f>
        <v>0</v>
      </c>
      <c r="P9" s="16" t="e">
        <f>'Eingabe Raum 5'!E$51</f>
        <v>#N/A</v>
      </c>
      <c r="Q9" s="5">
        <f>'Eingabe Raum 5'!C$11</f>
        <v>0</v>
      </c>
      <c r="R9" s="5">
        <f>'Eingabe Raum 5'!C$12</f>
        <v>0</v>
      </c>
      <c r="S9" s="5">
        <f>'Eingabe Raum 5'!H$18</f>
        <v>0</v>
      </c>
      <c r="T9" s="5">
        <f>'Eingabe Raum 5'!H$17</f>
        <v>0</v>
      </c>
      <c r="U9" s="5"/>
      <c r="V9" s="5"/>
      <c r="W9" s="5"/>
      <c r="X9" s="69">
        <f>'Eingabe Raum 5'!Y$46</f>
        <v>0</v>
      </c>
      <c r="Y9" s="8">
        <f>'Eingabe Raum 5'!H$18</f>
        <v>0</v>
      </c>
      <c r="Z9" s="8"/>
      <c r="AA9" s="66">
        <f>COUNTIF('Eingabe Raum 5'!$Z$25:$Z$43,Zusammenstellung!AA$3)</f>
        <v>0</v>
      </c>
      <c r="AB9" s="66">
        <f>COUNTIF('Eingabe Raum 5'!$Z$25:$Z$43,Zusammenstellung!AB$3)</f>
        <v>0</v>
      </c>
      <c r="AC9" s="66">
        <f>COUNTIF('Eingabe Raum 5'!$Z$25:$Z$43,Zusammenstellung!AC$3)</f>
        <v>0</v>
      </c>
      <c r="AD9" s="66">
        <f>COUNTIF('Eingabe Raum 5'!$Z$25:$Z$43,Zusammenstellung!AD$3)</f>
        <v>0</v>
      </c>
      <c r="AE9" s="66">
        <f>COUNTIF('Eingabe Raum 5'!$Z$25:$Z$43,Zusammenstellung!AE$3)</f>
        <v>0</v>
      </c>
      <c r="AF9" s="66">
        <f>COUNTIF('Eingabe Raum 5'!$Z$25:$Z$43,Zusammenstellung!AF$3)</f>
        <v>0</v>
      </c>
      <c r="AG9" s="66">
        <f>COUNTIF('Eingabe Raum 5'!$Z$25:$Z$43,Zusammenstellung!AG$3)</f>
        <v>0</v>
      </c>
      <c r="AH9" s="66">
        <f>COUNTIF('Eingabe Raum 5'!$Z$25:$Z$43,Zusammenstellung!AH$3)</f>
        <v>0</v>
      </c>
      <c r="AI9" s="53" t="e">
        <f>'Eingabe Raum 5'!T$51</f>
        <v>#N/A</v>
      </c>
      <c r="AJ9" s="1">
        <f>'Eingabe Raum 5'!V$51</f>
        <v>0</v>
      </c>
      <c r="AK9" s="70" t="e">
        <f>'Eingabe Raum 5'!O$46</f>
        <v>#N/A</v>
      </c>
      <c r="AL9" s="1">
        <f>'Eingabe Raum 5'!T$64</f>
        <v>0</v>
      </c>
      <c r="AM9" s="58">
        <f>'Eingabe Raum 1'!T$65</f>
        <v>0</v>
      </c>
      <c r="AN9" s="70">
        <f>'Eingabe Raum 1'!O$47</f>
        <v>0</v>
      </c>
      <c r="AO9" s="1">
        <f>'Eingabe Raum 1'!T$62</f>
        <v>0</v>
      </c>
      <c r="AP9" s="1">
        <f>'Eingabe Raum 1'!T$65</f>
        <v>0</v>
      </c>
      <c r="AQ9" s="1">
        <f t="shared" si="0"/>
        <v>0</v>
      </c>
      <c r="AR9" s="70" t="e">
        <f>MAX(AI9,AJ9)*(E9-'Eingabe Allgemeine Daten'!B$33)*0.34+AN9+AQ9</f>
        <v>#N/A</v>
      </c>
    </row>
    <row r="10" spans="2:44" x14ac:dyDescent="0.2">
      <c r="B10" s="5" t="s">
        <v>6665</v>
      </c>
      <c r="C10" s="5">
        <f>'Eingabe Raum 6'!C$1</f>
        <v>0</v>
      </c>
      <c r="D10" s="59">
        <f>'Eingabe Raum 6'!C$2</f>
        <v>0</v>
      </c>
      <c r="E10" s="5">
        <f>'Eingabe Raum 6'!C$3</f>
        <v>0</v>
      </c>
      <c r="F10" s="5">
        <f>'Eingabe Raum 6'!K$4</f>
        <v>0</v>
      </c>
      <c r="G10" s="5">
        <f>'Eingabe Raum 6'!K$5</f>
        <v>0</v>
      </c>
      <c r="H10" s="5">
        <f>'Eingabe Raum 6'!N$4</f>
        <v>0</v>
      </c>
      <c r="I10" s="5"/>
      <c r="J10" s="5"/>
      <c r="K10" s="16">
        <f>'Eingabe Raum 6'!E$46</f>
        <v>0</v>
      </c>
      <c r="L10" s="16">
        <f>'Eingabe Raum 6'!E$47</f>
        <v>0</v>
      </c>
      <c r="M10" s="16">
        <f>'Eingabe Raum 6'!E$48</f>
        <v>0</v>
      </c>
      <c r="N10" s="16">
        <f>'Eingabe Raum 6'!E$49</f>
        <v>0</v>
      </c>
      <c r="O10" s="16">
        <f>'Eingabe Raum 6'!E$50</f>
        <v>0</v>
      </c>
      <c r="P10" s="16" t="e">
        <f>'Eingabe Raum 6'!E$51</f>
        <v>#N/A</v>
      </c>
      <c r="Q10" s="5">
        <f>'Eingabe Raum 6'!C$11</f>
        <v>0</v>
      </c>
      <c r="R10" s="5">
        <f>'Eingabe Raum 6'!C$12</f>
        <v>0</v>
      </c>
      <c r="S10" s="5">
        <f>'Eingabe Raum 6'!H$18</f>
        <v>0</v>
      </c>
      <c r="T10" s="5">
        <f>'Eingabe Raum 6'!H$17</f>
        <v>0</v>
      </c>
      <c r="U10" s="5"/>
      <c r="V10" s="5"/>
      <c r="W10" s="5"/>
      <c r="X10" s="64">
        <f>'Eingabe Raum 6'!Y$46</f>
        <v>0</v>
      </c>
      <c r="Y10" s="8">
        <f>'Eingabe Raum 6'!H$18</f>
        <v>0</v>
      </c>
      <c r="Z10" s="8"/>
      <c r="AA10" s="66">
        <f>COUNTIF('Eingabe Raum 6'!$Z$25:$Z$43,Zusammenstellung!AA$3)</f>
        <v>0</v>
      </c>
      <c r="AB10" s="66">
        <f>COUNTIF('Eingabe Raum 6'!$Z$25:$Z$43,Zusammenstellung!AB$3)</f>
        <v>0</v>
      </c>
      <c r="AC10" s="66">
        <f>COUNTIF('Eingabe Raum 6'!$Z$25:$Z$43,Zusammenstellung!AC$3)</f>
        <v>0</v>
      </c>
      <c r="AD10" s="66">
        <f>COUNTIF('Eingabe Raum 6'!$Z$25:$Z$43,Zusammenstellung!AD$3)</f>
        <v>0</v>
      </c>
      <c r="AE10" s="66">
        <f>COUNTIF('Eingabe Raum 6'!$Z$25:$Z$43,Zusammenstellung!AE$3)</f>
        <v>0</v>
      </c>
      <c r="AF10" s="66">
        <f>COUNTIF('Eingabe Raum 6'!$Z$25:$Z$43,Zusammenstellung!AF$3)</f>
        <v>0</v>
      </c>
      <c r="AG10" s="66">
        <f>COUNTIF('Eingabe Raum 6'!$Z$25:$Z$43,Zusammenstellung!AG$3)</f>
        <v>0</v>
      </c>
      <c r="AH10" s="66">
        <f>COUNTIF('Eingabe Raum 6'!$Z$25:$Z$43,Zusammenstellung!AH$3)</f>
        <v>0</v>
      </c>
      <c r="AI10" s="53" t="e">
        <f>'Eingabe Raum 6'!T$51</f>
        <v>#N/A</v>
      </c>
      <c r="AJ10" s="1">
        <f>'Eingabe Raum 6'!V$51</f>
        <v>0</v>
      </c>
      <c r="AK10" s="70" t="e">
        <f>'Eingabe Raum 6'!O$46</f>
        <v>#N/A</v>
      </c>
      <c r="AL10" s="1">
        <f>'Eingabe Raum 6'!T$64</f>
        <v>0</v>
      </c>
      <c r="AM10" s="58">
        <f>'Eingabe Raum 1'!T$65</f>
        <v>0</v>
      </c>
      <c r="AN10" s="70">
        <f>'Eingabe Raum 1'!O$47</f>
        <v>0</v>
      </c>
      <c r="AO10" s="1">
        <f>'Eingabe Raum 1'!T$62</f>
        <v>0</v>
      </c>
      <c r="AP10" s="1">
        <f>'Eingabe Raum 1'!T$65</f>
        <v>0</v>
      </c>
      <c r="AQ10" s="1">
        <f t="shared" si="0"/>
        <v>0</v>
      </c>
      <c r="AR10" s="70" t="e">
        <f>MAX(AI10,AJ10)*(E10-'Eingabe Allgemeine Daten'!B$33)*0.34+AN10+AQ10</f>
        <v>#N/A</v>
      </c>
    </row>
    <row r="11" spans="2:44" x14ac:dyDescent="0.2">
      <c r="B11" s="5" t="s">
        <v>6666</v>
      </c>
      <c r="C11" s="5">
        <f>'Eingabe Raum 7'!C$1</f>
        <v>0</v>
      </c>
      <c r="D11" s="59">
        <f>'Eingabe Raum 7'!C$2</f>
        <v>0</v>
      </c>
      <c r="E11" s="5">
        <f>'Eingabe Raum 7'!C$3</f>
        <v>0</v>
      </c>
      <c r="F11" s="5">
        <f>'Eingabe Raum 7'!K$4</f>
        <v>0</v>
      </c>
      <c r="G11" s="5">
        <f>'Eingabe Raum 7'!K$5</f>
        <v>0</v>
      </c>
      <c r="H11" s="5">
        <f>'Eingabe Raum 7'!N$4</f>
        <v>0</v>
      </c>
      <c r="I11" s="5"/>
      <c r="J11" s="5"/>
      <c r="K11" s="16">
        <f>'Eingabe Raum 7'!E$46</f>
        <v>0</v>
      </c>
      <c r="L11" s="16">
        <f>'Eingabe Raum 7'!E$47</f>
        <v>0</v>
      </c>
      <c r="M11" s="16">
        <f>'Eingabe Raum 7'!E$48</f>
        <v>0</v>
      </c>
      <c r="N11" s="16">
        <f>'Eingabe Raum 7'!E$49</f>
        <v>0</v>
      </c>
      <c r="O11" s="16">
        <f>'Eingabe Raum 7'!E$50</f>
        <v>0</v>
      </c>
      <c r="P11" s="16" t="e">
        <f>'Eingabe Raum 7'!E$51</f>
        <v>#N/A</v>
      </c>
      <c r="Q11" s="5">
        <f>'Eingabe Raum 7'!C$11</f>
        <v>0</v>
      </c>
      <c r="R11" s="5">
        <f>'Eingabe Raum 7'!C$12</f>
        <v>0</v>
      </c>
      <c r="S11" s="5">
        <f>'Eingabe Raum 7'!H$18</f>
        <v>0</v>
      </c>
      <c r="T11" s="5">
        <f>'Eingabe Raum 7'!H$17</f>
        <v>0</v>
      </c>
      <c r="U11" s="5"/>
      <c r="V11" s="5"/>
      <c r="W11" s="5"/>
      <c r="X11" s="64">
        <f>'Eingabe Raum 7'!Y$46</f>
        <v>0</v>
      </c>
      <c r="Y11" s="8">
        <f>'Eingabe Raum 7'!H$18</f>
        <v>0</v>
      </c>
      <c r="Z11" s="8"/>
      <c r="AA11" s="66">
        <f>COUNTIF('Eingabe Raum 7'!$Z$25:$Z$43,Zusammenstellung!AA$3)</f>
        <v>0</v>
      </c>
      <c r="AB11" s="66">
        <f>COUNTIF('Eingabe Raum 7'!$Z$25:$Z$43,Zusammenstellung!AB$3)</f>
        <v>0</v>
      </c>
      <c r="AC11" s="66">
        <f>COUNTIF('Eingabe Raum 7'!$Z$25:$Z$43,Zusammenstellung!AC$3)</f>
        <v>0</v>
      </c>
      <c r="AD11" s="66">
        <f>COUNTIF('Eingabe Raum 7'!$Z$25:$Z$43,Zusammenstellung!AD$3)</f>
        <v>0</v>
      </c>
      <c r="AE11" s="66">
        <f>COUNTIF('Eingabe Raum 7'!$Z$25:$Z$43,Zusammenstellung!AE$3)</f>
        <v>0</v>
      </c>
      <c r="AF11" s="66">
        <f>COUNTIF('Eingabe Raum 7'!$Z$25:$Z$43,Zusammenstellung!AF$3)</f>
        <v>0</v>
      </c>
      <c r="AG11" s="66">
        <f>COUNTIF('Eingabe Raum 7'!$Z$25:$Z$43,Zusammenstellung!AG$3)</f>
        <v>0</v>
      </c>
      <c r="AH11" s="66">
        <f>COUNTIF('Eingabe Raum 7'!$Z$25:$Z$43,Zusammenstellung!AH$3)</f>
        <v>0</v>
      </c>
      <c r="AI11" s="53" t="e">
        <f>'Eingabe Raum 7'!T$51</f>
        <v>#N/A</v>
      </c>
      <c r="AJ11" s="1">
        <f>'Eingabe Raum 7'!V$51</f>
        <v>0</v>
      </c>
      <c r="AK11" s="70" t="e">
        <f>'Eingabe Raum 7'!O$46</f>
        <v>#N/A</v>
      </c>
      <c r="AL11" s="1">
        <f>'Eingabe Raum 7'!T$64</f>
        <v>0</v>
      </c>
      <c r="AM11" s="58">
        <f>'Eingabe Raum 1'!T$65</f>
        <v>0</v>
      </c>
      <c r="AN11" s="70">
        <f>'Eingabe Raum 1'!O$47</f>
        <v>0</v>
      </c>
      <c r="AO11" s="1">
        <f>'Eingabe Raum 1'!T$62</f>
        <v>0</v>
      </c>
      <c r="AP11" s="1">
        <f>'Eingabe Raum 1'!T$65</f>
        <v>0</v>
      </c>
      <c r="AQ11" s="1">
        <f t="shared" si="0"/>
        <v>0</v>
      </c>
      <c r="AR11" s="70" t="e">
        <f>MAX(AI11,AJ11)*(E11-'Eingabe Allgemeine Daten'!B$33)*0.34+AN11+AQ11</f>
        <v>#N/A</v>
      </c>
    </row>
    <row r="12" spans="2:44" x14ac:dyDescent="0.2">
      <c r="B12" s="5" t="s">
        <v>6667</v>
      </c>
      <c r="C12" s="5">
        <f>'Eingabe Raum 8'!C$1</f>
        <v>0</v>
      </c>
      <c r="D12" s="59">
        <f>'Eingabe Raum 8'!C$2</f>
        <v>0</v>
      </c>
      <c r="E12" s="5">
        <f>'Eingabe Raum 8'!C$3</f>
        <v>0</v>
      </c>
      <c r="F12" s="5">
        <f>'Eingabe Raum 8'!K$4</f>
        <v>0</v>
      </c>
      <c r="G12" s="5">
        <f>'Eingabe Raum 8'!K$5</f>
        <v>0</v>
      </c>
      <c r="H12" s="5">
        <f>'Eingabe Raum 8'!N$4</f>
        <v>0</v>
      </c>
      <c r="I12" s="5"/>
      <c r="J12" s="5"/>
      <c r="K12" s="16">
        <f>'Eingabe Raum 8'!E$46</f>
        <v>0</v>
      </c>
      <c r="L12" s="16">
        <f>'Eingabe Raum 8'!E$47</f>
        <v>0</v>
      </c>
      <c r="M12" s="16">
        <f>'Eingabe Raum 8'!E$48</f>
        <v>0</v>
      </c>
      <c r="N12" s="16">
        <f>'Eingabe Raum 8'!E$49</f>
        <v>0</v>
      </c>
      <c r="O12" s="16">
        <f>'Eingabe Raum 8'!E$50</f>
        <v>0</v>
      </c>
      <c r="P12" s="16" t="e">
        <f>'Eingabe Raum 8'!E$51</f>
        <v>#N/A</v>
      </c>
      <c r="Q12" s="5">
        <f>'Eingabe Raum 8'!C$11</f>
        <v>0</v>
      </c>
      <c r="R12" s="5">
        <f>'Eingabe Raum 8'!C$12</f>
        <v>0</v>
      </c>
      <c r="S12" s="5">
        <f>'Eingabe Raum 8'!H$18</f>
        <v>0</v>
      </c>
      <c r="T12" s="5">
        <f>'Eingabe Raum 8'!H$17</f>
        <v>0</v>
      </c>
      <c r="U12" s="5"/>
      <c r="V12" s="5"/>
      <c r="W12" s="5"/>
      <c r="X12" s="64">
        <f>'Eingabe Raum 8'!Y$46</f>
        <v>0</v>
      </c>
      <c r="Y12" s="8">
        <f>'Eingabe Raum 8'!H$18</f>
        <v>0</v>
      </c>
      <c r="Z12" s="8"/>
      <c r="AA12" s="66">
        <f>COUNTIF('Eingabe Raum 8'!$Z$25:$Z$43,Zusammenstellung!AA$3)</f>
        <v>0</v>
      </c>
      <c r="AB12" s="66">
        <f>COUNTIF('Eingabe Raum 8'!$Z$25:$Z$43,Zusammenstellung!AB$3)</f>
        <v>0</v>
      </c>
      <c r="AC12" s="66">
        <f>COUNTIF('Eingabe Raum 8'!$Z$25:$Z$43,Zusammenstellung!AC$3)</f>
        <v>0</v>
      </c>
      <c r="AD12" s="66">
        <f>COUNTIF('Eingabe Raum 8'!$Z$25:$Z$43,Zusammenstellung!AD$3)</f>
        <v>0</v>
      </c>
      <c r="AE12" s="66">
        <f>COUNTIF('Eingabe Raum 8'!$Z$25:$Z$43,Zusammenstellung!AE$3)</f>
        <v>0</v>
      </c>
      <c r="AF12" s="66">
        <f>COUNTIF('Eingabe Raum 8'!$Z$25:$Z$43,Zusammenstellung!AF$3)</f>
        <v>0</v>
      </c>
      <c r="AG12" s="66">
        <f>COUNTIF('Eingabe Raum 8'!$Z$25:$Z$43,Zusammenstellung!AG$3)</f>
        <v>0</v>
      </c>
      <c r="AH12" s="66">
        <f>COUNTIF('Eingabe Raum 8'!$Z$25:$Z$43,Zusammenstellung!AH$3)</f>
        <v>0</v>
      </c>
      <c r="AI12" s="53" t="e">
        <f>'Eingabe Raum 8'!T$51</f>
        <v>#N/A</v>
      </c>
      <c r="AJ12" s="1">
        <f>'Eingabe Raum 8'!V$51</f>
        <v>0</v>
      </c>
      <c r="AK12" s="70" t="e">
        <f>'Eingabe Raum 8'!O$46</f>
        <v>#N/A</v>
      </c>
      <c r="AL12" s="1">
        <f>'Eingabe Raum 8'!T$64</f>
        <v>0</v>
      </c>
      <c r="AM12" s="58">
        <f>'Eingabe Raum 1'!T$65</f>
        <v>0</v>
      </c>
      <c r="AN12" s="70">
        <f>'Eingabe Raum 1'!O$47</f>
        <v>0</v>
      </c>
      <c r="AO12" s="1">
        <f>'Eingabe Raum 1'!T$62</f>
        <v>0</v>
      </c>
      <c r="AP12" s="1">
        <f>'Eingabe Raum 1'!T$65</f>
        <v>0</v>
      </c>
      <c r="AQ12" s="1">
        <f t="shared" si="0"/>
        <v>0</v>
      </c>
      <c r="AR12" s="70" t="e">
        <f>MAX(AI12,AJ12)*(E12-'Eingabe Allgemeine Daten'!B$33)*0.34+AN12+AQ12</f>
        <v>#N/A</v>
      </c>
    </row>
    <row r="13" spans="2:44" x14ac:dyDescent="0.2">
      <c r="B13" s="5" t="s">
        <v>6668</v>
      </c>
      <c r="C13" s="5">
        <f>'Eingabe Raum 9'!C$1</f>
        <v>0</v>
      </c>
      <c r="D13" s="59">
        <f>'Eingabe Raum 9'!C$2</f>
        <v>0</v>
      </c>
      <c r="E13" s="5">
        <f>'Eingabe Raum 9'!C$3</f>
        <v>0</v>
      </c>
      <c r="F13" s="5">
        <f>'Eingabe Raum 9'!K$4</f>
        <v>0</v>
      </c>
      <c r="G13" s="5">
        <f>'Eingabe Raum 9'!K$5</f>
        <v>0</v>
      </c>
      <c r="H13" s="5">
        <f>'Eingabe Raum 6'!N$4</f>
        <v>0</v>
      </c>
      <c r="I13" s="5"/>
      <c r="J13" s="5"/>
      <c r="K13" s="16">
        <f>'Eingabe Raum 9'!E$46</f>
        <v>0</v>
      </c>
      <c r="L13" s="16">
        <f>'Eingabe Raum 9'!E$47</f>
        <v>0</v>
      </c>
      <c r="M13" s="16">
        <f>'Eingabe Raum 9'!E$48</f>
        <v>0</v>
      </c>
      <c r="N13" s="16">
        <f>'Eingabe Raum 9'!E$49</f>
        <v>0</v>
      </c>
      <c r="O13" s="16">
        <f>'Eingabe Raum 9'!E$50</f>
        <v>0</v>
      </c>
      <c r="P13" s="16" t="e">
        <f>'Eingabe Raum 9'!E$51</f>
        <v>#N/A</v>
      </c>
      <c r="Q13" s="5">
        <f>'Eingabe Raum 9'!C$11</f>
        <v>0</v>
      </c>
      <c r="R13" s="5">
        <f>'Eingabe Raum 9'!C$12</f>
        <v>0</v>
      </c>
      <c r="S13" s="5">
        <f>'Eingabe Raum 9'!H$18</f>
        <v>0</v>
      </c>
      <c r="T13" s="5">
        <f>'Eingabe Raum 9'!H$17</f>
        <v>0</v>
      </c>
      <c r="U13" s="5"/>
      <c r="V13" s="5"/>
      <c r="W13" s="5"/>
      <c r="X13" s="64">
        <f>'Eingabe Raum 9'!Y$46</f>
        <v>0</v>
      </c>
      <c r="Y13" s="8">
        <f>'Eingabe Raum 9'!H$18</f>
        <v>0</v>
      </c>
      <c r="Z13" s="8"/>
      <c r="AA13" s="66">
        <f>COUNTIF('Eingabe Raum 9'!$Z$25:$Z$43,Zusammenstellung!AA$3)</f>
        <v>0</v>
      </c>
      <c r="AB13" s="66">
        <f>COUNTIF('Eingabe Raum 9'!$Z$25:$Z$43,Zusammenstellung!AB$3)</f>
        <v>0</v>
      </c>
      <c r="AC13" s="66">
        <f>COUNTIF('Eingabe Raum 9'!$Z$25:$Z$43,Zusammenstellung!AC$3)</f>
        <v>0</v>
      </c>
      <c r="AD13" s="66">
        <f>COUNTIF('Eingabe Raum 9'!$Z$25:$Z$43,Zusammenstellung!AD$3)</f>
        <v>0</v>
      </c>
      <c r="AE13" s="66">
        <f>COUNTIF('Eingabe Raum 9'!$Z$25:$Z$43,Zusammenstellung!AE$3)</f>
        <v>0</v>
      </c>
      <c r="AF13" s="66">
        <f>COUNTIF('Eingabe Raum 9'!$Z$25:$Z$43,Zusammenstellung!AF$3)</f>
        <v>0</v>
      </c>
      <c r="AG13" s="66">
        <f>COUNTIF('Eingabe Raum 9'!$Z$25:$Z$43,Zusammenstellung!AG$3)</f>
        <v>0</v>
      </c>
      <c r="AH13" s="66">
        <f>COUNTIF('Eingabe Raum 9'!$Z$25:$Z$43,Zusammenstellung!AH$3)</f>
        <v>0</v>
      </c>
      <c r="AI13" s="53" t="e">
        <f>'Eingabe Raum 9'!T$51</f>
        <v>#N/A</v>
      </c>
      <c r="AJ13" s="1">
        <f>'Eingabe Raum 9'!V$51</f>
        <v>0</v>
      </c>
      <c r="AK13" s="70" t="e">
        <f>'Eingabe Raum 9'!O$46</f>
        <v>#N/A</v>
      </c>
      <c r="AL13" s="1">
        <f>'Eingabe Raum 9'!T$64</f>
        <v>0</v>
      </c>
      <c r="AM13" s="58">
        <f>'Eingabe Raum 1'!T$65</f>
        <v>0</v>
      </c>
      <c r="AN13" s="70">
        <f>'Eingabe Raum 1'!O$47</f>
        <v>0</v>
      </c>
      <c r="AO13" s="1">
        <f>'Eingabe Raum 1'!T$62</f>
        <v>0</v>
      </c>
      <c r="AP13" s="1">
        <f>'Eingabe Raum 1'!T$65</f>
        <v>0</v>
      </c>
      <c r="AQ13" s="1">
        <f t="shared" si="0"/>
        <v>0</v>
      </c>
      <c r="AR13" s="70" t="e">
        <f>MAX(AI13,AJ13)*(E13-'Eingabe Allgemeine Daten'!B$33)*0.34+AN13+AQ13</f>
        <v>#N/A</v>
      </c>
    </row>
    <row r="14" spans="2:44" x14ac:dyDescent="0.2">
      <c r="B14" s="5" t="s">
        <v>6669</v>
      </c>
      <c r="C14" s="5">
        <f>'Eingabe Raum 10'!C$1</f>
        <v>0</v>
      </c>
      <c r="D14" s="59">
        <f>'Eingabe Raum 10'!C$2</f>
        <v>0</v>
      </c>
      <c r="E14" s="5">
        <f>'Eingabe Raum 10'!C$3</f>
        <v>0</v>
      </c>
      <c r="F14" s="5">
        <f>'Eingabe Raum 10'!K$4</f>
        <v>0</v>
      </c>
      <c r="G14" s="5">
        <f>'Eingabe Raum 10'!K$5</f>
        <v>0</v>
      </c>
      <c r="H14" s="5">
        <f>'Eingabe Raum 10'!N$4</f>
        <v>0</v>
      </c>
      <c r="I14" s="5"/>
      <c r="J14" s="5"/>
      <c r="K14" s="16">
        <f>'Eingabe Raum 10'!E$46</f>
        <v>0</v>
      </c>
      <c r="L14" s="16">
        <f>'Eingabe Raum 10'!E$47</f>
        <v>0</v>
      </c>
      <c r="M14" s="16">
        <f>'Eingabe Raum 10'!E$48</f>
        <v>0</v>
      </c>
      <c r="N14" s="16">
        <f>'Eingabe Raum 10'!E$49</f>
        <v>0</v>
      </c>
      <c r="O14" s="16">
        <f>'Eingabe Raum 10'!E$50</f>
        <v>0</v>
      </c>
      <c r="P14" s="16" t="e">
        <f>'Eingabe Raum 10'!E$51</f>
        <v>#N/A</v>
      </c>
      <c r="Q14" s="5">
        <f>'Eingabe Raum 10'!C$11</f>
        <v>0</v>
      </c>
      <c r="R14" s="5">
        <f>'Eingabe Raum 10'!C$12</f>
        <v>0</v>
      </c>
      <c r="S14" s="5">
        <f>'Eingabe Raum 10'!H$18</f>
        <v>0</v>
      </c>
      <c r="T14" s="5">
        <f>'Eingabe Raum 10'!H$17</f>
        <v>0</v>
      </c>
      <c r="U14" s="5"/>
      <c r="V14" s="5"/>
      <c r="W14" s="5"/>
      <c r="X14" s="64">
        <f>'Eingabe Raum 10'!Y$46</f>
        <v>0</v>
      </c>
      <c r="Y14" s="8">
        <f>'Eingabe Raum 10'!H$18</f>
        <v>0</v>
      </c>
      <c r="Z14" s="8"/>
      <c r="AA14" s="66">
        <f>COUNTIF('Eingabe Raum 10'!$Z$25:$Z$43,Zusammenstellung!AA$3)</f>
        <v>0</v>
      </c>
      <c r="AB14" s="66">
        <f>COUNTIF('Eingabe Raum 10'!$Z$25:$Z$43,Zusammenstellung!AB$3)</f>
        <v>0</v>
      </c>
      <c r="AC14" s="66">
        <f>COUNTIF('Eingabe Raum 10'!$Z$25:$Z$43,Zusammenstellung!AC$3)</f>
        <v>0</v>
      </c>
      <c r="AD14" s="66">
        <f>COUNTIF('Eingabe Raum 10'!$Z$25:$Z$43,Zusammenstellung!AD$3)</f>
        <v>0</v>
      </c>
      <c r="AE14" s="66">
        <f>COUNTIF('Eingabe Raum 10'!$Z$25:$Z$43,Zusammenstellung!AE$3)</f>
        <v>0</v>
      </c>
      <c r="AF14" s="66">
        <f>COUNTIF('Eingabe Raum 10'!$Z$25:$Z$43,Zusammenstellung!AF$3)</f>
        <v>0</v>
      </c>
      <c r="AG14" s="66">
        <f>COUNTIF('Eingabe Raum 10'!$Z$25:$Z$43,Zusammenstellung!AG$3)</f>
        <v>0</v>
      </c>
      <c r="AH14" s="66">
        <f>COUNTIF('Eingabe Raum 10'!$Z$25:$Z$43,Zusammenstellung!AH$3)</f>
        <v>0</v>
      </c>
      <c r="AI14" s="53" t="e">
        <f>'Eingabe Raum 10'!T$51</f>
        <v>#N/A</v>
      </c>
      <c r="AJ14" s="1">
        <f>'Eingabe Raum 10'!V$51</f>
        <v>0</v>
      </c>
      <c r="AK14" s="70" t="e">
        <f>'Eingabe Raum 10'!O$46</f>
        <v>#N/A</v>
      </c>
      <c r="AL14" s="1">
        <f>'Eingabe Raum 10'!T$64</f>
        <v>0</v>
      </c>
      <c r="AM14" s="58">
        <f>'Eingabe Raum 1'!T$65</f>
        <v>0</v>
      </c>
      <c r="AN14" s="70">
        <f>'Eingabe Raum 1'!O$47</f>
        <v>0</v>
      </c>
      <c r="AO14" s="1">
        <f>'Eingabe Raum 1'!T$62</f>
        <v>0</v>
      </c>
      <c r="AP14" s="1">
        <f>'Eingabe Raum 1'!T$65</f>
        <v>0</v>
      </c>
      <c r="AQ14" s="1">
        <f t="shared" si="0"/>
        <v>0</v>
      </c>
      <c r="AR14" s="70" t="e">
        <f>MAX(AI14,AJ14)*(E14-'Eingabe Allgemeine Daten'!B$33)*0.34+AN14+AQ14</f>
        <v>#N/A</v>
      </c>
    </row>
    <row r="15" spans="2:44" x14ac:dyDescent="0.2">
      <c r="B15" s="5" t="s">
        <v>6670</v>
      </c>
      <c r="C15" s="5">
        <f>'Eingabe Raum 11'!C$1</f>
        <v>0</v>
      </c>
      <c r="D15" s="59">
        <f>'Eingabe Raum 11'!C$2</f>
        <v>0</v>
      </c>
      <c r="E15" s="5">
        <f>'Eingabe Raum 11'!C$3</f>
        <v>0</v>
      </c>
      <c r="F15" s="5">
        <f>'Eingabe Raum 11'!K$4</f>
        <v>0</v>
      </c>
      <c r="G15" s="5">
        <f>'Eingabe Raum 11'!K$5</f>
        <v>0</v>
      </c>
      <c r="H15" s="5">
        <f>'Eingabe Raum 11'!N$4</f>
        <v>0</v>
      </c>
      <c r="I15" s="5"/>
      <c r="J15" s="5"/>
      <c r="K15" s="16">
        <f>'Eingabe Raum 11'!E$46</f>
        <v>0</v>
      </c>
      <c r="L15" s="16">
        <f>'Eingabe Raum 11'!E$47</f>
        <v>0</v>
      </c>
      <c r="M15" s="16">
        <f>'Eingabe Raum 11'!E$48</f>
        <v>0</v>
      </c>
      <c r="N15" s="16">
        <f>'Eingabe Raum 11'!E$49</f>
        <v>0</v>
      </c>
      <c r="O15" s="16">
        <f>'Eingabe Raum 11'!E$50</f>
        <v>0</v>
      </c>
      <c r="P15" s="16" t="e">
        <f>'Eingabe Raum 11'!E$51</f>
        <v>#N/A</v>
      </c>
      <c r="Q15" s="5">
        <f>'Eingabe Raum 11'!C$11</f>
        <v>0</v>
      </c>
      <c r="R15" s="5">
        <f>'Eingabe Raum 11'!C$12</f>
        <v>0</v>
      </c>
      <c r="S15" s="5">
        <f>'Eingabe Raum 11'!H$18</f>
        <v>0</v>
      </c>
      <c r="T15" s="5">
        <f>'Eingabe Raum 11'!H$17</f>
        <v>0</v>
      </c>
      <c r="U15" s="5"/>
      <c r="V15" s="5"/>
      <c r="W15" s="5"/>
      <c r="X15" s="64">
        <f>'Eingabe Raum 11'!Y$46</f>
        <v>0</v>
      </c>
      <c r="Y15" s="8">
        <f>'Eingabe Raum 11'!H$18</f>
        <v>0</v>
      </c>
      <c r="Z15" s="8"/>
      <c r="AA15" s="66">
        <f>COUNTIF('Eingabe Raum 11'!$Z$25:$Z$43,Zusammenstellung!AA$3)</f>
        <v>0</v>
      </c>
      <c r="AB15" s="66">
        <f>COUNTIF('Eingabe Raum 11'!$Z$25:$Z$43,Zusammenstellung!AB$3)</f>
        <v>0</v>
      </c>
      <c r="AC15" s="66">
        <f>COUNTIF('Eingabe Raum 11'!$Z$25:$Z$43,Zusammenstellung!AC$3)</f>
        <v>0</v>
      </c>
      <c r="AD15" s="66">
        <f>COUNTIF('Eingabe Raum 11'!$Z$25:$Z$43,Zusammenstellung!AD$3)</f>
        <v>0</v>
      </c>
      <c r="AE15" s="66">
        <f>COUNTIF('Eingabe Raum 11'!$Z$25:$Z$43,Zusammenstellung!AE$3)</f>
        <v>0</v>
      </c>
      <c r="AF15" s="66">
        <f>COUNTIF('Eingabe Raum 11'!$Z$25:$Z$43,Zusammenstellung!AF$3)</f>
        <v>0</v>
      </c>
      <c r="AG15" s="66">
        <f>COUNTIF('Eingabe Raum 11'!$Z$25:$Z$43,Zusammenstellung!AG$3)</f>
        <v>0</v>
      </c>
      <c r="AH15" s="66">
        <f>COUNTIF('Eingabe Raum 11'!$Z$25:$Z$43,Zusammenstellung!AH$3)</f>
        <v>0</v>
      </c>
      <c r="AI15" s="53" t="e">
        <f>'Eingabe Raum 11'!T$51</f>
        <v>#N/A</v>
      </c>
      <c r="AJ15" s="1">
        <f>'Eingabe Raum 11'!V$51</f>
        <v>0</v>
      </c>
      <c r="AK15" s="70" t="e">
        <f>'Eingabe Raum 11'!O$46</f>
        <v>#N/A</v>
      </c>
      <c r="AL15" s="1">
        <f>'Eingabe Raum 11'!T$64</f>
        <v>0</v>
      </c>
      <c r="AM15" s="58">
        <f>'Eingabe Raum 1'!T$65</f>
        <v>0</v>
      </c>
      <c r="AN15" s="70">
        <f>'Eingabe Raum 1'!O$47</f>
        <v>0</v>
      </c>
      <c r="AO15" s="1">
        <f>'Eingabe Raum 1'!T$62</f>
        <v>0</v>
      </c>
      <c r="AP15" s="1">
        <f>'Eingabe Raum 1'!T$65</f>
        <v>0</v>
      </c>
      <c r="AQ15" s="1">
        <f t="shared" si="0"/>
        <v>0</v>
      </c>
      <c r="AR15" s="70" t="e">
        <f>MAX(AI15,AJ15)*(E15-'Eingabe Allgemeine Daten'!B$33)*0.34+AN15+AQ15</f>
        <v>#N/A</v>
      </c>
    </row>
    <row r="16" spans="2:44" x14ac:dyDescent="0.2">
      <c r="B16" s="5" t="s">
        <v>6671</v>
      </c>
      <c r="C16" s="5">
        <f>'Eingabe Raum 12'!C$1</f>
        <v>0</v>
      </c>
      <c r="D16" s="59">
        <f>'Eingabe Raum 12'!C$2</f>
        <v>0</v>
      </c>
      <c r="E16" s="5">
        <f>'Eingabe Raum 12'!C$3</f>
        <v>0</v>
      </c>
      <c r="F16" s="5">
        <f>'Eingabe Raum 12'!K$4</f>
        <v>0</v>
      </c>
      <c r="G16" s="5">
        <f>'Eingabe Raum 12'!K$5</f>
        <v>0</v>
      </c>
      <c r="H16" s="5">
        <f>'Eingabe Raum 12'!N$4</f>
        <v>0</v>
      </c>
      <c r="I16" s="5"/>
      <c r="J16" s="5"/>
      <c r="K16" s="16">
        <f>'Eingabe Raum 12'!E$46</f>
        <v>0</v>
      </c>
      <c r="L16" s="16">
        <f>'Eingabe Raum 12'!E$47</f>
        <v>0</v>
      </c>
      <c r="M16" s="16">
        <f>'Eingabe Raum 12'!E$48</f>
        <v>0</v>
      </c>
      <c r="N16" s="16">
        <f>'Eingabe Raum 12'!E$49</f>
        <v>0</v>
      </c>
      <c r="O16" s="16">
        <f>'Eingabe Raum 12'!E$50</f>
        <v>0</v>
      </c>
      <c r="P16" s="16" t="e">
        <f>'Eingabe Raum 12'!E$51</f>
        <v>#N/A</v>
      </c>
      <c r="Q16" s="5">
        <f>'Eingabe Raum 12'!C$11</f>
        <v>0</v>
      </c>
      <c r="R16" s="5">
        <f>'Eingabe Raum 12'!C$12</f>
        <v>0</v>
      </c>
      <c r="S16" s="5">
        <f>'Eingabe Raum 12'!H$18</f>
        <v>0</v>
      </c>
      <c r="T16" s="5">
        <f>'Eingabe Raum 12'!H$17</f>
        <v>0</v>
      </c>
      <c r="U16" s="5"/>
      <c r="V16" s="5"/>
      <c r="W16" s="5"/>
      <c r="X16" s="64">
        <f>'Eingabe Raum 12'!Y$46</f>
        <v>0</v>
      </c>
      <c r="Y16" s="8">
        <f>'Eingabe Raum 12'!H$18</f>
        <v>0</v>
      </c>
      <c r="Z16" s="8"/>
      <c r="AA16" s="66">
        <f>COUNTIF('Eingabe Raum 12'!$Z$25:$Z$43,Zusammenstellung!AA$3)</f>
        <v>0</v>
      </c>
      <c r="AB16" s="66">
        <f>COUNTIF('Eingabe Raum 12'!$Z$25:$Z$43,Zusammenstellung!AB$3)</f>
        <v>0</v>
      </c>
      <c r="AC16" s="66">
        <f>COUNTIF('Eingabe Raum 12'!$Z$25:$Z$43,Zusammenstellung!AC$3)</f>
        <v>0</v>
      </c>
      <c r="AD16" s="66">
        <f>COUNTIF('Eingabe Raum 12'!$Z$25:$Z$43,Zusammenstellung!AD$3)</f>
        <v>0</v>
      </c>
      <c r="AE16" s="66">
        <f>COUNTIF('Eingabe Raum 12'!$Z$25:$Z$43,Zusammenstellung!AE$3)</f>
        <v>0</v>
      </c>
      <c r="AF16" s="66">
        <f>COUNTIF('Eingabe Raum 12'!$Z$25:$Z$43,Zusammenstellung!AF$3)</f>
        <v>0</v>
      </c>
      <c r="AG16" s="66">
        <f>COUNTIF('Eingabe Raum 12'!$Z$25:$Z$43,Zusammenstellung!AG$3)</f>
        <v>0</v>
      </c>
      <c r="AH16" s="66">
        <f>COUNTIF('Eingabe Raum 12'!$Z$25:$Z$43,Zusammenstellung!AH$3)</f>
        <v>0</v>
      </c>
      <c r="AI16" s="53" t="e">
        <f>'Eingabe Raum 12'!T$51</f>
        <v>#N/A</v>
      </c>
      <c r="AJ16" s="1">
        <f>'Eingabe Raum 12'!V$51</f>
        <v>0</v>
      </c>
      <c r="AK16" s="70" t="e">
        <f>'Eingabe Raum 12'!O$46</f>
        <v>#N/A</v>
      </c>
      <c r="AL16" s="1">
        <f>'Eingabe Raum 12'!T$64</f>
        <v>0</v>
      </c>
      <c r="AM16" s="58">
        <f>'Eingabe Raum 1'!T$65</f>
        <v>0</v>
      </c>
      <c r="AN16" s="70">
        <f>'Eingabe Raum 1'!O$47</f>
        <v>0</v>
      </c>
      <c r="AO16" s="1">
        <f>'Eingabe Raum 1'!T$62</f>
        <v>0</v>
      </c>
      <c r="AP16" s="1">
        <f>'Eingabe Raum 1'!T$65</f>
        <v>0</v>
      </c>
      <c r="AQ16" s="1">
        <f t="shared" si="0"/>
        <v>0</v>
      </c>
      <c r="AR16" s="70" t="e">
        <f>MAX(AI16,AJ16)*(E16-'Eingabe Allgemeine Daten'!B$33)*0.34+AN16+AQ16</f>
        <v>#N/A</v>
      </c>
    </row>
    <row r="17" spans="2:44" x14ac:dyDescent="0.2">
      <c r="B17" s="5" t="s">
        <v>6672</v>
      </c>
      <c r="C17" s="5">
        <f>'Eingabe Raum 13'!C$1</f>
        <v>0</v>
      </c>
      <c r="D17" s="59">
        <f>'Eingabe Raum 13'!C$2</f>
        <v>0</v>
      </c>
      <c r="E17" s="5">
        <f>'Eingabe Raum 13'!C$3</f>
        <v>0</v>
      </c>
      <c r="F17" s="5">
        <f>'Eingabe Raum 13'!K$4</f>
        <v>0</v>
      </c>
      <c r="G17" s="5">
        <f>'Eingabe Raum 13'!K$5</f>
        <v>0</v>
      </c>
      <c r="H17" s="5">
        <f>'Eingabe Raum 13'!N$4</f>
        <v>0</v>
      </c>
      <c r="I17" s="5"/>
      <c r="J17" s="5"/>
      <c r="K17" s="16">
        <f>'Eingabe Raum 13'!E$46</f>
        <v>0</v>
      </c>
      <c r="L17" s="16">
        <f>'Eingabe Raum 13'!E$47</f>
        <v>0</v>
      </c>
      <c r="M17" s="16">
        <f>'Eingabe Raum 13'!E$48</f>
        <v>0</v>
      </c>
      <c r="N17" s="16">
        <f>'Eingabe Raum 13'!E$49</f>
        <v>0</v>
      </c>
      <c r="O17" s="16">
        <f>'Eingabe Raum 13'!E$50</f>
        <v>0</v>
      </c>
      <c r="P17" s="16" t="e">
        <f>'Eingabe Raum 13'!E$51</f>
        <v>#N/A</v>
      </c>
      <c r="Q17" s="5">
        <f>'Eingabe Raum 13'!C$11</f>
        <v>0</v>
      </c>
      <c r="R17" s="5">
        <f>'Eingabe Raum 13'!C$12</f>
        <v>0</v>
      </c>
      <c r="S17" s="5">
        <f>'Eingabe Raum 13'!H$18</f>
        <v>0</v>
      </c>
      <c r="T17" s="5">
        <f>'Eingabe Raum 13'!H$17</f>
        <v>0</v>
      </c>
      <c r="U17" s="5"/>
      <c r="V17" s="5"/>
      <c r="W17" s="5"/>
      <c r="X17" s="64">
        <f>'Eingabe Raum 13'!Y$46</f>
        <v>0</v>
      </c>
      <c r="Y17" s="8">
        <f>'Eingabe Raum 13'!H$18</f>
        <v>0</v>
      </c>
      <c r="Z17" s="8"/>
      <c r="AA17" s="66">
        <f>COUNTIF('Eingabe Raum 13'!$Z$25:$Z$43,Zusammenstellung!AA$3)</f>
        <v>0</v>
      </c>
      <c r="AB17" s="66">
        <f>COUNTIF('Eingabe Raum 13'!$Z$25:$Z$43,Zusammenstellung!AB$3)</f>
        <v>0</v>
      </c>
      <c r="AC17" s="66">
        <f>COUNTIF('Eingabe Raum 13'!$Z$25:$Z$43,Zusammenstellung!AC$3)</f>
        <v>0</v>
      </c>
      <c r="AD17" s="66">
        <f>COUNTIF('Eingabe Raum 13'!$Z$25:$Z$43,Zusammenstellung!AD$3)</f>
        <v>0</v>
      </c>
      <c r="AE17" s="66">
        <f>COUNTIF('Eingabe Raum 13'!$Z$25:$Z$43,Zusammenstellung!AE$3)</f>
        <v>0</v>
      </c>
      <c r="AF17" s="66">
        <f>COUNTIF('Eingabe Raum 13'!$Z$25:$Z$43,Zusammenstellung!AF$3)</f>
        <v>0</v>
      </c>
      <c r="AG17" s="66">
        <f>COUNTIF('Eingabe Raum 13'!$Z$25:$Z$43,Zusammenstellung!AG$3)</f>
        <v>0</v>
      </c>
      <c r="AH17" s="66">
        <f>COUNTIF('Eingabe Raum 13'!$Z$25:$Z$43,Zusammenstellung!AH$3)</f>
        <v>0</v>
      </c>
      <c r="AI17" s="53" t="e">
        <f>'Eingabe Raum 13'!T$51</f>
        <v>#N/A</v>
      </c>
      <c r="AJ17" s="1">
        <f>'Eingabe Raum 13'!V$51</f>
        <v>0</v>
      </c>
      <c r="AK17" s="70" t="e">
        <f>'Eingabe Raum 13'!O$46</f>
        <v>#N/A</v>
      </c>
      <c r="AL17" s="1">
        <f>'Eingabe Raum 13'!T$64</f>
        <v>0</v>
      </c>
      <c r="AM17" s="58">
        <f>'Eingabe Raum 1'!T$65</f>
        <v>0</v>
      </c>
      <c r="AN17" s="70">
        <f>'Eingabe Raum 1'!O$47</f>
        <v>0</v>
      </c>
      <c r="AO17" s="1">
        <f>'Eingabe Raum 1'!T$62</f>
        <v>0</v>
      </c>
      <c r="AP17" s="1">
        <f>'Eingabe Raum 1'!T$65</f>
        <v>0</v>
      </c>
      <c r="AQ17" s="1">
        <f t="shared" si="0"/>
        <v>0</v>
      </c>
      <c r="AR17" s="70" t="e">
        <f>MAX(AI17,AJ17)*(E17-'Eingabe Allgemeine Daten'!B$33)*0.34+AN17+AQ17</f>
        <v>#N/A</v>
      </c>
    </row>
    <row r="18" spans="2:44" x14ac:dyDescent="0.2">
      <c r="B18" s="5" t="s">
        <v>6673</v>
      </c>
      <c r="C18" s="5">
        <f>'Eingabe Raum 14'!C$1</f>
        <v>0</v>
      </c>
      <c r="D18" s="59">
        <f>'Eingabe Raum 14'!C$2</f>
        <v>0</v>
      </c>
      <c r="E18" s="5">
        <f>'Eingabe Raum 14'!C$3</f>
        <v>0</v>
      </c>
      <c r="F18" s="5">
        <f>'Eingabe Raum 14'!K$4</f>
        <v>0</v>
      </c>
      <c r="G18" s="5">
        <f>'Eingabe Raum 14'!K$5</f>
        <v>0</v>
      </c>
      <c r="H18" s="5">
        <f>'Eingabe Raum 14'!N$4</f>
        <v>0</v>
      </c>
      <c r="I18" s="5"/>
      <c r="J18" s="5"/>
      <c r="K18" s="16">
        <f>'Eingabe Raum 14'!E$46</f>
        <v>0</v>
      </c>
      <c r="L18" s="16">
        <f>'Eingabe Raum 14'!E$47</f>
        <v>0</v>
      </c>
      <c r="M18" s="16">
        <f>'Eingabe Raum 14'!E$48</f>
        <v>0</v>
      </c>
      <c r="N18" s="16">
        <f>'Eingabe Raum 14'!E$49</f>
        <v>0</v>
      </c>
      <c r="O18" s="16">
        <f>'Eingabe Raum 14'!E$50</f>
        <v>0</v>
      </c>
      <c r="P18" s="16" t="e">
        <f>'Eingabe Raum 14'!E$51</f>
        <v>#N/A</v>
      </c>
      <c r="Q18" s="5">
        <f>'Eingabe Raum 14'!C$11</f>
        <v>0</v>
      </c>
      <c r="R18" s="5">
        <f>'Eingabe Raum 14'!C$12</f>
        <v>0</v>
      </c>
      <c r="S18" s="5">
        <f>'Eingabe Raum 14'!H$18</f>
        <v>0</v>
      </c>
      <c r="T18" s="5">
        <f>'Eingabe Raum 14'!H$17</f>
        <v>0</v>
      </c>
      <c r="U18" s="5"/>
      <c r="V18" s="5"/>
      <c r="W18" s="5"/>
      <c r="X18" s="64">
        <f>'Eingabe Raum 14'!Y$46</f>
        <v>0</v>
      </c>
      <c r="Y18" s="8">
        <f>'Eingabe Raum 14'!H$18</f>
        <v>0</v>
      </c>
      <c r="Z18" s="8"/>
      <c r="AA18" s="66">
        <f>COUNTIF('Eingabe Raum 14'!$Z$25:$Z$43,Zusammenstellung!AA$3)</f>
        <v>0</v>
      </c>
      <c r="AB18" s="66">
        <f>COUNTIF('Eingabe Raum 14'!$Z$25:$Z$43,Zusammenstellung!AB$3)</f>
        <v>0</v>
      </c>
      <c r="AC18" s="66">
        <f>COUNTIF('Eingabe Raum 14'!$Z$25:$Z$43,Zusammenstellung!AC$3)</f>
        <v>0</v>
      </c>
      <c r="AD18" s="66">
        <f>COUNTIF('Eingabe Raum 14'!$Z$25:$Z$43,Zusammenstellung!AD$3)</f>
        <v>0</v>
      </c>
      <c r="AE18" s="66">
        <f>COUNTIF('Eingabe Raum 14'!$Z$25:$Z$43,Zusammenstellung!AE$3)</f>
        <v>0</v>
      </c>
      <c r="AF18" s="66">
        <f>COUNTIF('Eingabe Raum 14'!$Z$25:$Z$43,Zusammenstellung!AF$3)</f>
        <v>0</v>
      </c>
      <c r="AG18" s="66">
        <f>COUNTIF('Eingabe Raum 14'!$Z$25:$Z$43,Zusammenstellung!AG$3)</f>
        <v>0</v>
      </c>
      <c r="AH18" s="66">
        <f>COUNTIF('Eingabe Raum 14'!$Z$25:$Z$43,Zusammenstellung!AH$3)</f>
        <v>0</v>
      </c>
      <c r="AI18" s="53" t="e">
        <f>'Eingabe Raum 14'!T$51</f>
        <v>#N/A</v>
      </c>
      <c r="AJ18" s="1">
        <f>'Eingabe Raum 14'!V$51</f>
        <v>0</v>
      </c>
      <c r="AK18" s="70" t="e">
        <f>'Eingabe Raum 14'!O$46</f>
        <v>#N/A</v>
      </c>
      <c r="AL18" s="1">
        <f>'Eingabe Raum 14'!T$64</f>
        <v>0</v>
      </c>
      <c r="AM18" s="58">
        <f>'Eingabe Raum 1'!T$65</f>
        <v>0</v>
      </c>
      <c r="AN18" s="70">
        <f>'Eingabe Raum 1'!O$47</f>
        <v>0</v>
      </c>
      <c r="AO18" s="1">
        <f>'Eingabe Raum 1'!T$62</f>
        <v>0</v>
      </c>
      <c r="AP18" s="1">
        <f>'Eingabe Raum 1'!T$65</f>
        <v>0</v>
      </c>
      <c r="AQ18" s="1">
        <f t="shared" si="0"/>
        <v>0</v>
      </c>
      <c r="AR18" s="70" t="e">
        <f>MAX(AI18,AJ18)*(E18-'Eingabe Allgemeine Daten'!B$33)*0.34+AN18+AQ18</f>
        <v>#N/A</v>
      </c>
    </row>
    <row r="19" spans="2:44" x14ac:dyDescent="0.2">
      <c r="B19" s="5" t="s">
        <v>6674</v>
      </c>
      <c r="C19" s="5">
        <f>'Eingabe Raum 15'!C$1</f>
        <v>0</v>
      </c>
      <c r="D19" s="59">
        <f>'Eingabe Raum 15'!C$2</f>
        <v>0</v>
      </c>
      <c r="E19" s="57">
        <f>'Eingabe Raum 15'!C$3</f>
        <v>0</v>
      </c>
      <c r="F19" s="57">
        <f>'Eingabe Raum 15'!K$4</f>
        <v>0</v>
      </c>
      <c r="G19" s="57">
        <f>'Eingabe Raum 15'!K$5</f>
        <v>0</v>
      </c>
      <c r="H19" s="57">
        <f>'Eingabe Raum 15'!N$4</f>
        <v>0</v>
      </c>
      <c r="I19" s="57"/>
      <c r="J19" s="57"/>
      <c r="K19" s="62">
        <f>'Eingabe Raum 15'!E$46</f>
        <v>0</v>
      </c>
      <c r="L19" s="62">
        <f>'Eingabe Raum 15'!E$47</f>
        <v>0</v>
      </c>
      <c r="M19" s="62">
        <f>'Eingabe Raum 15'!E$48</f>
        <v>0</v>
      </c>
      <c r="N19" s="62">
        <f>'Eingabe Raum 15'!E$49</f>
        <v>0</v>
      </c>
      <c r="O19" s="62">
        <f>'Eingabe Raum 15'!E$50</f>
        <v>0</v>
      </c>
      <c r="P19" s="62" t="e">
        <f>'Eingabe Raum 15'!E$51</f>
        <v>#N/A</v>
      </c>
      <c r="Q19" s="62">
        <f>'Eingabe Raum 15'!C$11</f>
        <v>0</v>
      </c>
      <c r="R19" s="62">
        <f>'Eingabe Raum 15'!C$12</f>
        <v>0</v>
      </c>
      <c r="S19" s="62">
        <f>'Eingabe Raum 15'!H$18</f>
        <v>0</v>
      </c>
      <c r="T19" s="5">
        <f>'Eingabe Raum 15'!H$17</f>
        <v>0</v>
      </c>
      <c r="U19" s="5"/>
      <c r="V19" s="5"/>
      <c r="W19" s="5"/>
      <c r="X19" s="65">
        <f>'Eingabe Raum 15'!Y$46</f>
        <v>0</v>
      </c>
      <c r="Y19" s="8">
        <f>'Eingabe Raum 15'!H$18</f>
        <v>0</v>
      </c>
      <c r="Z19" s="8"/>
      <c r="AA19" s="66">
        <f>COUNTIF('Eingabe Raum 15'!$Z$25:$Z$43,Zusammenstellung!AA$3)</f>
        <v>0</v>
      </c>
      <c r="AB19" s="66">
        <f>COUNTIF('Eingabe Raum 15'!$Z$25:$Z$43,Zusammenstellung!AB$3)</f>
        <v>0</v>
      </c>
      <c r="AC19" s="66">
        <f>COUNTIF('Eingabe Raum 15'!$Z$25:$Z$43,Zusammenstellung!AC$3)</f>
        <v>0</v>
      </c>
      <c r="AD19" s="66">
        <f>COUNTIF('Eingabe Raum 15'!$Z$25:$Z$43,Zusammenstellung!AD$3)</f>
        <v>0</v>
      </c>
      <c r="AE19" s="66">
        <f>COUNTIF('Eingabe Raum 15'!$Z$25:$Z$43,Zusammenstellung!AE$3)</f>
        <v>0</v>
      </c>
      <c r="AF19" s="66">
        <f>COUNTIF('Eingabe Raum 15'!$Z$25:$Z$43,Zusammenstellung!AF$3)</f>
        <v>0</v>
      </c>
      <c r="AG19" s="66">
        <f>COUNTIF('Eingabe Raum 15'!$Z$25:$Z$43,Zusammenstellung!AG$3)</f>
        <v>0</v>
      </c>
      <c r="AH19" s="66">
        <f>COUNTIF('Eingabe Raum 15'!$Z$25:$Z$43,Zusammenstellung!AH$3)</f>
        <v>0</v>
      </c>
      <c r="AI19" s="53" t="e">
        <f>'Eingabe Raum 15'!T$51</f>
        <v>#N/A</v>
      </c>
      <c r="AJ19" s="1">
        <f>'Eingabe Raum 15'!V$51</f>
        <v>0</v>
      </c>
      <c r="AK19" s="70" t="e">
        <f>'Eingabe Raum 15'!O$46</f>
        <v>#N/A</v>
      </c>
      <c r="AL19" s="1">
        <f>'Eingabe Raum 15'!T$64</f>
        <v>0</v>
      </c>
      <c r="AM19" s="58">
        <f>'Eingabe Raum 1'!T$65</f>
        <v>0</v>
      </c>
      <c r="AN19" s="70">
        <f>'Eingabe Raum 1'!O$47</f>
        <v>0</v>
      </c>
      <c r="AO19" s="1">
        <f>'Eingabe Raum 1'!T$62</f>
        <v>0</v>
      </c>
      <c r="AP19" s="1">
        <f>'Eingabe Raum 1'!T$65</f>
        <v>0</v>
      </c>
      <c r="AQ19" s="1">
        <f t="shared" si="0"/>
        <v>0</v>
      </c>
      <c r="AR19" s="70" t="e">
        <f>MAX(AI19,AJ19)*(E19-'Eingabe Allgemeine Daten'!B$33)*0.34+AN19+AQ19</f>
        <v>#N/A</v>
      </c>
    </row>
    <row r="20" spans="2:44" x14ac:dyDescent="0.2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0"/>
      <c r="Y20" s="8"/>
      <c r="Z20" s="8"/>
      <c r="AA20" s="8"/>
      <c r="AB20" s="1"/>
      <c r="AC20" s="1"/>
    </row>
    <row r="21" spans="2:44" x14ac:dyDescent="0.2">
      <c r="B21" s="5"/>
      <c r="C21" s="5"/>
      <c r="D21" s="5" t="s">
        <v>11</v>
      </c>
      <c r="E21" s="5"/>
      <c r="F21" s="5">
        <f>SUM(F5:F20)</f>
        <v>0</v>
      </c>
      <c r="G21" s="10">
        <f t="shared" ref="G21:T21" si="1">SUM(G5:G20)</f>
        <v>0</v>
      </c>
      <c r="H21" s="10">
        <f t="shared" si="1"/>
        <v>0</v>
      </c>
      <c r="I21" s="5"/>
      <c r="J21" s="5"/>
      <c r="K21" s="16">
        <f t="shared" si="1"/>
        <v>0</v>
      </c>
      <c r="L21" s="16">
        <f t="shared" si="1"/>
        <v>0</v>
      </c>
      <c r="M21" s="16">
        <f t="shared" si="1"/>
        <v>0</v>
      </c>
      <c r="N21" s="16">
        <f t="shared" si="1"/>
        <v>0</v>
      </c>
      <c r="O21" s="16">
        <f t="shared" si="1"/>
        <v>0</v>
      </c>
      <c r="P21" s="16" t="e">
        <f t="shared" si="1"/>
        <v>#N/A</v>
      </c>
      <c r="Q21" s="16">
        <f t="shared" si="1"/>
        <v>0</v>
      </c>
      <c r="R21" s="16">
        <f t="shared" si="1"/>
        <v>0</v>
      </c>
      <c r="S21" s="16">
        <f>SUM(S4:S19)</f>
        <v>0</v>
      </c>
      <c r="T21" s="16">
        <f t="shared" si="1"/>
        <v>0</v>
      </c>
      <c r="U21" s="5"/>
      <c r="V21" s="5"/>
      <c r="W21" s="5"/>
      <c r="X21" s="69">
        <f>SUM(X5:X20)</f>
        <v>0</v>
      </c>
      <c r="Y21" s="50">
        <f>SUM(Y5:Y20)</f>
        <v>0</v>
      </c>
      <c r="Z21" s="8"/>
      <c r="AA21" s="8">
        <f>IF(SUM(AA5:AA19)&gt;0,1,0)</f>
        <v>0</v>
      </c>
      <c r="AB21" s="8">
        <f t="shared" ref="AB21:AH21" si="2">IF(SUM(AB5:AB19)&gt;0,1,0)</f>
        <v>0</v>
      </c>
      <c r="AC21" s="8">
        <f t="shared" si="2"/>
        <v>0</v>
      </c>
      <c r="AD21" s="8">
        <f t="shared" si="2"/>
        <v>0</v>
      </c>
      <c r="AE21" s="8">
        <f t="shared" si="2"/>
        <v>0</v>
      </c>
      <c r="AF21" s="8">
        <f t="shared" si="2"/>
        <v>0</v>
      </c>
      <c r="AG21" s="8">
        <f t="shared" si="2"/>
        <v>0</v>
      </c>
      <c r="AH21" s="8">
        <f t="shared" si="2"/>
        <v>0</v>
      </c>
      <c r="AI21" s="69" t="e">
        <f t="shared" ref="AI21:AR21" si="3">SUM(AI5:AI20)</f>
        <v>#N/A</v>
      </c>
      <c r="AJ21" s="50">
        <f t="shared" si="3"/>
        <v>0</v>
      </c>
      <c r="AK21" s="64" t="e">
        <f t="shared" si="3"/>
        <v>#N/A</v>
      </c>
      <c r="AL21" s="64">
        <f t="shared" si="3"/>
        <v>0</v>
      </c>
      <c r="AM21" s="64">
        <f t="shared" si="3"/>
        <v>0</v>
      </c>
      <c r="AN21" s="64">
        <f t="shared" si="3"/>
        <v>0</v>
      </c>
      <c r="AO21" s="64">
        <f t="shared" si="3"/>
        <v>0</v>
      </c>
      <c r="AP21" s="64">
        <f t="shared" si="3"/>
        <v>0</v>
      </c>
      <c r="AQ21" s="64">
        <f t="shared" si="3"/>
        <v>0</v>
      </c>
      <c r="AR21" s="64" t="e">
        <f t="shared" si="3"/>
        <v>#N/A</v>
      </c>
    </row>
    <row r="22" spans="2:44" x14ac:dyDescent="0.2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16">
        <f>R21-Q21+T21</f>
        <v>0</v>
      </c>
      <c r="R22" s="5"/>
      <c r="S22" s="5"/>
      <c r="T22" s="5"/>
      <c r="U22" s="5"/>
      <c r="V22" s="5"/>
      <c r="W22" s="5"/>
      <c r="X22" s="50"/>
      <c r="Y22" s="8"/>
      <c r="Z22" s="8"/>
      <c r="AA22" s="8"/>
      <c r="AB22" s="1"/>
      <c r="AC22" s="1"/>
      <c r="AH22" s="1">
        <f>SUM(AA21:AH21)</f>
        <v>0</v>
      </c>
    </row>
    <row r="23" spans="2:44" x14ac:dyDescent="0.2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0"/>
      <c r="Y23" s="8"/>
      <c r="Z23" s="8"/>
      <c r="AA23" s="8"/>
      <c r="AB23" s="1"/>
      <c r="AC23" s="1"/>
    </row>
    <row r="24" spans="2:44" x14ac:dyDescent="0.2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0"/>
      <c r="Y24" s="50" t="s">
        <v>6690</v>
      </c>
      <c r="Z24" s="8"/>
      <c r="AA24" s="8"/>
      <c r="AB24" s="8"/>
      <c r="AC24" s="1"/>
      <c r="AD24" s="8"/>
      <c r="AF24" s="50"/>
      <c r="AG24" s="8"/>
      <c r="AH24" s="8"/>
      <c r="AI24" s="8"/>
    </row>
    <row r="25" spans="2:44" x14ac:dyDescent="0.2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0" t="s">
        <v>6692</v>
      </c>
      <c r="Y25" s="50">
        <v>20</v>
      </c>
      <c r="Z25" s="13" t="e">
        <f>(1-Z26)*Z35</f>
        <v>#N/A</v>
      </c>
      <c r="AA25" s="8"/>
      <c r="AB25" s="8"/>
      <c r="AC25" s="1"/>
      <c r="AD25" s="8"/>
      <c r="AE25" s="17" t="s">
        <v>6715</v>
      </c>
      <c r="AF25" s="63"/>
      <c r="AG25" s="68" t="e">
        <f>Z25</f>
        <v>#N/A</v>
      </c>
      <c r="AH25" s="8"/>
      <c r="AI25" s="8"/>
      <c r="AJ25" s="17"/>
      <c r="AK25" s="17"/>
    </row>
    <row r="26" spans="2:44" x14ac:dyDescent="0.2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0" t="s">
        <v>6689</v>
      </c>
      <c r="Y26" s="50">
        <v>22</v>
      </c>
      <c r="Z26" s="13">
        <f>IF('Eingabe Allgemeine Daten'!E42=0,0,Z27/(Z27+Z31*Z34))</f>
        <v>0</v>
      </c>
      <c r="AA26" s="8"/>
      <c r="AB26" s="8"/>
      <c r="AC26" s="1"/>
      <c r="AD26" s="8"/>
      <c r="AE26" s="13"/>
      <c r="AF26" s="63"/>
      <c r="AG26" s="2"/>
      <c r="AH26" s="8"/>
      <c r="AI26" s="8"/>
      <c r="AJ26" s="13"/>
      <c r="AK26" s="13"/>
    </row>
    <row r="27" spans="2:44" x14ac:dyDescent="0.2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0" t="s">
        <v>6680</v>
      </c>
      <c r="Y27" s="50">
        <v>30</v>
      </c>
      <c r="Z27" s="17">
        <f>IF(Z29=0,0,Z28*POWER(50/Z29,Z30))</f>
        <v>0</v>
      </c>
      <c r="AA27" s="8"/>
      <c r="AB27" s="8"/>
      <c r="AC27" s="1"/>
      <c r="AD27" s="50"/>
      <c r="AE27" s="17" t="s">
        <v>6687</v>
      </c>
      <c r="AF27" s="63"/>
      <c r="AG27" s="56" t="e">
        <f>AR21</f>
        <v>#N/A</v>
      </c>
      <c r="AH27" s="8"/>
      <c r="AI27" s="50"/>
      <c r="AJ27" s="17"/>
      <c r="AK27" s="17"/>
    </row>
    <row r="28" spans="2:44" x14ac:dyDescent="0.2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0" t="s">
        <v>6679</v>
      </c>
      <c r="Y28" s="50"/>
      <c r="Z28" s="8">
        <f>Y21</f>
        <v>0</v>
      </c>
      <c r="AA28" s="8"/>
      <c r="AB28" s="8"/>
      <c r="AC28" s="1"/>
      <c r="AD28" s="50"/>
      <c r="AE28" s="8"/>
      <c r="AF28" s="63"/>
      <c r="AG28" s="2"/>
      <c r="AH28" s="8"/>
      <c r="AI28" s="50"/>
      <c r="AJ28" s="8"/>
      <c r="AK28" s="8"/>
    </row>
    <row r="29" spans="2:44" x14ac:dyDescent="0.2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0" t="s">
        <v>6682</v>
      </c>
      <c r="Y29" s="50"/>
      <c r="Z29" s="8">
        <f>'Eingabe Allgemeine Daten'!E42</f>
        <v>0</v>
      </c>
      <c r="AA29" s="8"/>
      <c r="AB29" s="8"/>
      <c r="AC29" s="1"/>
      <c r="AD29" s="50"/>
      <c r="AE29" s="8"/>
      <c r="AF29" s="63"/>
      <c r="AG29" s="2"/>
      <c r="AH29" s="8"/>
      <c r="AI29" s="50" t="e">
        <f>Z27/(Z27+Z31*Z34)</f>
        <v>#N/A</v>
      </c>
      <c r="AJ29" s="8"/>
      <c r="AK29" s="8"/>
    </row>
    <row r="30" spans="2:44" x14ac:dyDescent="0.2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0" t="s">
        <v>6683</v>
      </c>
      <c r="Y30" s="8"/>
      <c r="Z30" s="8">
        <v>0.67</v>
      </c>
      <c r="AA30" s="8"/>
      <c r="AB30" s="8"/>
      <c r="AC30" s="1"/>
      <c r="AD30" s="50"/>
      <c r="AE30" s="8"/>
      <c r="AF30" s="63"/>
      <c r="AG30" s="2"/>
      <c r="AH30" s="8"/>
      <c r="AI30" s="50" t="e">
        <f>(Z27+Z31*Z34)</f>
        <v>#N/A</v>
      </c>
      <c r="AJ30" s="8"/>
      <c r="AK30" s="8"/>
      <c r="AL30" s="8"/>
      <c r="AM30" s="8"/>
      <c r="AN30" s="8"/>
      <c r="AO30" s="8"/>
    </row>
    <row r="31" spans="2:44" x14ac:dyDescent="0.2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0" t="s">
        <v>6684</v>
      </c>
      <c r="Y31" s="50">
        <v>31</v>
      </c>
      <c r="Z31" s="13" t="e">
        <f>'Eingabe Allgemeine Daten'!B40</f>
        <v>#N/A</v>
      </c>
      <c r="AA31" s="8"/>
      <c r="AB31" s="8"/>
      <c r="AC31" s="1"/>
      <c r="AE31" s="1">
        <v>900</v>
      </c>
      <c r="AF31" s="63"/>
      <c r="AG31" s="2"/>
      <c r="AH31" s="8"/>
      <c r="AI31" s="64">
        <f>Z27</f>
        <v>0</v>
      </c>
      <c r="AJ31" s="8"/>
      <c r="AK31" s="8"/>
      <c r="AL31" s="8"/>
      <c r="AM31" s="8"/>
      <c r="AN31" s="8"/>
      <c r="AO31" s="8"/>
    </row>
    <row r="32" spans="2:44" x14ac:dyDescent="0.2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0" t="s">
        <v>6685</v>
      </c>
      <c r="Y32" s="50"/>
      <c r="Z32" s="8" t="e">
        <f>'Eingabe Allgemeine Daten'!E40</f>
        <v>#N/A</v>
      </c>
      <c r="AA32" s="8"/>
      <c r="AB32" s="8"/>
      <c r="AC32" s="1"/>
      <c r="AD32" s="50"/>
      <c r="AE32" s="8">
        <v>0.05</v>
      </c>
      <c r="AF32" s="63"/>
      <c r="AG32" s="2"/>
      <c r="AH32" s="8"/>
      <c r="AI32" s="50" t="e">
        <f>Z31*Z34</f>
        <v>#N/A</v>
      </c>
      <c r="AJ32" s="8"/>
      <c r="AK32" s="8"/>
      <c r="AL32" s="8"/>
      <c r="AM32" s="8"/>
      <c r="AN32" s="8"/>
      <c r="AO32" s="8"/>
    </row>
    <row r="33" spans="2:41" x14ac:dyDescent="0.2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0" t="s">
        <v>6686</v>
      </c>
      <c r="Y33" s="50"/>
      <c r="Z33" s="12">
        <f>H21</f>
        <v>0</v>
      </c>
      <c r="AA33" s="8"/>
      <c r="AB33" s="8"/>
      <c r="AC33" s="1"/>
      <c r="AD33" s="50"/>
      <c r="AE33" s="17">
        <v>1</v>
      </c>
      <c r="AF33" s="63"/>
      <c r="AG33" s="2"/>
      <c r="AH33" s="8"/>
      <c r="AI33" s="149" t="e">
        <f>Z31</f>
        <v>#N/A</v>
      </c>
      <c r="AJ33" s="17"/>
      <c r="AK33" s="17"/>
      <c r="AL33" s="8"/>
      <c r="AM33" s="8"/>
      <c r="AN33" s="8"/>
      <c r="AO33" s="8"/>
    </row>
    <row r="34" spans="2:41" x14ac:dyDescent="0.2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0" t="s">
        <v>6691</v>
      </c>
      <c r="Y34" s="8"/>
      <c r="Z34" s="12">
        <f>X21</f>
        <v>0</v>
      </c>
      <c r="AA34" s="8"/>
      <c r="AB34" s="8"/>
      <c r="AC34" s="8"/>
      <c r="AD34" s="8"/>
      <c r="AE34" s="8">
        <f>AE31*AE32*AE33</f>
        <v>45</v>
      </c>
      <c r="AF34" s="8"/>
      <c r="AG34" s="8"/>
      <c r="AH34" s="8"/>
      <c r="AI34" s="70">
        <f>Z34</f>
        <v>0</v>
      </c>
    </row>
    <row r="35" spans="2:41" x14ac:dyDescent="0.2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0" t="s">
        <v>7082</v>
      </c>
      <c r="Y35" s="8">
        <v>24</v>
      </c>
      <c r="Z35" s="13" t="e">
        <f>MAX(Z36+Z37-Z38,0)+Z39</f>
        <v>#N/A</v>
      </c>
      <c r="AA35" s="8"/>
      <c r="AB35" s="8"/>
      <c r="AC35" s="8"/>
      <c r="AD35" s="8"/>
      <c r="AE35" s="8"/>
      <c r="AF35" s="8"/>
      <c r="AG35" s="8"/>
      <c r="AH35" s="8"/>
      <c r="AI35" s="1" t="e">
        <f>Z27/(Z27+Z31*Z34)</f>
        <v>#N/A</v>
      </c>
    </row>
    <row r="36" spans="2:41" x14ac:dyDescent="0.2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0" t="s">
        <v>6693</v>
      </c>
      <c r="Y36" s="8">
        <v>25</v>
      </c>
      <c r="Z36" s="17">
        <f>R21</f>
        <v>0</v>
      </c>
      <c r="AA36" s="8"/>
      <c r="AB36" s="8"/>
      <c r="AC36" s="8"/>
      <c r="AD36" s="8"/>
      <c r="AE36" s="8"/>
      <c r="AF36" s="8"/>
      <c r="AG36" s="8"/>
      <c r="AH36" s="8"/>
    </row>
    <row r="37" spans="2:41" x14ac:dyDescent="0.2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0" t="s">
        <v>6694</v>
      </c>
      <c r="Y37" s="8">
        <v>26</v>
      </c>
      <c r="Z37" s="17">
        <f>T21</f>
        <v>0</v>
      </c>
      <c r="AA37" s="8"/>
      <c r="AB37" s="8"/>
      <c r="AC37" s="8"/>
      <c r="AD37" s="8"/>
      <c r="AE37" s="8"/>
      <c r="AF37" s="8"/>
      <c r="AG37" s="8"/>
      <c r="AH37" s="8"/>
    </row>
    <row r="38" spans="2:41" x14ac:dyDescent="0.2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0" t="s">
        <v>6695</v>
      </c>
      <c r="Y38" s="8">
        <v>27</v>
      </c>
      <c r="Z38" s="17">
        <f>Q21</f>
        <v>0</v>
      </c>
      <c r="AA38" s="8"/>
      <c r="AB38" s="8"/>
      <c r="AC38" s="8"/>
      <c r="AD38" s="8"/>
      <c r="AE38" s="8"/>
      <c r="AF38" s="8"/>
      <c r="AG38" s="8"/>
      <c r="AH38" s="8"/>
    </row>
    <row r="39" spans="2:41" x14ac:dyDescent="0.2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0" t="s">
        <v>6700</v>
      </c>
      <c r="Y39" s="8">
        <v>28</v>
      </c>
      <c r="Z39" s="13" t="e">
        <f>(Z31*Z34+Z27)*Z40*Z47</f>
        <v>#N/A</v>
      </c>
      <c r="AA39" s="8"/>
      <c r="AB39" s="8"/>
      <c r="AC39" s="8" t="s">
        <v>7088</v>
      </c>
      <c r="AD39" s="8" t="e">
        <f>Z31*Z34*Z40*Z47</f>
        <v>#N/A</v>
      </c>
      <c r="AE39" s="8"/>
      <c r="AF39" s="8"/>
      <c r="AG39" s="8"/>
      <c r="AH39" s="8"/>
    </row>
    <row r="40" spans="2:41" x14ac:dyDescent="0.2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0" t="s">
        <v>6701</v>
      </c>
      <c r="Y40" s="8" t="s">
        <v>6845</v>
      </c>
      <c r="Z40" s="8">
        <f>Y46</f>
        <v>0.03</v>
      </c>
      <c r="AA40" s="8"/>
      <c r="AB40" s="8"/>
      <c r="AC40" s="8"/>
      <c r="AD40" s="8"/>
      <c r="AE40" s="8"/>
      <c r="AF40" s="8"/>
      <c r="AG40" s="8"/>
      <c r="AH40" s="8"/>
    </row>
    <row r="41" spans="2:41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50" t="s">
        <v>6705</v>
      </c>
      <c r="Y41" s="8" t="s">
        <v>6707</v>
      </c>
      <c r="Z41" s="8" t="s">
        <v>6708</v>
      </c>
      <c r="AA41" s="8">
        <v>-20.001000000000001</v>
      </c>
      <c r="AB41" s="8"/>
      <c r="AC41" s="8"/>
      <c r="AD41" s="8"/>
      <c r="AE41" s="8"/>
      <c r="AF41" s="8"/>
      <c r="AG41" s="8"/>
      <c r="AH41" s="8"/>
    </row>
    <row r="42" spans="2:41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50" t="s">
        <v>6710</v>
      </c>
      <c r="Y42" s="8">
        <v>0.03</v>
      </c>
      <c r="Z42" s="8">
        <v>0.05</v>
      </c>
      <c r="AA42" s="8">
        <v>0.08</v>
      </c>
      <c r="AB42" s="8">
        <v>0.11</v>
      </c>
      <c r="AC42" s="8"/>
      <c r="AD42" s="8"/>
      <c r="AE42" s="8"/>
      <c r="AF42" s="8"/>
      <c r="AG42" s="8"/>
      <c r="AH42" s="8"/>
    </row>
    <row r="43" spans="2:41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50" t="s">
        <v>6501</v>
      </c>
      <c r="Y43" s="8">
        <v>0.03</v>
      </c>
      <c r="Z43" s="8">
        <v>0.05</v>
      </c>
      <c r="AA43" s="8">
        <v>0.08</v>
      </c>
      <c r="AB43" s="8">
        <v>0.11</v>
      </c>
      <c r="AC43" s="8"/>
      <c r="AD43" s="8"/>
      <c r="AE43" s="8"/>
      <c r="AF43" s="8"/>
      <c r="AG43" s="8"/>
      <c r="AH43" s="8"/>
    </row>
    <row r="44" spans="2:41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50" t="s">
        <v>6709</v>
      </c>
      <c r="Y44" s="8">
        <v>0.05</v>
      </c>
      <c r="Z44" s="8">
        <v>0.05</v>
      </c>
      <c r="AA44" s="8">
        <v>0.08</v>
      </c>
      <c r="AB44" s="8">
        <v>0.11</v>
      </c>
      <c r="AC44" s="8"/>
      <c r="AD44" s="8"/>
      <c r="AE44" s="8"/>
      <c r="AF44" s="8"/>
      <c r="AG44" s="8"/>
      <c r="AH44" s="8"/>
    </row>
    <row r="45" spans="2:41" x14ac:dyDescent="0.2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50" t="s">
        <v>6500</v>
      </c>
      <c r="Y45" s="8">
        <v>7.0000000000000007E-2</v>
      </c>
      <c r="Z45" s="8">
        <v>7.0000000000000007E-2</v>
      </c>
      <c r="AA45" s="8">
        <v>0.08</v>
      </c>
      <c r="AB45" s="8">
        <v>0.11</v>
      </c>
      <c r="AC45" s="8"/>
      <c r="AD45" s="8"/>
      <c r="AE45" s="8"/>
      <c r="AF45" s="8"/>
      <c r="AG45" s="8"/>
      <c r="AH45" s="8"/>
    </row>
    <row r="46" spans="2:41" x14ac:dyDescent="0.2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1" t="s">
        <v>6711</v>
      </c>
      <c r="Y46" s="8">
        <f>IF('Eingabe Geschosse  U-Werte'!B32&gt;20,0.11,IF('Eingabe Geschosse  U-Werte'!B32&gt;10,0.08,IF('Eingabe Geschosse  U-Werte'!B32&gt;5,IF('Eingabe Allgemeine Daten'!B37='Eingabe Allgemeine Daten'!K21,Zusammenstellung!Z45,Z42),IF('Eingabe Allgemeine Daten'!B37='Eingabe Allgemeine Daten'!K21,Zusammenstellung!Y45,IF('Eingabe Allgemeine Daten'!B37='Eingabe Allgemeine Daten'!K20,Zusammenstellung!Y44,Y42)))))</f>
        <v>0.03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2:41" x14ac:dyDescent="0.2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50" t="s">
        <v>6712</v>
      </c>
      <c r="Y47" s="8">
        <v>29</v>
      </c>
      <c r="Z47" s="13" t="e">
        <f>1/(1+(Z49*POWER((Z36+Z37-Z38)/(Z31*Z34+Z27),2)))</f>
        <v>#N/A</v>
      </c>
      <c r="AA47" s="8"/>
      <c r="AB47" s="8"/>
      <c r="AC47" s="8"/>
      <c r="AD47" s="8"/>
      <c r="AE47" s="8"/>
      <c r="AF47" s="8"/>
      <c r="AG47" s="8"/>
      <c r="AH47" s="8"/>
      <c r="AI47" s="13">
        <f>(AI31*AI34+AI27)</f>
        <v>0</v>
      </c>
    </row>
    <row r="48" spans="2:41" x14ac:dyDescent="0.2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50" t="s">
        <v>6713</v>
      </c>
      <c r="Y48" s="1"/>
      <c r="Z48" s="8">
        <f>IF(AH22=1,12,8)</f>
        <v>8</v>
      </c>
      <c r="AA48" s="8"/>
      <c r="AB48" s="8"/>
      <c r="AC48" s="8"/>
      <c r="AD48" s="8"/>
      <c r="AE48" s="8"/>
      <c r="AF48" s="8"/>
      <c r="AG48" s="8"/>
      <c r="AH48" s="8"/>
    </row>
    <row r="49" spans="2:34" x14ac:dyDescent="0.2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63" t="s">
        <v>6714</v>
      </c>
      <c r="Y49" s="8"/>
      <c r="Z49" s="8">
        <f>Z48/Z40</f>
        <v>266.66666666666703</v>
      </c>
      <c r="AA49" s="8"/>
      <c r="AB49" s="8"/>
      <c r="AC49" s="8"/>
      <c r="AD49" s="8"/>
      <c r="AE49" s="8"/>
      <c r="AF49" s="8"/>
      <c r="AG49" s="8"/>
      <c r="AH49" s="8"/>
    </row>
    <row r="50" spans="2:34" x14ac:dyDescent="0.2">
      <c r="X50" s="63" t="s">
        <v>6718</v>
      </c>
      <c r="Y50" s="8"/>
      <c r="Z50" s="13" t="e">
        <f>Z26*Z35</f>
        <v>#N/A</v>
      </c>
      <c r="AA50" s="8"/>
      <c r="AB50" s="8"/>
      <c r="AC50" s="8"/>
      <c r="AD50" s="8"/>
      <c r="AE50" s="8"/>
      <c r="AF50" s="8"/>
      <c r="AG50" s="8"/>
      <c r="AH50" s="8"/>
    </row>
    <row r="51" spans="2:34" x14ac:dyDescent="0.2">
      <c r="X51" s="63" t="s">
        <v>6725</v>
      </c>
      <c r="Y51" s="8"/>
      <c r="Z51" s="8">
        <v>0.5</v>
      </c>
      <c r="AA51" s="8"/>
      <c r="AB51" s="8"/>
      <c r="AC51" s="8"/>
      <c r="AD51" s="8"/>
      <c r="AE51" s="8"/>
      <c r="AF51" s="8"/>
      <c r="AG51" s="8"/>
      <c r="AH51" s="8"/>
    </row>
    <row r="52" spans="2:34" x14ac:dyDescent="0.2">
      <c r="X52" s="63" t="s">
        <v>6745</v>
      </c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2:34" x14ac:dyDescent="0.2">
      <c r="X53" s="63" t="s">
        <v>6687</v>
      </c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2:34" x14ac:dyDescent="0.2">
      <c r="X54" s="63" t="s">
        <v>6738</v>
      </c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2:34" x14ac:dyDescent="0.2">
      <c r="X55" s="63" t="s">
        <v>6803</v>
      </c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2:34" x14ac:dyDescent="0.2"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2:34" x14ac:dyDescent="0.2"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2:34" x14ac:dyDescent="0.2"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2:34" x14ac:dyDescent="0.2"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2:34" x14ac:dyDescent="0.2"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2:34" x14ac:dyDescent="0.2"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2:34" x14ac:dyDescent="0.2"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2:34" x14ac:dyDescent="0.2"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2:34" x14ac:dyDescent="0.2"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25:34" x14ac:dyDescent="0.2"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25:34" x14ac:dyDescent="0.2"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25:34" x14ac:dyDescent="0.2"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25:34" x14ac:dyDescent="0.2"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25:34" x14ac:dyDescent="0.2"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25:34" x14ac:dyDescent="0.2"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25:34" x14ac:dyDescent="0.2"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25:34" x14ac:dyDescent="0.2"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25:34" x14ac:dyDescent="0.2"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25:34" x14ac:dyDescent="0.2"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25:34" x14ac:dyDescent="0.2"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25:34" x14ac:dyDescent="0.2"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25:34" x14ac:dyDescent="0.2"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25:34" x14ac:dyDescent="0.2">
      <c r="Y78" s="8"/>
      <c r="Z78" s="8"/>
      <c r="AA78" s="8"/>
      <c r="AB78" s="8"/>
      <c r="AC78" s="8"/>
      <c r="AD78" s="8"/>
      <c r="AE78" s="8"/>
      <c r="AF78" s="8"/>
      <c r="AG78" s="8"/>
      <c r="AH78" s="8"/>
    </row>
  </sheetData>
  <sheetProtection selectLockedCells="1"/>
  <pageMargins left="0.7" right="0.30196850393700786" top="1.0586614173228348" bottom="0.95196850393700783" header="0.26023622047244094" footer="0.51181102362204722"/>
  <pageSetup paperSize="9" fitToHeight="0" orientation="portrait" horizontalDpi="360" verticalDpi="360" r:id="rId1"/>
  <headerFooter alignWithMargins="0">
    <oddHeader>&amp;L&amp;"Arial,Fett"&amp;14Ed. Züblin AG&amp;16
&amp;11Elbterrassen IV
&amp;R&amp;G</oddHeader>
    <oddFooter>&amp;L&amp;"Arial1,Regular"&amp;8&amp;F&amp;C&amp;"Arial1,Regular"&amp;8&amp;P von 1&amp;R&amp;"Arial1,Regular"&amp;8Autor:  Werner Bauer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0EC08-0644-43D3-A3B4-D2778C114EAE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7002</v>
      </c>
      <c r="P1" s="130" t="s">
        <v>7003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7'!C1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7'!H2</f>
        <v>0</v>
      </c>
      <c r="E3" s="502"/>
      <c r="F3" s="197" t="s">
        <v>6523</v>
      </c>
      <c r="G3" s="198"/>
      <c r="H3" s="198">
        <f>'Eingabe Raum 7'!C2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7'!C3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7'!H8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7'!H4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7'!K8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7'!E4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7'!C11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7'!H3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7'!L11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7'!K3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7'!C12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7'!H18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7'!T52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7'!G14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7'!J14="","",'Eingabe Raum 7'!J14)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7'!K44&gt;0,'Eingabe Raum 7'!K44,"")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7'!H17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7'!V53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7'!B25</f>
        <v>0</v>
      </c>
      <c r="C25" s="409">
        <f>'Eingabe Raum 7'!A25</f>
        <v>0</v>
      </c>
      <c r="D25" s="409">
        <f>'Eingabe Raum 7'!D25</f>
        <v>0</v>
      </c>
      <c r="E25" s="543">
        <f>'Eingabe Raum 7'!E25</f>
        <v>0</v>
      </c>
      <c r="F25" s="544">
        <f>'Eingabe Raum 7'!F25</f>
        <v>0</v>
      </c>
      <c r="G25" s="545">
        <f>E25*F25</f>
        <v>0</v>
      </c>
      <c r="H25" s="545">
        <f>'Eingabe Raum 7'!G25-'Eingabe Raum 7'!H25</f>
        <v>0</v>
      </c>
      <c r="I25" s="545">
        <f>'Eingabe Raum 7'!H25</f>
        <v>0</v>
      </c>
      <c r="J25" s="409" t="str">
        <f>IF('Eingabe Raum 7'!C25=S$7,U$7,IF('Eingabe Raum 7'!C25=S$8,U$8,IF('Eingabe Raum 7'!C25=S$9,U$9,IF('Eingabe Raum 7'!C25=S$10,U$10,U$11))))</f>
        <v>and. Geb.</v>
      </c>
      <c r="K25" s="409" t="b">
        <f>'Eingabe Raum 7'!N25</f>
        <v>0</v>
      </c>
      <c r="L25" s="545">
        <f>'Eingabe Raum 7'!O25</f>
        <v>0</v>
      </c>
      <c r="M25" s="546">
        <f>'Eingabe Raum 7'!J25</f>
        <v>0</v>
      </c>
      <c r="N25" s="547" t="e">
        <f>'Eingabe Raum 7'!L25</f>
        <v>#N/A</v>
      </c>
      <c r="O25" s="546" t="e">
        <f>'Eingabe Raum 7'!M25</f>
        <v>#N/A</v>
      </c>
      <c r="P25" s="474" t="e">
        <f>'Eingabe Raum 7'!Q25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7'!B26</f>
        <v>0</v>
      </c>
      <c r="C26" s="409">
        <f>'Eingabe Raum 7'!A26</f>
        <v>0</v>
      </c>
      <c r="D26" s="409">
        <f>'Eingabe Raum 7'!D26</f>
        <v>0</v>
      </c>
      <c r="E26" s="543">
        <f>'Eingabe Raum 7'!E26</f>
        <v>0</v>
      </c>
      <c r="F26" s="544">
        <f>'Eingabe Raum 7'!F26</f>
        <v>0</v>
      </c>
      <c r="G26" s="545">
        <f t="shared" ref="G26:G43" si="0">E26*F26</f>
        <v>0</v>
      </c>
      <c r="H26" s="545">
        <f>'Eingabe Raum 7'!G26-'Eingabe Raum 7'!H26</f>
        <v>0</v>
      </c>
      <c r="I26" s="545">
        <f>'Eingabe Raum 7'!H26</f>
        <v>0</v>
      </c>
      <c r="J26" s="409" t="str">
        <f>IF('Eingabe Raum 7'!C26=S$7,U$7,IF('Eingabe Raum 7'!C26=S$8,U$8,IF('Eingabe Raum 7'!C26=S$9,U$9,IF('Eingabe Raum 7'!C26=S$10,U$10,U$11))))</f>
        <v>and. Geb.</v>
      </c>
      <c r="K26" s="409" t="b">
        <f>'Eingabe Raum 7'!N26</f>
        <v>0</v>
      </c>
      <c r="L26" s="545">
        <f>'Eingabe Raum 7'!O26</f>
        <v>0</v>
      </c>
      <c r="M26" s="545">
        <f>'Eingabe Raum 7'!J26</f>
        <v>0</v>
      </c>
      <c r="N26" s="409" t="e">
        <f>'Eingabe Raum 7'!L26</f>
        <v>#N/A</v>
      </c>
      <c r="O26" s="545" t="e">
        <f>'Eingabe Raum 7'!M26</f>
        <v>#N/A</v>
      </c>
      <c r="P26" s="474" t="e">
        <f>'Eingabe Raum 7'!Q26</f>
        <v>#N/A</v>
      </c>
    </row>
    <row r="27" spans="1:21" x14ac:dyDescent="0.2">
      <c r="A27" s="7">
        <v>3</v>
      </c>
      <c r="B27" s="409">
        <f>'Eingabe Raum 7'!B27</f>
        <v>0</v>
      </c>
      <c r="C27" s="409">
        <f>'Eingabe Raum 7'!A27</f>
        <v>0</v>
      </c>
      <c r="D27" s="409">
        <f>'Eingabe Raum 7'!D27</f>
        <v>0</v>
      </c>
      <c r="E27" s="543">
        <f>'Eingabe Raum 7'!E27</f>
        <v>0</v>
      </c>
      <c r="F27" s="544">
        <f>'Eingabe Raum 7'!F27</f>
        <v>0</v>
      </c>
      <c r="G27" s="545">
        <f t="shared" si="0"/>
        <v>0</v>
      </c>
      <c r="H27" s="545">
        <f>'Eingabe Raum 7'!G27-'Eingabe Raum 7'!H27</f>
        <v>0</v>
      </c>
      <c r="I27" s="545">
        <f>'Eingabe Raum 7'!H27</f>
        <v>0</v>
      </c>
      <c r="J27" s="409" t="str">
        <f>IF('Eingabe Raum 7'!C27=S$7,U$7,IF('Eingabe Raum 7'!C27=S$8,U$8,IF('Eingabe Raum 7'!C27=S$9,U$9,IF('Eingabe Raum 7'!C27=S$10,U$10,U$11))))</f>
        <v>and. Geb.</v>
      </c>
      <c r="K27" s="409" t="b">
        <f>'Eingabe Raum 7'!N27</f>
        <v>0</v>
      </c>
      <c r="L27" s="545">
        <f>'Eingabe Raum 7'!O27</f>
        <v>0</v>
      </c>
      <c r="M27" s="545">
        <f>'Eingabe Raum 7'!J27</f>
        <v>0</v>
      </c>
      <c r="N27" s="409" t="e">
        <f>'Eingabe Raum 7'!L27</f>
        <v>#N/A</v>
      </c>
      <c r="O27" s="545" t="e">
        <f>'Eingabe Raum 7'!M27</f>
        <v>#N/A</v>
      </c>
      <c r="P27" s="474" t="e">
        <f>'Eingabe Raum 7'!Q27</f>
        <v>#N/A</v>
      </c>
      <c r="R27" s="226"/>
    </row>
    <row r="28" spans="1:21" x14ac:dyDescent="0.2">
      <c r="A28" s="7">
        <v>4</v>
      </c>
      <c r="B28" s="409">
        <f>'Eingabe Raum 7'!B28</f>
        <v>0</v>
      </c>
      <c r="C28" s="409">
        <f>'Eingabe Raum 7'!A28</f>
        <v>0</v>
      </c>
      <c r="D28" s="409">
        <f>'Eingabe Raum 7'!D28</f>
        <v>0</v>
      </c>
      <c r="E28" s="543">
        <f>'Eingabe Raum 7'!E28</f>
        <v>0</v>
      </c>
      <c r="F28" s="544">
        <f>'Eingabe Raum 7'!F28</f>
        <v>0</v>
      </c>
      <c r="G28" s="545">
        <f t="shared" si="0"/>
        <v>0</v>
      </c>
      <c r="H28" s="545">
        <f>'Eingabe Raum 7'!G28-'Eingabe Raum 7'!H28</f>
        <v>0</v>
      </c>
      <c r="I28" s="545">
        <f>'Eingabe Raum 7'!H28</f>
        <v>0</v>
      </c>
      <c r="J28" s="409" t="str">
        <f>IF('Eingabe Raum 7'!C28=S$7,U$7,IF('Eingabe Raum 7'!C28=S$8,U$8,IF('Eingabe Raum 7'!C28=S$9,U$9,IF('Eingabe Raum 7'!C28=S$10,U$10,U$11))))</f>
        <v>and. Geb.</v>
      </c>
      <c r="K28" s="409" t="b">
        <f>'Eingabe Raum 7'!N28</f>
        <v>0</v>
      </c>
      <c r="L28" s="545">
        <f>'Eingabe Raum 7'!O28</f>
        <v>0</v>
      </c>
      <c r="M28" s="545">
        <f>'Eingabe Raum 7'!J28</f>
        <v>0</v>
      </c>
      <c r="N28" s="409" t="e">
        <f>'Eingabe Raum 7'!L28</f>
        <v>#N/A</v>
      </c>
      <c r="O28" s="545" t="e">
        <f>'Eingabe Raum 7'!M28</f>
        <v>#N/A</v>
      </c>
      <c r="P28" s="474" t="e">
        <f>'Eingabe Raum 7'!Q28</f>
        <v>#N/A</v>
      </c>
    </row>
    <row r="29" spans="1:21" x14ac:dyDescent="0.2">
      <c r="A29" s="7">
        <v>5</v>
      </c>
      <c r="B29" s="409">
        <f>'Eingabe Raum 7'!B29</f>
        <v>0</v>
      </c>
      <c r="C29" s="409">
        <f>'Eingabe Raum 7'!A29</f>
        <v>0</v>
      </c>
      <c r="D29" s="409">
        <f>'Eingabe Raum 7'!D29</f>
        <v>0</v>
      </c>
      <c r="E29" s="543">
        <f>'Eingabe Raum 7'!E29</f>
        <v>0</v>
      </c>
      <c r="F29" s="544">
        <f>'Eingabe Raum 7'!F29</f>
        <v>0</v>
      </c>
      <c r="G29" s="545">
        <f t="shared" si="0"/>
        <v>0</v>
      </c>
      <c r="H29" s="545">
        <f>'Eingabe Raum 7'!G29-'Eingabe Raum 7'!H29</f>
        <v>0</v>
      </c>
      <c r="I29" s="545">
        <f>'Eingabe Raum 7'!H29</f>
        <v>0</v>
      </c>
      <c r="J29" s="409" t="str">
        <f>IF('Eingabe Raum 7'!C29=S$7,U$7,IF('Eingabe Raum 7'!C29=S$8,U$8,IF('Eingabe Raum 7'!C29=S$9,U$9,IF('Eingabe Raum 7'!C29=S$10,U$10,U$11))))</f>
        <v>and. Geb.</v>
      </c>
      <c r="K29" s="409" t="b">
        <f>'Eingabe Raum 7'!N29</f>
        <v>0</v>
      </c>
      <c r="L29" s="545">
        <f>'Eingabe Raum 7'!O29</f>
        <v>0</v>
      </c>
      <c r="M29" s="545">
        <f>'Eingabe Raum 7'!J29</f>
        <v>0</v>
      </c>
      <c r="N29" s="409" t="e">
        <f>'Eingabe Raum 7'!L29</f>
        <v>#N/A</v>
      </c>
      <c r="O29" s="545" t="e">
        <f>'Eingabe Raum 7'!M29</f>
        <v>#N/A</v>
      </c>
      <c r="P29" s="474" t="e">
        <f>'Eingabe Raum 7'!Q29</f>
        <v>#N/A</v>
      </c>
    </row>
    <row r="30" spans="1:21" x14ac:dyDescent="0.2">
      <c r="A30" s="7">
        <v>6</v>
      </c>
      <c r="B30" s="409">
        <f>'Eingabe Raum 7'!B30</f>
        <v>0</v>
      </c>
      <c r="C30" s="409">
        <f>'Eingabe Raum 7'!A30</f>
        <v>0</v>
      </c>
      <c r="D30" s="409">
        <f>'Eingabe Raum 7'!D30</f>
        <v>0</v>
      </c>
      <c r="E30" s="543">
        <f>'Eingabe Raum 7'!E30</f>
        <v>0</v>
      </c>
      <c r="F30" s="544">
        <f>'Eingabe Raum 7'!F30</f>
        <v>0</v>
      </c>
      <c r="G30" s="545">
        <f t="shared" si="0"/>
        <v>0</v>
      </c>
      <c r="H30" s="545">
        <f>'Eingabe Raum 7'!G30-'Eingabe Raum 7'!H30</f>
        <v>0</v>
      </c>
      <c r="I30" s="545">
        <f>'Eingabe Raum 7'!H30</f>
        <v>0</v>
      </c>
      <c r="J30" s="409" t="str">
        <f>IF('Eingabe Raum 7'!C30=S$7,U$7,IF('Eingabe Raum 7'!C30=S$8,U$8,IF('Eingabe Raum 7'!C30=S$9,U$9,IF('Eingabe Raum 7'!C30=S$10,U$10,U$11))))</f>
        <v>and. Geb.</v>
      </c>
      <c r="K30" s="409" t="b">
        <f>'Eingabe Raum 7'!N30</f>
        <v>0</v>
      </c>
      <c r="L30" s="545">
        <f>'Eingabe Raum 7'!O30</f>
        <v>0</v>
      </c>
      <c r="M30" s="545">
        <f>'Eingabe Raum 7'!J30</f>
        <v>0</v>
      </c>
      <c r="N30" s="409" t="e">
        <f>'Eingabe Raum 7'!L30</f>
        <v>#N/A</v>
      </c>
      <c r="O30" s="545" t="e">
        <f>'Eingabe Raum 7'!M30</f>
        <v>#N/A</v>
      </c>
      <c r="P30" s="474" t="e">
        <f>'Eingabe Raum 7'!Q30</f>
        <v>#N/A</v>
      </c>
      <c r="S30" s="226"/>
    </row>
    <row r="31" spans="1:21" x14ac:dyDescent="0.2">
      <c r="A31" s="7">
        <v>7</v>
      </c>
      <c r="B31" s="409">
        <f>'Eingabe Raum 7'!B31</f>
        <v>0</v>
      </c>
      <c r="C31" s="409">
        <f>'Eingabe Raum 7'!A31</f>
        <v>0</v>
      </c>
      <c r="D31" s="409">
        <f>'Eingabe Raum 7'!D31</f>
        <v>0</v>
      </c>
      <c r="E31" s="543">
        <f>'Eingabe Raum 7'!E31</f>
        <v>0</v>
      </c>
      <c r="F31" s="544">
        <f>'Eingabe Raum 7'!F31</f>
        <v>0</v>
      </c>
      <c r="G31" s="545">
        <f t="shared" si="0"/>
        <v>0</v>
      </c>
      <c r="H31" s="545">
        <f>'Eingabe Raum 7'!G31-'Eingabe Raum 7'!H31</f>
        <v>0</v>
      </c>
      <c r="I31" s="545">
        <f>'Eingabe Raum 7'!H31</f>
        <v>0</v>
      </c>
      <c r="J31" s="409" t="str">
        <f>IF('Eingabe Raum 7'!C31=S$7,U$7,IF('Eingabe Raum 7'!C31=S$8,U$8,IF('Eingabe Raum 7'!C31=S$9,U$9,IF('Eingabe Raum 7'!C31=S$10,U$10,U$11))))</f>
        <v>and. Geb.</v>
      </c>
      <c r="K31" s="409" t="b">
        <f>'Eingabe Raum 7'!N31</f>
        <v>0</v>
      </c>
      <c r="L31" s="545">
        <f>'Eingabe Raum 7'!O31</f>
        <v>0</v>
      </c>
      <c r="M31" s="545">
        <f>'Eingabe Raum 7'!J31</f>
        <v>0</v>
      </c>
      <c r="N31" s="409" t="e">
        <f>'Eingabe Raum 7'!L31</f>
        <v>#N/A</v>
      </c>
      <c r="O31" s="545" t="e">
        <f>'Eingabe Raum 7'!M31</f>
        <v>#N/A</v>
      </c>
      <c r="P31" s="474" t="e">
        <f>'Eingabe Raum 7'!Q31</f>
        <v>#N/A</v>
      </c>
    </row>
    <row r="32" spans="1:21" x14ac:dyDescent="0.2">
      <c r="A32" s="7">
        <v>8</v>
      </c>
      <c r="B32" s="409">
        <f>'Eingabe Raum 7'!B32</f>
        <v>0</v>
      </c>
      <c r="C32" s="409">
        <f>'Eingabe Raum 7'!A32</f>
        <v>0</v>
      </c>
      <c r="D32" s="409">
        <f>'Eingabe Raum 7'!D32</f>
        <v>0</v>
      </c>
      <c r="E32" s="543">
        <f>'Eingabe Raum 7'!E32</f>
        <v>0</v>
      </c>
      <c r="F32" s="544">
        <f>'Eingabe Raum 7'!F32</f>
        <v>0</v>
      </c>
      <c r="G32" s="545">
        <f t="shared" si="0"/>
        <v>0</v>
      </c>
      <c r="H32" s="545">
        <f>'Eingabe Raum 7'!G32-'Eingabe Raum 7'!H32</f>
        <v>0</v>
      </c>
      <c r="I32" s="545">
        <f>'Eingabe Raum 7'!H32</f>
        <v>0</v>
      </c>
      <c r="J32" s="409" t="str">
        <f>IF('Eingabe Raum 7'!C32=S$7,U$7,IF('Eingabe Raum 7'!C32=S$8,U$8,IF('Eingabe Raum 7'!C32=S$9,U$9,IF('Eingabe Raum 7'!C32=S$10,U$10,U$11))))</f>
        <v>and. Geb.</v>
      </c>
      <c r="K32" s="409" t="b">
        <f>'Eingabe Raum 7'!N32</f>
        <v>0</v>
      </c>
      <c r="L32" s="545">
        <f>'Eingabe Raum 7'!O32</f>
        <v>0</v>
      </c>
      <c r="M32" s="545">
        <f>'Eingabe Raum 7'!J32</f>
        <v>0</v>
      </c>
      <c r="N32" s="409" t="e">
        <f>'Eingabe Raum 7'!L32</f>
        <v>#N/A</v>
      </c>
      <c r="O32" s="545" t="e">
        <f>'Eingabe Raum 7'!M32</f>
        <v>#N/A</v>
      </c>
      <c r="P32" s="474" t="e">
        <f>'Eingabe Raum 7'!Q32</f>
        <v>#N/A</v>
      </c>
    </row>
    <row r="33" spans="1:21" x14ac:dyDescent="0.2">
      <c r="A33" s="7">
        <v>9</v>
      </c>
      <c r="B33" s="409">
        <f>'Eingabe Raum 7'!B33</f>
        <v>0</v>
      </c>
      <c r="C33" s="409">
        <f>'Eingabe Raum 7'!A33</f>
        <v>0</v>
      </c>
      <c r="D33" s="409">
        <f>'Eingabe Raum 7'!D33</f>
        <v>0</v>
      </c>
      <c r="E33" s="543">
        <f>'Eingabe Raum 7'!E33</f>
        <v>0</v>
      </c>
      <c r="F33" s="544">
        <f>'Eingabe Raum 7'!F33</f>
        <v>0</v>
      </c>
      <c r="G33" s="545">
        <f t="shared" si="0"/>
        <v>0</v>
      </c>
      <c r="H33" s="545">
        <f>'Eingabe Raum 7'!G33-'Eingabe Raum 7'!H33</f>
        <v>0</v>
      </c>
      <c r="I33" s="545">
        <f>'Eingabe Raum 7'!H33</f>
        <v>0</v>
      </c>
      <c r="J33" s="409" t="str">
        <f>IF('Eingabe Raum 7'!C33=S$7,U$7,IF('Eingabe Raum 7'!C33=S$8,U$8,IF('Eingabe Raum 7'!C33=S$9,U$9,IF('Eingabe Raum 7'!C33=S$10,U$10,U$11))))</f>
        <v>and. Geb.</v>
      </c>
      <c r="K33" s="409" t="b">
        <f>'Eingabe Raum 7'!N33</f>
        <v>0</v>
      </c>
      <c r="L33" s="545">
        <f>'Eingabe Raum 7'!O33</f>
        <v>0</v>
      </c>
      <c r="M33" s="545">
        <f>'Eingabe Raum 7'!J33</f>
        <v>0</v>
      </c>
      <c r="N33" s="409" t="e">
        <f>'Eingabe Raum 7'!L33</f>
        <v>#N/A</v>
      </c>
      <c r="O33" s="545" t="e">
        <f>'Eingabe Raum 7'!M33</f>
        <v>#N/A</v>
      </c>
      <c r="P33" s="474" t="e">
        <f>'Eingabe Raum 7'!Q33</f>
        <v>#N/A</v>
      </c>
    </row>
    <row r="34" spans="1:21" x14ac:dyDescent="0.2">
      <c r="A34" s="7">
        <v>10</v>
      </c>
      <c r="B34" s="409">
        <f>'Eingabe Raum 7'!B34</f>
        <v>0</v>
      </c>
      <c r="C34" s="409">
        <f>'Eingabe Raum 7'!A34</f>
        <v>0</v>
      </c>
      <c r="D34" s="409">
        <f>'Eingabe Raum 7'!D34</f>
        <v>0</v>
      </c>
      <c r="E34" s="543">
        <f>'Eingabe Raum 7'!E34</f>
        <v>0</v>
      </c>
      <c r="F34" s="544">
        <f>'Eingabe Raum 7'!F34</f>
        <v>0</v>
      </c>
      <c r="G34" s="545">
        <f t="shared" si="0"/>
        <v>0</v>
      </c>
      <c r="H34" s="545">
        <f>'Eingabe Raum 7'!G34-'Eingabe Raum 7'!H34</f>
        <v>0</v>
      </c>
      <c r="I34" s="545">
        <f>'Eingabe Raum 7'!H34</f>
        <v>0</v>
      </c>
      <c r="J34" s="409" t="str">
        <f>IF('Eingabe Raum 7'!C34=S$7,U$7,IF('Eingabe Raum 7'!C34=S$8,U$8,IF('Eingabe Raum 7'!C34=S$9,U$9,IF('Eingabe Raum 7'!C34=S$10,U$10,U$11))))</f>
        <v>and. Geb.</v>
      </c>
      <c r="K34" s="409" t="b">
        <f>'Eingabe Raum 7'!N34</f>
        <v>0</v>
      </c>
      <c r="L34" s="545">
        <f>'Eingabe Raum 7'!O34</f>
        <v>0</v>
      </c>
      <c r="M34" s="545">
        <f>'Eingabe Raum 7'!J34</f>
        <v>0</v>
      </c>
      <c r="N34" s="409" t="e">
        <f>'Eingabe Raum 7'!L34</f>
        <v>#N/A</v>
      </c>
      <c r="O34" s="545" t="e">
        <f>'Eingabe Raum 7'!M34</f>
        <v>#N/A</v>
      </c>
      <c r="P34" s="474" t="e">
        <f>'Eingabe Raum 7'!Q34</f>
        <v>#N/A</v>
      </c>
      <c r="R34" s="226"/>
    </row>
    <row r="35" spans="1:21" x14ac:dyDescent="0.2">
      <c r="A35" s="7">
        <v>11</v>
      </c>
      <c r="B35" s="409">
        <f>'Eingabe Raum 7'!B35</f>
        <v>0</v>
      </c>
      <c r="C35" s="409">
        <f>'Eingabe Raum 7'!A35</f>
        <v>0</v>
      </c>
      <c r="D35" s="409">
        <f>'Eingabe Raum 7'!D35</f>
        <v>0</v>
      </c>
      <c r="E35" s="543">
        <f>'Eingabe Raum 7'!E35</f>
        <v>0</v>
      </c>
      <c r="F35" s="544">
        <f>'Eingabe Raum 7'!F35</f>
        <v>0</v>
      </c>
      <c r="G35" s="545">
        <f t="shared" si="0"/>
        <v>0</v>
      </c>
      <c r="H35" s="545">
        <f>'Eingabe Raum 7'!G35-'Eingabe Raum 7'!H35</f>
        <v>0</v>
      </c>
      <c r="I35" s="545">
        <f>'Eingabe Raum 7'!H35</f>
        <v>0</v>
      </c>
      <c r="J35" s="409" t="str">
        <f>IF('Eingabe Raum 7'!C35=S$7,U$7,IF('Eingabe Raum 7'!C35=S$8,U$8,IF('Eingabe Raum 7'!C35=S$9,U$9,IF('Eingabe Raum 7'!C35=S$10,U$10,U$11))))</f>
        <v>and. Geb.</v>
      </c>
      <c r="K35" s="409" t="b">
        <f>'Eingabe Raum 7'!N35</f>
        <v>0</v>
      </c>
      <c r="L35" s="545">
        <f>'Eingabe Raum 7'!O35</f>
        <v>0</v>
      </c>
      <c r="M35" s="545">
        <f>'Eingabe Raum 7'!J35</f>
        <v>0</v>
      </c>
      <c r="N35" s="409" t="e">
        <f>'Eingabe Raum 7'!L35</f>
        <v>#N/A</v>
      </c>
      <c r="O35" s="545" t="e">
        <f>'Eingabe Raum 7'!M35</f>
        <v>#N/A</v>
      </c>
      <c r="P35" s="474" t="e">
        <f>'Eingabe Raum 7'!Q35</f>
        <v>#N/A</v>
      </c>
    </row>
    <row r="36" spans="1:21" x14ac:dyDescent="0.2">
      <c r="A36" s="7">
        <v>12</v>
      </c>
      <c r="B36" s="409">
        <f>'Eingabe Raum 7'!B36</f>
        <v>0</v>
      </c>
      <c r="C36" s="409">
        <f>'Eingabe Raum 7'!A36</f>
        <v>0</v>
      </c>
      <c r="D36" s="409">
        <f>'Eingabe Raum 7'!D36</f>
        <v>0</v>
      </c>
      <c r="E36" s="543">
        <f>'Eingabe Raum 7'!E36</f>
        <v>0</v>
      </c>
      <c r="F36" s="544">
        <f>'Eingabe Raum 7'!F36</f>
        <v>0</v>
      </c>
      <c r="G36" s="545">
        <f t="shared" si="0"/>
        <v>0</v>
      </c>
      <c r="H36" s="545">
        <f>'Eingabe Raum 7'!G36-'Eingabe Raum 7'!H36</f>
        <v>0</v>
      </c>
      <c r="I36" s="545">
        <f>'Eingabe Raum 7'!H36</f>
        <v>0</v>
      </c>
      <c r="J36" s="409" t="str">
        <f>IF('Eingabe Raum 7'!C36=S$7,U$7,IF('Eingabe Raum 7'!C36=S$8,U$8,IF('Eingabe Raum 7'!C36=S$9,U$9,IF('Eingabe Raum 7'!C36=S$10,U$10,U$11))))</f>
        <v>and. Geb.</v>
      </c>
      <c r="K36" s="409" t="b">
        <f>'Eingabe Raum 7'!N36</f>
        <v>0</v>
      </c>
      <c r="L36" s="545">
        <f>'Eingabe Raum 7'!O36</f>
        <v>0</v>
      </c>
      <c r="M36" s="545">
        <f>'Eingabe Raum 7'!J36</f>
        <v>0</v>
      </c>
      <c r="N36" s="409" t="e">
        <f>'Eingabe Raum 7'!L36</f>
        <v>#N/A</v>
      </c>
      <c r="O36" s="545" t="e">
        <f>'Eingabe Raum 7'!M36</f>
        <v>#N/A</v>
      </c>
      <c r="P36" s="474" t="e">
        <f>'Eingabe Raum 7'!Q36</f>
        <v>#N/A</v>
      </c>
    </row>
    <row r="37" spans="1:21" x14ac:dyDescent="0.2">
      <c r="A37" s="7">
        <v>13</v>
      </c>
      <c r="B37" s="409">
        <f>'Eingabe Raum 7'!B37</f>
        <v>0</v>
      </c>
      <c r="C37" s="409">
        <f>'Eingabe Raum 7'!A37</f>
        <v>0</v>
      </c>
      <c r="D37" s="409">
        <f>'Eingabe Raum 7'!D37</f>
        <v>0</v>
      </c>
      <c r="E37" s="543">
        <f>'Eingabe Raum 7'!E37</f>
        <v>0</v>
      </c>
      <c r="F37" s="544">
        <f>'Eingabe Raum 7'!F37</f>
        <v>0</v>
      </c>
      <c r="G37" s="545">
        <f t="shared" si="0"/>
        <v>0</v>
      </c>
      <c r="H37" s="545">
        <f>'Eingabe Raum 7'!G37-'Eingabe Raum 7'!H37</f>
        <v>0</v>
      </c>
      <c r="I37" s="545">
        <f>'Eingabe Raum 7'!H37</f>
        <v>0</v>
      </c>
      <c r="J37" s="409" t="str">
        <f>IF('Eingabe Raum 7'!C37=S$7,U$7,IF('Eingabe Raum 7'!C37=S$8,U$8,IF('Eingabe Raum 7'!C37=S$9,U$9,IF('Eingabe Raum 7'!C37=S$10,U$10,U$11))))</f>
        <v>and. Geb.</v>
      </c>
      <c r="K37" s="409" t="b">
        <f>'Eingabe Raum 7'!N37</f>
        <v>0</v>
      </c>
      <c r="L37" s="545">
        <f>'Eingabe Raum 7'!O37</f>
        <v>0</v>
      </c>
      <c r="M37" s="545">
        <f>'Eingabe Raum 7'!J37</f>
        <v>0</v>
      </c>
      <c r="N37" s="409" t="e">
        <f>'Eingabe Raum 7'!L37</f>
        <v>#N/A</v>
      </c>
      <c r="O37" s="545" t="e">
        <f>'Eingabe Raum 7'!M37</f>
        <v>#N/A</v>
      </c>
      <c r="P37" s="474" t="e">
        <f>'Eingabe Raum 7'!Q37</f>
        <v>#N/A</v>
      </c>
      <c r="S37" s="226"/>
    </row>
    <row r="38" spans="1:21" x14ac:dyDescent="0.2">
      <c r="A38" s="7">
        <v>14</v>
      </c>
      <c r="B38" s="409">
        <f>'Eingabe Raum 7'!B38</f>
        <v>0</v>
      </c>
      <c r="C38" s="409">
        <f>'Eingabe Raum 7'!A38</f>
        <v>0</v>
      </c>
      <c r="D38" s="409">
        <f>'Eingabe Raum 7'!D38</f>
        <v>0</v>
      </c>
      <c r="E38" s="543">
        <f>'Eingabe Raum 7'!E38</f>
        <v>0</v>
      </c>
      <c r="F38" s="544">
        <f>'Eingabe Raum 7'!F38</f>
        <v>0</v>
      </c>
      <c r="G38" s="545">
        <f t="shared" si="0"/>
        <v>0</v>
      </c>
      <c r="H38" s="545">
        <f>'Eingabe Raum 7'!G38-'Eingabe Raum 7'!H38</f>
        <v>0</v>
      </c>
      <c r="I38" s="545">
        <f>'Eingabe Raum 7'!H38</f>
        <v>0</v>
      </c>
      <c r="J38" s="409" t="str">
        <f>IF('Eingabe Raum 7'!C38=S$7,U$7,IF('Eingabe Raum 7'!C38=S$8,U$8,IF('Eingabe Raum 7'!C38=S$9,U$9,IF('Eingabe Raum 7'!C38=S$10,U$10,U$11))))</f>
        <v>and. Geb.</v>
      </c>
      <c r="K38" s="409" t="b">
        <f>'Eingabe Raum 7'!N38</f>
        <v>0</v>
      </c>
      <c r="L38" s="545">
        <f>'Eingabe Raum 7'!O38</f>
        <v>0</v>
      </c>
      <c r="M38" s="545">
        <f>'Eingabe Raum 7'!J38</f>
        <v>0</v>
      </c>
      <c r="N38" s="409" t="e">
        <f>'Eingabe Raum 7'!L38</f>
        <v>#N/A</v>
      </c>
      <c r="O38" s="545" t="e">
        <f>'Eingabe Raum 7'!M38</f>
        <v>#N/A</v>
      </c>
      <c r="P38" s="474" t="e">
        <f>'Eingabe Raum 7'!Q38</f>
        <v>#N/A</v>
      </c>
    </row>
    <row r="39" spans="1:21" x14ac:dyDescent="0.2">
      <c r="A39" s="7">
        <v>15</v>
      </c>
      <c r="B39" s="409">
        <f>'Eingabe Raum 7'!B39</f>
        <v>0</v>
      </c>
      <c r="C39" s="409">
        <f>'Eingabe Raum 7'!A39</f>
        <v>0</v>
      </c>
      <c r="D39" s="409">
        <f>'Eingabe Raum 7'!D39</f>
        <v>0</v>
      </c>
      <c r="E39" s="543">
        <f>'Eingabe Raum 7'!E39</f>
        <v>0</v>
      </c>
      <c r="F39" s="544">
        <f>'Eingabe Raum 7'!F39</f>
        <v>0</v>
      </c>
      <c r="G39" s="545">
        <f t="shared" si="0"/>
        <v>0</v>
      </c>
      <c r="H39" s="545">
        <f>'Eingabe Raum 7'!G39-'Eingabe Raum 7'!H39</f>
        <v>0</v>
      </c>
      <c r="I39" s="545">
        <f>'Eingabe Raum 7'!H39</f>
        <v>0</v>
      </c>
      <c r="J39" s="409" t="str">
        <f>IF('Eingabe Raum 7'!C39=S$7,U$7,IF('Eingabe Raum 7'!C39=S$8,U$8,IF('Eingabe Raum 7'!C39=S$9,U$9,IF('Eingabe Raum 7'!C39=S$10,U$10,U$11))))</f>
        <v>and. Geb.</v>
      </c>
      <c r="K39" s="409" t="b">
        <f>'Eingabe Raum 7'!N39</f>
        <v>0</v>
      </c>
      <c r="L39" s="545">
        <f>'Eingabe Raum 7'!O39</f>
        <v>0</v>
      </c>
      <c r="M39" s="545">
        <f>'Eingabe Raum 7'!J39</f>
        <v>0</v>
      </c>
      <c r="N39" s="409" t="e">
        <f>'Eingabe Raum 7'!L39</f>
        <v>#N/A</v>
      </c>
      <c r="O39" s="545" t="e">
        <f>'Eingabe Raum 7'!M39</f>
        <v>#N/A</v>
      </c>
      <c r="P39" s="474" t="e">
        <f>'Eingabe Raum 7'!Q39</f>
        <v>#N/A</v>
      </c>
    </row>
    <row r="40" spans="1:21" x14ac:dyDescent="0.2">
      <c r="A40" s="7">
        <v>16</v>
      </c>
      <c r="B40" s="409">
        <f>'Eingabe Raum 7'!B40</f>
        <v>0</v>
      </c>
      <c r="C40" s="409">
        <f>'Eingabe Raum 7'!A40</f>
        <v>0</v>
      </c>
      <c r="D40" s="409">
        <f>'Eingabe Raum 7'!D40</f>
        <v>0</v>
      </c>
      <c r="E40" s="543">
        <f>'Eingabe Raum 7'!E40</f>
        <v>0</v>
      </c>
      <c r="F40" s="544">
        <f>'Eingabe Raum 7'!F40</f>
        <v>0</v>
      </c>
      <c r="G40" s="545">
        <f t="shared" si="0"/>
        <v>0</v>
      </c>
      <c r="H40" s="545">
        <f>'Eingabe Raum 7'!G40-'Eingabe Raum 7'!H40</f>
        <v>0</v>
      </c>
      <c r="I40" s="545">
        <f>'Eingabe Raum 7'!H40</f>
        <v>0</v>
      </c>
      <c r="J40" s="409" t="str">
        <f>IF('Eingabe Raum 7'!C40=S$7,U$7,IF('Eingabe Raum 7'!C40=S$8,U$8,IF('Eingabe Raum 7'!C40=S$9,U$9,IF('Eingabe Raum 7'!C40=S$10,U$10,U$11))))</f>
        <v>and. Geb.</v>
      </c>
      <c r="K40" s="409" t="b">
        <f>'Eingabe Raum 7'!N40</f>
        <v>0</v>
      </c>
      <c r="L40" s="545">
        <f>'Eingabe Raum 7'!O40</f>
        <v>0</v>
      </c>
      <c r="M40" s="545">
        <f>'Eingabe Raum 7'!J40</f>
        <v>0</v>
      </c>
      <c r="N40" s="409" t="e">
        <f>'Eingabe Raum 7'!L40</f>
        <v>#N/A</v>
      </c>
      <c r="O40" s="545" t="e">
        <f>'Eingabe Raum 7'!M40</f>
        <v>#N/A</v>
      </c>
      <c r="P40" s="474" t="e">
        <f>'Eingabe Raum 7'!Q40</f>
        <v>#N/A</v>
      </c>
    </row>
    <row r="41" spans="1:21" x14ac:dyDescent="0.2">
      <c r="A41" s="7">
        <v>17</v>
      </c>
      <c r="B41" s="409">
        <f>'Eingabe Raum 7'!B41</f>
        <v>0</v>
      </c>
      <c r="C41" s="409">
        <f>'Eingabe Raum 7'!A41</f>
        <v>0</v>
      </c>
      <c r="D41" s="409">
        <f>'Eingabe Raum 7'!D41</f>
        <v>0</v>
      </c>
      <c r="E41" s="543">
        <f>'Eingabe Raum 7'!E41</f>
        <v>0</v>
      </c>
      <c r="F41" s="544">
        <f>'Eingabe Raum 7'!F41</f>
        <v>0</v>
      </c>
      <c r="G41" s="545">
        <f t="shared" si="0"/>
        <v>0</v>
      </c>
      <c r="H41" s="545">
        <f>'Eingabe Raum 7'!G41-'Eingabe Raum 7'!H41</f>
        <v>0</v>
      </c>
      <c r="I41" s="545">
        <f>'Eingabe Raum 7'!H41</f>
        <v>0</v>
      </c>
      <c r="J41" s="409" t="str">
        <f>IF('Eingabe Raum 7'!C41=S$7,U$7,IF('Eingabe Raum 7'!C41=S$8,U$8,IF('Eingabe Raum 7'!C41=S$9,U$9,IF('Eingabe Raum 7'!C41=S$10,U$10,U$11))))</f>
        <v>and. Geb.</v>
      </c>
      <c r="K41" s="409" t="b">
        <f>'Eingabe Raum 7'!N41</f>
        <v>0</v>
      </c>
      <c r="L41" s="545">
        <f>'Eingabe Raum 7'!O41</f>
        <v>0</v>
      </c>
      <c r="M41" s="545">
        <f>'Eingabe Raum 7'!J41</f>
        <v>0</v>
      </c>
      <c r="N41" s="409" t="e">
        <f>'Eingabe Raum 7'!L41</f>
        <v>#N/A</v>
      </c>
      <c r="O41" s="545" t="e">
        <f>'Eingabe Raum 7'!M41</f>
        <v>#N/A</v>
      </c>
      <c r="P41" s="474" t="e">
        <f>'Eingabe Raum 7'!Q41</f>
        <v>#N/A</v>
      </c>
      <c r="R41" s="226"/>
    </row>
    <row r="42" spans="1:21" x14ac:dyDescent="0.2">
      <c r="A42" s="7">
        <v>18</v>
      </c>
      <c r="B42" s="409">
        <f>'Eingabe Raum 7'!B42</f>
        <v>0</v>
      </c>
      <c r="C42" s="409">
        <f>'Eingabe Raum 7'!A42</f>
        <v>0</v>
      </c>
      <c r="D42" s="409">
        <f>'Eingabe Raum 7'!D42</f>
        <v>0</v>
      </c>
      <c r="E42" s="543">
        <f>'Eingabe Raum 7'!E42</f>
        <v>0</v>
      </c>
      <c r="F42" s="544">
        <f>'Eingabe Raum 7'!F42</f>
        <v>0</v>
      </c>
      <c r="G42" s="545">
        <f t="shared" si="0"/>
        <v>0</v>
      </c>
      <c r="H42" s="545">
        <f>'Eingabe Raum 7'!G42-'Eingabe Raum 7'!H42</f>
        <v>0</v>
      </c>
      <c r="I42" s="545">
        <f>'Eingabe Raum 7'!H42</f>
        <v>0</v>
      </c>
      <c r="J42" s="409" t="str">
        <f>IF('Eingabe Raum 7'!C42=S$7,U$7,IF('Eingabe Raum 7'!C42=S$8,U$8,IF('Eingabe Raum 7'!C42=S$9,U$9,IF('Eingabe Raum 7'!C42=S$10,U$10,U$11))))</f>
        <v>and. Geb.</v>
      </c>
      <c r="K42" s="409" t="b">
        <f>'Eingabe Raum 7'!N42</f>
        <v>0</v>
      </c>
      <c r="L42" s="545">
        <f>'Eingabe Raum 7'!O42</f>
        <v>0</v>
      </c>
      <c r="M42" s="545">
        <f>'Eingabe Raum 7'!J42</f>
        <v>0</v>
      </c>
      <c r="N42" s="409" t="e">
        <f>'Eingabe Raum 7'!L42</f>
        <v>#N/A</v>
      </c>
      <c r="O42" s="545" t="e">
        <f>'Eingabe Raum 7'!M42</f>
        <v>#N/A</v>
      </c>
      <c r="P42" s="474" t="e">
        <f>'Eingabe Raum 7'!Q42</f>
        <v>#N/A</v>
      </c>
    </row>
    <row r="43" spans="1:21" x14ac:dyDescent="0.2">
      <c r="A43" s="7">
        <v>19</v>
      </c>
      <c r="B43" s="409">
        <f>'Eingabe Raum 7'!B43</f>
        <v>0</v>
      </c>
      <c r="C43" s="409">
        <f>'Eingabe Raum 7'!A43</f>
        <v>0</v>
      </c>
      <c r="D43" s="409">
        <f>'Eingabe Raum 7'!D43</f>
        <v>0</v>
      </c>
      <c r="E43" s="543">
        <f>'Eingabe Raum 7'!E43</f>
        <v>0</v>
      </c>
      <c r="F43" s="544">
        <f>'Eingabe Raum 7'!F43</f>
        <v>0</v>
      </c>
      <c r="G43" s="545">
        <f t="shared" si="0"/>
        <v>0</v>
      </c>
      <c r="H43" s="545">
        <f>'Eingabe Raum 7'!G43-'Eingabe Raum 7'!H43</f>
        <v>0</v>
      </c>
      <c r="I43" s="545">
        <f>'Eingabe Raum 7'!H43</f>
        <v>0</v>
      </c>
      <c r="J43" s="409" t="str">
        <f>IF('Eingabe Raum 7'!C43=S$7,U$7,IF('Eingabe Raum 7'!C43=S$8,U$8,IF('Eingabe Raum 7'!C43=S$9,U$9,IF('Eingabe Raum 7'!C43=S$10,U$10,U$11))))</f>
        <v>and. Geb.</v>
      </c>
      <c r="K43" s="409" t="b">
        <f>'Eingabe Raum 7'!N43</f>
        <v>0</v>
      </c>
      <c r="L43" s="545">
        <f>'Eingabe Raum 7'!O43</f>
        <v>0</v>
      </c>
      <c r="M43" s="545">
        <f>'Eingabe Raum 7'!J43</f>
        <v>0</v>
      </c>
      <c r="N43" s="409" t="e">
        <f>'Eingabe Raum 7'!L43</f>
        <v>#N/A</v>
      </c>
      <c r="O43" s="545" t="e">
        <f>'Eingabe Raum 7'!M43</f>
        <v>#N/A</v>
      </c>
      <c r="P43" s="474" t="e">
        <f>'Eingabe Raum 7'!Q43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7'!E51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7'!O46:P46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7'!O47:P47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7'!O48:P48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7'!P49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7'!O51:P51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7'!O53:P53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IRSOgmFxcZIaCmzIn3f1XD0L9s8ZniBD/LVcMK2DI8VXBr8Zb/r5xNEeiFEQ4HwFm1rTA5lsfP/IK/2NbX3wWw==" saltValue="dwOirLVRvUNMjIS0EFzAwQ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BAA4B-A8D0-4DC8-BCFA-A5F200F35FA9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7004</v>
      </c>
      <c r="P1" s="130" t="s">
        <v>7005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8'!C1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8'!H2</f>
        <v>0</v>
      </c>
      <c r="E3" s="502"/>
      <c r="F3" s="197" t="s">
        <v>6523</v>
      </c>
      <c r="G3" s="198"/>
      <c r="H3" s="198">
        <f>'Eingabe Raum 8'!C2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8'!C3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8'!H8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8'!H4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8'!K8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8'!E4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8'!C11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8'!H3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8'!L11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8'!K3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8'!C12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8'!H18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8'!T52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8'!G14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8'!J14="","",'Eingabe Raum 8'!J14)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8'!K44&gt;0,'Eingabe Raum 8'!K44,"")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8'!H17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8'!V53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8'!B25</f>
        <v>0</v>
      </c>
      <c r="C25" s="409">
        <f>'Eingabe Raum 8'!A25</f>
        <v>0</v>
      </c>
      <c r="D25" s="409">
        <f>'Eingabe Raum 8'!D25</f>
        <v>0</v>
      </c>
      <c r="E25" s="543">
        <f>'Eingabe Raum 8'!E25</f>
        <v>0</v>
      </c>
      <c r="F25" s="544">
        <f>'Eingabe Raum 8'!F25</f>
        <v>0</v>
      </c>
      <c r="G25" s="545">
        <f>E25*F25</f>
        <v>0</v>
      </c>
      <c r="H25" s="545">
        <f>'Eingabe Raum 8'!G25-'Eingabe Raum 8'!H25</f>
        <v>0</v>
      </c>
      <c r="I25" s="545">
        <f>'Eingabe Raum 8'!H25</f>
        <v>0</v>
      </c>
      <c r="J25" s="409" t="str">
        <f>IF('Eingabe Raum 8'!C25=S$7,U$7,IF('Eingabe Raum 8'!C25=S$8,U$8,IF('Eingabe Raum 8'!C25=S$9,U$9,IF('Eingabe Raum 8'!C25=S$10,U$10,U$11))))</f>
        <v>and. Geb.</v>
      </c>
      <c r="K25" s="409" t="b">
        <f>'Eingabe Raum 8'!N25</f>
        <v>0</v>
      </c>
      <c r="L25" s="545">
        <f>'Eingabe Raum 8'!O25</f>
        <v>0</v>
      </c>
      <c r="M25" s="546">
        <f>'Eingabe Raum 8'!J25</f>
        <v>0</v>
      </c>
      <c r="N25" s="547" t="e">
        <f>'Eingabe Raum 8'!L25</f>
        <v>#N/A</v>
      </c>
      <c r="O25" s="546" t="e">
        <f>'Eingabe Raum 8'!M25</f>
        <v>#N/A</v>
      </c>
      <c r="P25" s="474" t="e">
        <f>'Eingabe Raum 8'!Q25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8'!B26</f>
        <v>0</v>
      </c>
      <c r="C26" s="409">
        <f>'Eingabe Raum 8'!A26</f>
        <v>0</v>
      </c>
      <c r="D26" s="409">
        <f>'Eingabe Raum 8'!D26</f>
        <v>0</v>
      </c>
      <c r="E26" s="543">
        <f>'Eingabe Raum 8'!E26</f>
        <v>0</v>
      </c>
      <c r="F26" s="544">
        <f>'Eingabe Raum 8'!F26</f>
        <v>0</v>
      </c>
      <c r="G26" s="545">
        <f t="shared" ref="G26:G43" si="0">E26*F26</f>
        <v>0</v>
      </c>
      <c r="H26" s="545">
        <f>'Eingabe Raum 8'!G26-'Eingabe Raum 8'!H26</f>
        <v>0</v>
      </c>
      <c r="I26" s="545">
        <f>'Eingabe Raum 8'!H26</f>
        <v>0</v>
      </c>
      <c r="J26" s="409" t="str">
        <f>IF('Eingabe Raum 8'!C26=S$7,U$7,IF('Eingabe Raum 8'!C26=S$8,U$8,IF('Eingabe Raum 8'!C26=S$9,U$9,IF('Eingabe Raum 8'!C26=S$10,U$10,U$11))))</f>
        <v>and. Geb.</v>
      </c>
      <c r="K26" s="409" t="b">
        <f>'Eingabe Raum 8'!N26</f>
        <v>0</v>
      </c>
      <c r="L26" s="545">
        <f>'Eingabe Raum 8'!O26</f>
        <v>0</v>
      </c>
      <c r="M26" s="545">
        <f>'Eingabe Raum 8'!J26</f>
        <v>0</v>
      </c>
      <c r="N26" s="409" t="e">
        <f>'Eingabe Raum 8'!L26</f>
        <v>#N/A</v>
      </c>
      <c r="O26" s="545" t="e">
        <f>'Eingabe Raum 8'!M26</f>
        <v>#N/A</v>
      </c>
      <c r="P26" s="474" t="e">
        <f>'Eingabe Raum 8'!Q26</f>
        <v>#N/A</v>
      </c>
    </row>
    <row r="27" spans="1:21" x14ac:dyDescent="0.2">
      <c r="A27" s="7">
        <v>3</v>
      </c>
      <c r="B27" s="409">
        <f>'Eingabe Raum 8'!B27</f>
        <v>0</v>
      </c>
      <c r="C27" s="409">
        <f>'Eingabe Raum 8'!A27</f>
        <v>0</v>
      </c>
      <c r="D27" s="409">
        <f>'Eingabe Raum 8'!D27</f>
        <v>0</v>
      </c>
      <c r="E27" s="543">
        <f>'Eingabe Raum 8'!E27</f>
        <v>0</v>
      </c>
      <c r="F27" s="544">
        <f>'Eingabe Raum 8'!F27</f>
        <v>0</v>
      </c>
      <c r="G27" s="545">
        <f t="shared" si="0"/>
        <v>0</v>
      </c>
      <c r="H27" s="545">
        <f>'Eingabe Raum 8'!G27-'Eingabe Raum 8'!H27</f>
        <v>0</v>
      </c>
      <c r="I27" s="545">
        <f>'Eingabe Raum 8'!H27</f>
        <v>0</v>
      </c>
      <c r="J27" s="409" t="str">
        <f>IF('Eingabe Raum 8'!C27=S$7,U$7,IF('Eingabe Raum 8'!C27=S$8,U$8,IF('Eingabe Raum 8'!C27=S$9,U$9,IF('Eingabe Raum 8'!C27=S$10,U$10,U$11))))</f>
        <v>and. Geb.</v>
      </c>
      <c r="K27" s="409" t="b">
        <f>'Eingabe Raum 8'!N27</f>
        <v>0</v>
      </c>
      <c r="L27" s="545">
        <f>'Eingabe Raum 8'!O27</f>
        <v>0</v>
      </c>
      <c r="M27" s="545">
        <f>'Eingabe Raum 8'!J27</f>
        <v>0</v>
      </c>
      <c r="N27" s="409" t="e">
        <f>'Eingabe Raum 8'!L27</f>
        <v>#N/A</v>
      </c>
      <c r="O27" s="545" t="e">
        <f>'Eingabe Raum 8'!M27</f>
        <v>#N/A</v>
      </c>
      <c r="P27" s="474" t="e">
        <f>'Eingabe Raum 8'!Q27</f>
        <v>#N/A</v>
      </c>
      <c r="R27" s="226"/>
    </row>
    <row r="28" spans="1:21" x14ac:dyDescent="0.2">
      <c r="A28" s="7">
        <v>4</v>
      </c>
      <c r="B28" s="409">
        <f>'Eingabe Raum 8'!B28</f>
        <v>0</v>
      </c>
      <c r="C28" s="409">
        <f>'Eingabe Raum 8'!A28</f>
        <v>0</v>
      </c>
      <c r="D28" s="409">
        <f>'Eingabe Raum 8'!D28</f>
        <v>0</v>
      </c>
      <c r="E28" s="543">
        <f>'Eingabe Raum 8'!E28</f>
        <v>0</v>
      </c>
      <c r="F28" s="544">
        <f>'Eingabe Raum 8'!F28</f>
        <v>0</v>
      </c>
      <c r="G28" s="545">
        <f t="shared" si="0"/>
        <v>0</v>
      </c>
      <c r="H28" s="545">
        <f>'Eingabe Raum 8'!G28-'Eingabe Raum 8'!H28</f>
        <v>0</v>
      </c>
      <c r="I28" s="545">
        <f>'Eingabe Raum 8'!H28</f>
        <v>0</v>
      </c>
      <c r="J28" s="409" t="str">
        <f>IF('Eingabe Raum 8'!C28=S$7,U$7,IF('Eingabe Raum 8'!C28=S$8,U$8,IF('Eingabe Raum 8'!C28=S$9,U$9,IF('Eingabe Raum 8'!C28=S$10,U$10,U$11))))</f>
        <v>and. Geb.</v>
      </c>
      <c r="K28" s="409" t="b">
        <f>'Eingabe Raum 8'!N28</f>
        <v>0</v>
      </c>
      <c r="L28" s="545">
        <f>'Eingabe Raum 8'!O28</f>
        <v>0</v>
      </c>
      <c r="M28" s="545">
        <f>'Eingabe Raum 8'!J28</f>
        <v>0</v>
      </c>
      <c r="N28" s="409" t="e">
        <f>'Eingabe Raum 8'!L28</f>
        <v>#N/A</v>
      </c>
      <c r="O28" s="545" t="e">
        <f>'Eingabe Raum 8'!M28</f>
        <v>#N/A</v>
      </c>
      <c r="P28" s="474" t="e">
        <f>'Eingabe Raum 8'!Q28</f>
        <v>#N/A</v>
      </c>
    </row>
    <row r="29" spans="1:21" x14ac:dyDescent="0.2">
      <c r="A29" s="7">
        <v>5</v>
      </c>
      <c r="B29" s="409">
        <f>'Eingabe Raum 8'!B29</f>
        <v>0</v>
      </c>
      <c r="C29" s="409">
        <f>'Eingabe Raum 8'!A29</f>
        <v>0</v>
      </c>
      <c r="D29" s="409">
        <f>'Eingabe Raum 8'!D29</f>
        <v>0</v>
      </c>
      <c r="E29" s="543">
        <f>'Eingabe Raum 8'!E29</f>
        <v>0</v>
      </c>
      <c r="F29" s="544">
        <f>'Eingabe Raum 8'!F29</f>
        <v>0</v>
      </c>
      <c r="G29" s="545">
        <f t="shared" si="0"/>
        <v>0</v>
      </c>
      <c r="H29" s="545">
        <f>'Eingabe Raum 8'!G29-'Eingabe Raum 8'!H29</f>
        <v>0</v>
      </c>
      <c r="I29" s="545">
        <f>'Eingabe Raum 8'!H29</f>
        <v>0</v>
      </c>
      <c r="J29" s="409" t="str">
        <f>IF('Eingabe Raum 8'!C29=S$7,U$7,IF('Eingabe Raum 8'!C29=S$8,U$8,IF('Eingabe Raum 8'!C29=S$9,U$9,IF('Eingabe Raum 8'!C29=S$10,U$10,U$11))))</f>
        <v>and. Geb.</v>
      </c>
      <c r="K29" s="409" t="b">
        <f>'Eingabe Raum 8'!N29</f>
        <v>0</v>
      </c>
      <c r="L29" s="545">
        <f>'Eingabe Raum 8'!O29</f>
        <v>0</v>
      </c>
      <c r="M29" s="545">
        <f>'Eingabe Raum 8'!J29</f>
        <v>0</v>
      </c>
      <c r="N29" s="409" t="e">
        <f>'Eingabe Raum 8'!L29</f>
        <v>#N/A</v>
      </c>
      <c r="O29" s="545" t="e">
        <f>'Eingabe Raum 8'!M29</f>
        <v>#N/A</v>
      </c>
      <c r="P29" s="474" t="e">
        <f>'Eingabe Raum 8'!Q29</f>
        <v>#N/A</v>
      </c>
    </row>
    <row r="30" spans="1:21" x14ac:dyDescent="0.2">
      <c r="A30" s="7">
        <v>6</v>
      </c>
      <c r="B30" s="409">
        <f>'Eingabe Raum 8'!B30</f>
        <v>0</v>
      </c>
      <c r="C30" s="409">
        <f>'Eingabe Raum 8'!A30</f>
        <v>0</v>
      </c>
      <c r="D30" s="409">
        <f>'Eingabe Raum 8'!D30</f>
        <v>0</v>
      </c>
      <c r="E30" s="543">
        <f>'Eingabe Raum 8'!E30</f>
        <v>0</v>
      </c>
      <c r="F30" s="544">
        <f>'Eingabe Raum 8'!F30</f>
        <v>0</v>
      </c>
      <c r="G30" s="545">
        <f t="shared" si="0"/>
        <v>0</v>
      </c>
      <c r="H30" s="545">
        <f>'Eingabe Raum 8'!G30-'Eingabe Raum 8'!H30</f>
        <v>0</v>
      </c>
      <c r="I30" s="545">
        <f>'Eingabe Raum 8'!H30</f>
        <v>0</v>
      </c>
      <c r="J30" s="409" t="str">
        <f>IF('Eingabe Raum 8'!C30=S$7,U$7,IF('Eingabe Raum 8'!C30=S$8,U$8,IF('Eingabe Raum 8'!C30=S$9,U$9,IF('Eingabe Raum 8'!C30=S$10,U$10,U$11))))</f>
        <v>and. Geb.</v>
      </c>
      <c r="K30" s="409" t="b">
        <f>'Eingabe Raum 8'!N30</f>
        <v>0</v>
      </c>
      <c r="L30" s="545">
        <f>'Eingabe Raum 8'!O30</f>
        <v>0</v>
      </c>
      <c r="M30" s="545">
        <f>'Eingabe Raum 8'!J30</f>
        <v>0</v>
      </c>
      <c r="N30" s="409" t="e">
        <f>'Eingabe Raum 8'!L30</f>
        <v>#N/A</v>
      </c>
      <c r="O30" s="545" t="e">
        <f>'Eingabe Raum 8'!M30</f>
        <v>#N/A</v>
      </c>
      <c r="P30" s="474" t="e">
        <f>'Eingabe Raum 8'!Q30</f>
        <v>#N/A</v>
      </c>
      <c r="S30" s="226"/>
    </row>
    <row r="31" spans="1:21" x14ac:dyDescent="0.2">
      <c r="A31" s="7">
        <v>7</v>
      </c>
      <c r="B31" s="409">
        <f>'Eingabe Raum 8'!B31</f>
        <v>0</v>
      </c>
      <c r="C31" s="409">
        <f>'Eingabe Raum 8'!A31</f>
        <v>0</v>
      </c>
      <c r="D31" s="409">
        <f>'Eingabe Raum 8'!D31</f>
        <v>0</v>
      </c>
      <c r="E31" s="543">
        <f>'Eingabe Raum 8'!E31</f>
        <v>0</v>
      </c>
      <c r="F31" s="544">
        <f>'Eingabe Raum 8'!F31</f>
        <v>0</v>
      </c>
      <c r="G31" s="545">
        <f t="shared" si="0"/>
        <v>0</v>
      </c>
      <c r="H31" s="545">
        <f>'Eingabe Raum 8'!G31-'Eingabe Raum 8'!H31</f>
        <v>0</v>
      </c>
      <c r="I31" s="545">
        <f>'Eingabe Raum 8'!H31</f>
        <v>0</v>
      </c>
      <c r="J31" s="409" t="str">
        <f>IF('Eingabe Raum 8'!C31=S$7,U$7,IF('Eingabe Raum 8'!C31=S$8,U$8,IF('Eingabe Raum 8'!C31=S$9,U$9,IF('Eingabe Raum 8'!C31=S$10,U$10,U$11))))</f>
        <v>and. Geb.</v>
      </c>
      <c r="K31" s="409" t="b">
        <f>'Eingabe Raum 8'!N31</f>
        <v>0</v>
      </c>
      <c r="L31" s="545">
        <f>'Eingabe Raum 8'!O31</f>
        <v>0</v>
      </c>
      <c r="M31" s="545">
        <f>'Eingabe Raum 8'!J31</f>
        <v>0</v>
      </c>
      <c r="N31" s="409" t="e">
        <f>'Eingabe Raum 8'!L31</f>
        <v>#N/A</v>
      </c>
      <c r="O31" s="545" t="e">
        <f>'Eingabe Raum 8'!M31</f>
        <v>#N/A</v>
      </c>
      <c r="P31" s="474" t="e">
        <f>'Eingabe Raum 8'!Q31</f>
        <v>#N/A</v>
      </c>
    </row>
    <row r="32" spans="1:21" x14ac:dyDescent="0.2">
      <c r="A32" s="7">
        <v>8</v>
      </c>
      <c r="B32" s="409">
        <f>'Eingabe Raum 8'!B32</f>
        <v>0</v>
      </c>
      <c r="C32" s="409">
        <f>'Eingabe Raum 8'!A32</f>
        <v>0</v>
      </c>
      <c r="D32" s="409">
        <f>'Eingabe Raum 8'!D32</f>
        <v>0</v>
      </c>
      <c r="E32" s="543">
        <f>'Eingabe Raum 8'!E32</f>
        <v>0</v>
      </c>
      <c r="F32" s="544">
        <f>'Eingabe Raum 8'!F32</f>
        <v>0</v>
      </c>
      <c r="G32" s="545">
        <f t="shared" si="0"/>
        <v>0</v>
      </c>
      <c r="H32" s="545">
        <f>'Eingabe Raum 8'!G32-'Eingabe Raum 8'!H32</f>
        <v>0</v>
      </c>
      <c r="I32" s="545">
        <f>'Eingabe Raum 8'!H32</f>
        <v>0</v>
      </c>
      <c r="J32" s="409" t="str">
        <f>IF('Eingabe Raum 8'!C32=S$7,U$7,IF('Eingabe Raum 8'!C32=S$8,U$8,IF('Eingabe Raum 8'!C32=S$9,U$9,IF('Eingabe Raum 8'!C32=S$10,U$10,U$11))))</f>
        <v>and. Geb.</v>
      </c>
      <c r="K32" s="409" t="b">
        <f>'Eingabe Raum 8'!N32</f>
        <v>0</v>
      </c>
      <c r="L32" s="545">
        <f>'Eingabe Raum 8'!O32</f>
        <v>0</v>
      </c>
      <c r="M32" s="545">
        <f>'Eingabe Raum 8'!J32</f>
        <v>0</v>
      </c>
      <c r="N32" s="409" t="e">
        <f>'Eingabe Raum 8'!L32</f>
        <v>#N/A</v>
      </c>
      <c r="O32" s="545" t="e">
        <f>'Eingabe Raum 8'!M32</f>
        <v>#N/A</v>
      </c>
      <c r="P32" s="474" t="e">
        <f>'Eingabe Raum 8'!Q32</f>
        <v>#N/A</v>
      </c>
    </row>
    <row r="33" spans="1:21" x14ac:dyDescent="0.2">
      <c r="A33" s="7">
        <v>9</v>
      </c>
      <c r="B33" s="409">
        <f>'Eingabe Raum 8'!B33</f>
        <v>0</v>
      </c>
      <c r="C33" s="409">
        <f>'Eingabe Raum 8'!A33</f>
        <v>0</v>
      </c>
      <c r="D33" s="409">
        <f>'Eingabe Raum 8'!D33</f>
        <v>0</v>
      </c>
      <c r="E33" s="543">
        <f>'Eingabe Raum 8'!E33</f>
        <v>0</v>
      </c>
      <c r="F33" s="544">
        <f>'Eingabe Raum 8'!F33</f>
        <v>0</v>
      </c>
      <c r="G33" s="545">
        <f t="shared" si="0"/>
        <v>0</v>
      </c>
      <c r="H33" s="545">
        <f>'Eingabe Raum 8'!G33-'Eingabe Raum 8'!H33</f>
        <v>0</v>
      </c>
      <c r="I33" s="545">
        <f>'Eingabe Raum 8'!H33</f>
        <v>0</v>
      </c>
      <c r="J33" s="409" t="str">
        <f>IF('Eingabe Raum 8'!C33=S$7,U$7,IF('Eingabe Raum 8'!C33=S$8,U$8,IF('Eingabe Raum 8'!C33=S$9,U$9,IF('Eingabe Raum 8'!C33=S$10,U$10,U$11))))</f>
        <v>and. Geb.</v>
      </c>
      <c r="K33" s="409" t="b">
        <f>'Eingabe Raum 8'!N33</f>
        <v>0</v>
      </c>
      <c r="L33" s="545">
        <f>'Eingabe Raum 8'!O33</f>
        <v>0</v>
      </c>
      <c r="M33" s="545">
        <f>'Eingabe Raum 8'!J33</f>
        <v>0</v>
      </c>
      <c r="N33" s="409" t="e">
        <f>'Eingabe Raum 8'!L33</f>
        <v>#N/A</v>
      </c>
      <c r="O33" s="545" t="e">
        <f>'Eingabe Raum 8'!M33</f>
        <v>#N/A</v>
      </c>
      <c r="P33" s="474" t="e">
        <f>'Eingabe Raum 8'!Q33</f>
        <v>#N/A</v>
      </c>
    </row>
    <row r="34" spans="1:21" x14ac:dyDescent="0.2">
      <c r="A34" s="7">
        <v>10</v>
      </c>
      <c r="B34" s="409">
        <f>'Eingabe Raum 8'!B34</f>
        <v>0</v>
      </c>
      <c r="C34" s="409">
        <f>'Eingabe Raum 8'!A34</f>
        <v>0</v>
      </c>
      <c r="D34" s="409">
        <f>'Eingabe Raum 8'!D34</f>
        <v>0</v>
      </c>
      <c r="E34" s="543">
        <f>'Eingabe Raum 8'!E34</f>
        <v>0</v>
      </c>
      <c r="F34" s="544">
        <f>'Eingabe Raum 8'!F34</f>
        <v>0</v>
      </c>
      <c r="G34" s="545">
        <f t="shared" si="0"/>
        <v>0</v>
      </c>
      <c r="H34" s="545">
        <f>'Eingabe Raum 8'!G34-'Eingabe Raum 8'!H34</f>
        <v>0</v>
      </c>
      <c r="I34" s="545">
        <f>'Eingabe Raum 8'!H34</f>
        <v>0</v>
      </c>
      <c r="J34" s="409" t="str">
        <f>IF('Eingabe Raum 8'!C34=S$7,U$7,IF('Eingabe Raum 8'!C34=S$8,U$8,IF('Eingabe Raum 8'!C34=S$9,U$9,IF('Eingabe Raum 8'!C34=S$10,U$10,U$11))))</f>
        <v>and. Geb.</v>
      </c>
      <c r="K34" s="409" t="b">
        <f>'Eingabe Raum 8'!N34</f>
        <v>0</v>
      </c>
      <c r="L34" s="545">
        <f>'Eingabe Raum 8'!O34</f>
        <v>0</v>
      </c>
      <c r="M34" s="545">
        <f>'Eingabe Raum 8'!J34</f>
        <v>0</v>
      </c>
      <c r="N34" s="409" t="e">
        <f>'Eingabe Raum 8'!L34</f>
        <v>#N/A</v>
      </c>
      <c r="O34" s="545" t="e">
        <f>'Eingabe Raum 8'!M34</f>
        <v>#N/A</v>
      </c>
      <c r="P34" s="474" t="e">
        <f>'Eingabe Raum 8'!Q34</f>
        <v>#N/A</v>
      </c>
      <c r="R34" s="226"/>
    </row>
    <row r="35" spans="1:21" x14ac:dyDescent="0.2">
      <c r="A35" s="7">
        <v>11</v>
      </c>
      <c r="B35" s="409">
        <f>'Eingabe Raum 8'!B35</f>
        <v>0</v>
      </c>
      <c r="C35" s="409">
        <f>'Eingabe Raum 8'!A35</f>
        <v>0</v>
      </c>
      <c r="D35" s="409">
        <f>'Eingabe Raum 8'!D35</f>
        <v>0</v>
      </c>
      <c r="E35" s="543">
        <f>'Eingabe Raum 8'!E35</f>
        <v>0</v>
      </c>
      <c r="F35" s="544">
        <f>'Eingabe Raum 8'!F35</f>
        <v>0</v>
      </c>
      <c r="G35" s="545">
        <f t="shared" si="0"/>
        <v>0</v>
      </c>
      <c r="H35" s="545">
        <f>'Eingabe Raum 8'!G35-'Eingabe Raum 8'!H35</f>
        <v>0</v>
      </c>
      <c r="I35" s="545">
        <f>'Eingabe Raum 8'!H35</f>
        <v>0</v>
      </c>
      <c r="J35" s="409" t="str">
        <f>IF('Eingabe Raum 8'!C35=S$7,U$7,IF('Eingabe Raum 8'!C35=S$8,U$8,IF('Eingabe Raum 8'!C35=S$9,U$9,IF('Eingabe Raum 8'!C35=S$10,U$10,U$11))))</f>
        <v>and. Geb.</v>
      </c>
      <c r="K35" s="409" t="b">
        <f>'Eingabe Raum 8'!N35</f>
        <v>0</v>
      </c>
      <c r="L35" s="545">
        <f>'Eingabe Raum 8'!O35</f>
        <v>0</v>
      </c>
      <c r="M35" s="545">
        <f>'Eingabe Raum 8'!J35</f>
        <v>0</v>
      </c>
      <c r="N35" s="409" t="e">
        <f>'Eingabe Raum 8'!L35</f>
        <v>#N/A</v>
      </c>
      <c r="O35" s="545" t="e">
        <f>'Eingabe Raum 8'!M35</f>
        <v>#N/A</v>
      </c>
      <c r="P35" s="474" t="e">
        <f>'Eingabe Raum 8'!Q35</f>
        <v>#N/A</v>
      </c>
    </row>
    <row r="36" spans="1:21" x14ac:dyDescent="0.2">
      <c r="A36" s="7">
        <v>12</v>
      </c>
      <c r="B36" s="409">
        <f>'Eingabe Raum 8'!B36</f>
        <v>0</v>
      </c>
      <c r="C36" s="409">
        <f>'Eingabe Raum 8'!A36</f>
        <v>0</v>
      </c>
      <c r="D36" s="409">
        <f>'Eingabe Raum 8'!D36</f>
        <v>0</v>
      </c>
      <c r="E36" s="543">
        <f>'Eingabe Raum 8'!E36</f>
        <v>0</v>
      </c>
      <c r="F36" s="544">
        <f>'Eingabe Raum 8'!F36</f>
        <v>0</v>
      </c>
      <c r="G36" s="545">
        <f t="shared" si="0"/>
        <v>0</v>
      </c>
      <c r="H36" s="545">
        <f>'Eingabe Raum 8'!G36-'Eingabe Raum 8'!H36</f>
        <v>0</v>
      </c>
      <c r="I36" s="545">
        <f>'Eingabe Raum 8'!H36</f>
        <v>0</v>
      </c>
      <c r="J36" s="409" t="str">
        <f>IF('Eingabe Raum 8'!C36=S$7,U$7,IF('Eingabe Raum 8'!C36=S$8,U$8,IF('Eingabe Raum 8'!C36=S$9,U$9,IF('Eingabe Raum 8'!C36=S$10,U$10,U$11))))</f>
        <v>and. Geb.</v>
      </c>
      <c r="K36" s="409" t="b">
        <f>'Eingabe Raum 8'!N36</f>
        <v>0</v>
      </c>
      <c r="L36" s="545">
        <f>'Eingabe Raum 8'!O36</f>
        <v>0</v>
      </c>
      <c r="M36" s="545">
        <f>'Eingabe Raum 8'!J36</f>
        <v>0</v>
      </c>
      <c r="N36" s="409" t="e">
        <f>'Eingabe Raum 8'!L36</f>
        <v>#N/A</v>
      </c>
      <c r="O36" s="545" t="e">
        <f>'Eingabe Raum 8'!M36</f>
        <v>#N/A</v>
      </c>
      <c r="P36" s="474" t="e">
        <f>'Eingabe Raum 8'!Q36</f>
        <v>#N/A</v>
      </c>
    </row>
    <row r="37" spans="1:21" x14ac:dyDescent="0.2">
      <c r="A37" s="7">
        <v>13</v>
      </c>
      <c r="B37" s="409">
        <f>'Eingabe Raum 8'!B37</f>
        <v>0</v>
      </c>
      <c r="C37" s="409">
        <f>'Eingabe Raum 8'!A37</f>
        <v>0</v>
      </c>
      <c r="D37" s="409">
        <f>'Eingabe Raum 8'!D37</f>
        <v>0</v>
      </c>
      <c r="E37" s="543">
        <f>'Eingabe Raum 8'!E37</f>
        <v>0</v>
      </c>
      <c r="F37" s="544">
        <f>'Eingabe Raum 8'!F37</f>
        <v>0</v>
      </c>
      <c r="G37" s="545">
        <f t="shared" si="0"/>
        <v>0</v>
      </c>
      <c r="H37" s="545">
        <f>'Eingabe Raum 8'!G37-'Eingabe Raum 8'!H37</f>
        <v>0</v>
      </c>
      <c r="I37" s="545">
        <f>'Eingabe Raum 8'!H37</f>
        <v>0</v>
      </c>
      <c r="J37" s="409" t="str">
        <f>IF('Eingabe Raum 8'!C37=S$7,U$7,IF('Eingabe Raum 8'!C37=S$8,U$8,IF('Eingabe Raum 8'!C37=S$9,U$9,IF('Eingabe Raum 8'!C37=S$10,U$10,U$11))))</f>
        <v>and. Geb.</v>
      </c>
      <c r="K37" s="409" t="b">
        <f>'Eingabe Raum 8'!N37</f>
        <v>0</v>
      </c>
      <c r="L37" s="545">
        <f>'Eingabe Raum 8'!O37</f>
        <v>0</v>
      </c>
      <c r="M37" s="545">
        <f>'Eingabe Raum 8'!J37</f>
        <v>0</v>
      </c>
      <c r="N37" s="409" t="e">
        <f>'Eingabe Raum 8'!L37</f>
        <v>#N/A</v>
      </c>
      <c r="O37" s="545" t="e">
        <f>'Eingabe Raum 8'!M37</f>
        <v>#N/A</v>
      </c>
      <c r="P37" s="474" t="e">
        <f>'Eingabe Raum 8'!Q37</f>
        <v>#N/A</v>
      </c>
      <c r="S37" s="226"/>
    </row>
    <row r="38" spans="1:21" x14ac:dyDescent="0.2">
      <c r="A38" s="7">
        <v>14</v>
      </c>
      <c r="B38" s="409">
        <f>'Eingabe Raum 8'!B38</f>
        <v>0</v>
      </c>
      <c r="C38" s="409">
        <f>'Eingabe Raum 8'!A38</f>
        <v>0</v>
      </c>
      <c r="D38" s="409">
        <f>'Eingabe Raum 8'!D38</f>
        <v>0</v>
      </c>
      <c r="E38" s="543">
        <f>'Eingabe Raum 8'!E38</f>
        <v>0</v>
      </c>
      <c r="F38" s="544">
        <f>'Eingabe Raum 8'!F38</f>
        <v>0</v>
      </c>
      <c r="G38" s="545">
        <f t="shared" si="0"/>
        <v>0</v>
      </c>
      <c r="H38" s="545">
        <f>'Eingabe Raum 8'!G38-'Eingabe Raum 8'!H38</f>
        <v>0</v>
      </c>
      <c r="I38" s="545">
        <f>'Eingabe Raum 8'!H38</f>
        <v>0</v>
      </c>
      <c r="J38" s="409" t="str">
        <f>IF('Eingabe Raum 8'!C38=S$7,U$7,IF('Eingabe Raum 8'!C38=S$8,U$8,IF('Eingabe Raum 8'!C38=S$9,U$9,IF('Eingabe Raum 8'!C38=S$10,U$10,U$11))))</f>
        <v>and. Geb.</v>
      </c>
      <c r="K38" s="409" t="b">
        <f>'Eingabe Raum 8'!N38</f>
        <v>0</v>
      </c>
      <c r="L38" s="545">
        <f>'Eingabe Raum 8'!O38</f>
        <v>0</v>
      </c>
      <c r="M38" s="545">
        <f>'Eingabe Raum 8'!J38</f>
        <v>0</v>
      </c>
      <c r="N38" s="409" t="e">
        <f>'Eingabe Raum 8'!L38</f>
        <v>#N/A</v>
      </c>
      <c r="O38" s="545" t="e">
        <f>'Eingabe Raum 8'!M38</f>
        <v>#N/A</v>
      </c>
      <c r="P38" s="474" t="e">
        <f>'Eingabe Raum 8'!Q38</f>
        <v>#N/A</v>
      </c>
    </row>
    <row r="39" spans="1:21" x14ac:dyDescent="0.2">
      <c r="A39" s="7">
        <v>15</v>
      </c>
      <c r="B39" s="409">
        <f>'Eingabe Raum 8'!B39</f>
        <v>0</v>
      </c>
      <c r="C39" s="409">
        <f>'Eingabe Raum 8'!A39</f>
        <v>0</v>
      </c>
      <c r="D39" s="409">
        <f>'Eingabe Raum 8'!D39</f>
        <v>0</v>
      </c>
      <c r="E39" s="543">
        <f>'Eingabe Raum 8'!E39</f>
        <v>0</v>
      </c>
      <c r="F39" s="544">
        <f>'Eingabe Raum 8'!F39</f>
        <v>0</v>
      </c>
      <c r="G39" s="545">
        <f t="shared" si="0"/>
        <v>0</v>
      </c>
      <c r="H39" s="545">
        <f>'Eingabe Raum 8'!G39-'Eingabe Raum 8'!H39</f>
        <v>0</v>
      </c>
      <c r="I39" s="545">
        <f>'Eingabe Raum 8'!H39</f>
        <v>0</v>
      </c>
      <c r="J39" s="409" t="str">
        <f>IF('Eingabe Raum 8'!C39=S$7,U$7,IF('Eingabe Raum 8'!C39=S$8,U$8,IF('Eingabe Raum 8'!C39=S$9,U$9,IF('Eingabe Raum 8'!C39=S$10,U$10,U$11))))</f>
        <v>and. Geb.</v>
      </c>
      <c r="K39" s="409" t="b">
        <f>'Eingabe Raum 8'!N39</f>
        <v>0</v>
      </c>
      <c r="L39" s="545">
        <f>'Eingabe Raum 8'!O39</f>
        <v>0</v>
      </c>
      <c r="M39" s="545">
        <f>'Eingabe Raum 8'!J39</f>
        <v>0</v>
      </c>
      <c r="N39" s="409" t="e">
        <f>'Eingabe Raum 8'!L39</f>
        <v>#N/A</v>
      </c>
      <c r="O39" s="545" t="e">
        <f>'Eingabe Raum 8'!M39</f>
        <v>#N/A</v>
      </c>
      <c r="P39" s="474" t="e">
        <f>'Eingabe Raum 8'!Q39</f>
        <v>#N/A</v>
      </c>
    </row>
    <row r="40" spans="1:21" x14ac:dyDescent="0.2">
      <c r="A40" s="7">
        <v>16</v>
      </c>
      <c r="B40" s="409">
        <f>'Eingabe Raum 8'!B40</f>
        <v>0</v>
      </c>
      <c r="C40" s="409">
        <f>'Eingabe Raum 8'!A40</f>
        <v>0</v>
      </c>
      <c r="D40" s="409">
        <f>'Eingabe Raum 8'!D40</f>
        <v>0</v>
      </c>
      <c r="E40" s="543">
        <f>'Eingabe Raum 8'!E40</f>
        <v>0</v>
      </c>
      <c r="F40" s="544">
        <f>'Eingabe Raum 8'!F40</f>
        <v>0</v>
      </c>
      <c r="G40" s="545">
        <f t="shared" si="0"/>
        <v>0</v>
      </c>
      <c r="H40" s="545">
        <f>'Eingabe Raum 8'!G40-'Eingabe Raum 8'!H40</f>
        <v>0</v>
      </c>
      <c r="I40" s="545">
        <f>'Eingabe Raum 8'!H40</f>
        <v>0</v>
      </c>
      <c r="J40" s="409" t="str">
        <f>IF('Eingabe Raum 8'!C40=S$7,U$7,IF('Eingabe Raum 8'!C40=S$8,U$8,IF('Eingabe Raum 8'!C40=S$9,U$9,IF('Eingabe Raum 8'!C40=S$10,U$10,U$11))))</f>
        <v>and. Geb.</v>
      </c>
      <c r="K40" s="409" t="b">
        <f>'Eingabe Raum 8'!N40</f>
        <v>0</v>
      </c>
      <c r="L40" s="545">
        <f>'Eingabe Raum 8'!O40</f>
        <v>0</v>
      </c>
      <c r="M40" s="545">
        <f>'Eingabe Raum 8'!J40</f>
        <v>0</v>
      </c>
      <c r="N40" s="409" t="e">
        <f>'Eingabe Raum 8'!L40</f>
        <v>#N/A</v>
      </c>
      <c r="O40" s="545" t="e">
        <f>'Eingabe Raum 8'!M40</f>
        <v>#N/A</v>
      </c>
      <c r="P40" s="474" t="e">
        <f>'Eingabe Raum 8'!Q40</f>
        <v>#N/A</v>
      </c>
    </row>
    <row r="41" spans="1:21" x14ac:dyDescent="0.2">
      <c r="A41" s="7">
        <v>17</v>
      </c>
      <c r="B41" s="409">
        <f>'Eingabe Raum 8'!B41</f>
        <v>0</v>
      </c>
      <c r="C41" s="409">
        <f>'Eingabe Raum 8'!A41</f>
        <v>0</v>
      </c>
      <c r="D41" s="409">
        <f>'Eingabe Raum 8'!D41</f>
        <v>0</v>
      </c>
      <c r="E41" s="543">
        <f>'Eingabe Raum 8'!E41</f>
        <v>0</v>
      </c>
      <c r="F41" s="544">
        <f>'Eingabe Raum 8'!F41</f>
        <v>0</v>
      </c>
      <c r="G41" s="545">
        <f t="shared" si="0"/>
        <v>0</v>
      </c>
      <c r="H41" s="545">
        <f>'Eingabe Raum 8'!G41-'Eingabe Raum 8'!H41</f>
        <v>0</v>
      </c>
      <c r="I41" s="545">
        <f>'Eingabe Raum 8'!H41</f>
        <v>0</v>
      </c>
      <c r="J41" s="409" t="str">
        <f>IF('Eingabe Raum 8'!C41=S$7,U$7,IF('Eingabe Raum 8'!C41=S$8,U$8,IF('Eingabe Raum 8'!C41=S$9,U$9,IF('Eingabe Raum 8'!C41=S$10,U$10,U$11))))</f>
        <v>and. Geb.</v>
      </c>
      <c r="K41" s="409" t="b">
        <f>'Eingabe Raum 8'!N41</f>
        <v>0</v>
      </c>
      <c r="L41" s="545">
        <f>'Eingabe Raum 8'!O41</f>
        <v>0</v>
      </c>
      <c r="M41" s="545">
        <f>'Eingabe Raum 8'!J41</f>
        <v>0</v>
      </c>
      <c r="N41" s="409" t="e">
        <f>'Eingabe Raum 8'!L41</f>
        <v>#N/A</v>
      </c>
      <c r="O41" s="545" t="e">
        <f>'Eingabe Raum 8'!M41</f>
        <v>#N/A</v>
      </c>
      <c r="P41" s="474" t="e">
        <f>'Eingabe Raum 8'!Q41</f>
        <v>#N/A</v>
      </c>
      <c r="R41" s="226"/>
    </row>
    <row r="42" spans="1:21" x14ac:dyDescent="0.2">
      <c r="A42" s="7">
        <v>18</v>
      </c>
      <c r="B42" s="409">
        <f>'Eingabe Raum 8'!B42</f>
        <v>0</v>
      </c>
      <c r="C42" s="409">
        <f>'Eingabe Raum 8'!A42</f>
        <v>0</v>
      </c>
      <c r="D42" s="409">
        <f>'Eingabe Raum 8'!D42</f>
        <v>0</v>
      </c>
      <c r="E42" s="543">
        <f>'Eingabe Raum 8'!E42</f>
        <v>0</v>
      </c>
      <c r="F42" s="544">
        <f>'Eingabe Raum 8'!F42</f>
        <v>0</v>
      </c>
      <c r="G42" s="545">
        <f t="shared" si="0"/>
        <v>0</v>
      </c>
      <c r="H42" s="545">
        <f>'Eingabe Raum 8'!G42-'Eingabe Raum 8'!H42</f>
        <v>0</v>
      </c>
      <c r="I42" s="545">
        <f>'Eingabe Raum 8'!H42</f>
        <v>0</v>
      </c>
      <c r="J42" s="409" t="str">
        <f>IF('Eingabe Raum 8'!C42=S$7,U$7,IF('Eingabe Raum 8'!C42=S$8,U$8,IF('Eingabe Raum 8'!C42=S$9,U$9,IF('Eingabe Raum 8'!C42=S$10,U$10,U$11))))</f>
        <v>and. Geb.</v>
      </c>
      <c r="K42" s="409" t="b">
        <f>'Eingabe Raum 8'!N42</f>
        <v>0</v>
      </c>
      <c r="L42" s="545">
        <f>'Eingabe Raum 8'!O42</f>
        <v>0</v>
      </c>
      <c r="M42" s="545">
        <f>'Eingabe Raum 8'!J42</f>
        <v>0</v>
      </c>
      <c r="N42" s="409" t="e">
        <f>'Eingabe Raum 8'!L42</f>
        <v>#N/A</v>
      </c>
      <c r="O42" s="545" t="e">
        <f>'Eingabe Raum 8'!M42</f>
        <v>#N/A</v>
      </c>
      <c r="P42" s="474" t="e">
        <f>'Eingabe Raum 8'!Q42</f>
        <v>#N/A</v>
      </c>
    </row>
    <row r="43" spans="1:21" x14ac:dyDescent="0.2">
      <c r="A43" s="7">
        <v>19</v>
      </c>
      <c r="B43" s="409">
        <f>'Eingabe Raum 8'!B43</f>
        <v>0</v>
      </c>
      <c r="C43" s="409">
        <f>'Eingabe Raum 8'!A43</f>
        <v>0</v>
      </c>
      <c r="D43" s="409">
        <f>'Eingabe Raum 8'!D43</f>
        <v>0</v>
      </c>
      <c r="E43" s="543">
        <f>'Eingabe Raum 8'!E43</f>
        <v>0</v>
      </c>
      <c r="F43" s="544">
        <f>'Eingabe Raum 8'!F43</f>
        <v>0</v>
      </c>
      <c r="G43" s="545">
        <f t="shared" si="0"/>
        <v>0</v>
      </c>
      <c r="H43" s="545">
        <f>'Eingabe Raum 8'!G43-'Eingabe Raum 8'!H43</f>
        <v>0</v>
      </c>
      <c r="I43" s="545">
        <f>'Eingabe Raum 8'!H43</f>
        <v>0</v>
      </c>
      <c r="J43" s="409" t="str">
        <f>IF('Eingabe Raum 8'!C43=S$7,U$7,IF('Eingabe Raum 8'!C43=S$8,U$8,IF('Eingabe Raum 8'!C43=S$9,U$9,IF('Eingabe Raum 8'!C43=S$10,U$10,U$11))))</f>
        <v>and. Geb.</v>
      </c>
      <c r="K43" s="409" t="b">
        <f>'Eingabe Raum 8'!N43</f>
        <v>0</v>
      </c>
      <c r="L43" s="545">
        <f>'Eingabe Raum 8'!O43</f>
        <v>0</v>
      </c>
      <c r="M43" s="545">
        <f>'Eingabe Raum 8'!J43</f>
        <v>0</v>
      </c>
      <c r="N43" s="409" t="e">
        <f>'Eingabe Raum 8'!L43</f>
        <v>#N/A</v>
      </c>
      <c r="O43" s="545" t="e">
        <f>'Eingabe Raum 8'!M43</f>
        <v>#N/A</v>
      </c>
      <c r="P43" s="474" t="e">
        <f>'Eingabe Raum 8'!Q43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8'!E51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8'!O46:P46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8'!O47:P47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8'!O48:P48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8'!P49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8'!O51:P51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8'!O53:P53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OzmrLmQ5dyhSObbqKWecVeoS8C0cA3HZ0Dh2wDon+6EQy30muvW6KwRBpInbUQx63lFhNxdu1ASA9pIuYLHX8A==" saltValue="CURWJ6CqI8P8UxqLjeN0bg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56E30-3C3E-468C-A89D-E76C2F5E90F7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7006</v>
      </c>
      <c r="P1" s="130" t="s">
        <v>7007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9'!C1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9'!H2</f>
        <v>0</v>
      </c>
      <c r="E3" s="502"/>
      <c r="F3" s="197" t="s">
        <v>6523</v>
      </c>
      <c r="G3" s="198"/>
      <c r="H3" s="198">
        <f>'Eingabe Raum 9'!C2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9'!C3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9'!H8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9'!H4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9'!K8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9'!E4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9'!C11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9'!H3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9'!L11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9'!K3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9'!C12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9'!H18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9'!T52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9'!G14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9'!J14="","",'Eingabe Raum 9'!J14)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9'!K44&gt;0,'Eingabe Raum 9'!K44,"")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9'!H17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9'!V53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9'!B25</f>
        <v>0</v>
      </c>
      <c r="C25" s="409">
        <f>'Eingabe Raum 9'!A25</f>
        <v>0</v>
      </c>
      <c r="D25" s="409">
        <f>'Eingabe Raum 9'!D25</f>
        <v>0</v>
      </c>
      <c r="E25" s="543">
        <f>'Eingabe Raum 9'!E25</f>
        <v>0</v>
      </c>
      <c r="F25" s="544">
        <f>'Eingabe Raum 9'!F25</f>
        <v>0</v>
      </c>
      <c r="G25" s="545">
        <f>E25*F25</f>
        <v>0</v>
      </c>
      <c r="H25" s="545">
        <f>'Eingabe Raum 9'!G25-'Eingabe Raum 9'!H25</f>
        <v>0</v>
      </c>
      <c r="I25" s="545">
        <f>'Eingabe Raum 9'!H25</f>
        <v>0</v>
      </c>
      <c r="J25" s="409" t="str">
        <f>IF('Eingabe Raum 9'!C25=S$7,U$7,IF('Eingabe Raum 9'!C25=S$8,U$8,IF('Eingabe Raum 9'!C25=S$9,U$9,IF('Eingabe Raum 9'!C25=S$10,U$10,U$11))))</f>
        <v>and. Geb.</v>
      </c>
      <c r="K25" s="409" t="b">
        <f>'Eingabe Raum 9'!N25</f>
        <v>0</v>
      </c>
      <c r="L25" s="545">
        <f>'Eingabe Raum 9'!O25</f>
        <v>0</v>
      </c>
      <c r="M25" s="546">
        <f>'Eingabe Raum 9'!J25</f>
        <v>0</v>
      </c>
      <c r="N25" s="547" t="e">
        <f>'Eingabe Raum 9'!L25</f>
        <v>#N/A</v>
      </c>
      <c r="O25" s="546" t="e">
        <f>'Eingabe Raum 9'!M25</f>
        <v>#N/A</v>
      </c>
      <c r="P25" s="474" t="e">
        <f>'Eingabe Raum 9'!Q25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9'!B26</f>
        <v>0</v>
      </c>
      <c r="C26" s="409">
        <f>'Eingabe Raum 9'!A26</f>
        <v>0</v>
      </c>
      <c r="D26" s="409">
        <f>'Eingabe Raum 9'!D26</f>
        <v>0</v>
      </c>
      <c r="E26" s="543">
        <f>'Eingabe Raum 9'!E26</f>
        <v>0</v>
      </c>
      <c r="F26" s="544">
        <f>'Eingabe Raum 9'!F26</f>
        <v>0</v>
      </c>
      <c r="G26" s="545">
        <f t="shared" ref="G26:G43" si="0">E26*F26</f>
        <v>0</v>
      </c>
      <c r="H26" s="545">
        <f>'Eingabe Raum 9'!G26-'Eingabe Raum 9'!H26</f>
        <v>0</v>
      </c>
      <c r="I26" s="545">
        <f>'Eingabe Raum 9'!H26</f>
        <v>0</v>
      </c>
      <c r="J26" s="409" t="str">
        <f>IF('Eingabe Raum 9'!C26=S$7,U$7,IF('Eingabe Raum 9'!C26=S$8,U$8,IF('Eingabe Raum 9'!C26=S$9,U$9,IF('Eingabe Raum 9'!C26=S$10,U$10,U$11))))</f>
        <v>and. Geb.</v>
      </c>
      <c r="K26" s="409" t="b">
        <f>'Eingabe Raum 9'!N26</f>
        <v>0</v>
      </c>
      <c r="L26" s="545">
        <f>'Eingabe Raum 9'!O26</f>
        <v>0</v>
      </c>
      <c r="M26" s="545">
        <f>'Eingabe Raum 9'!J26</f>
        <v>0</v>
      </c>
      <c r="N26" s="409" t="e">
        <f>'Eingabe Raum 9'!L26</f>
        <v>#N/A</v>
      </c>
      <c r="O26" s="545" t="e">
        <f>'Eingabe Raum 9'!M26</f>
        <v>#N/A</v>
      </c>
      <c r="P26" s="474" t="e">
        <f>'Eingabe Raum 9'!Q26</f>
        <v>#N/A</v>
      </c>
    </row>
    <row r="27" spans="1:21" x14ac:dyDescent="0.2">
      <c r="A27" s="7">
        <v>3</v>
      </c>
      <c r="B27" s="409">
        <f>'Eingabe Raum 9'!B27</f>
        <v>0</v>
      </c>
      <c r="C27" s="409">
        <f>'Eingabe Raum 9'!A27</f>
        <v>0</v>
      </c>
      <c r="D27" s="409">
        <f>'Eingabe Raum 9'!D27</f>
        <v>0</v>
      </c>
      <c r="E27" s="543">
        <f>'Eingabe Raum 9'!E27</f>
        <v>0</v>
      </c>
      <c r="F27" s="544">
        <f>'Eingabe Raum 9'!F27</f>
        <v>0</v>
      </c>
      <c r="G27" s="545">
        <f t="shared" si="0"/>
        <v>0</v>
      </c>
      <c r="H27" s="545">
        <f>'Eingabe Raum 9'!G27-'Eingabe Raum 9'!H27</f>
        <v>0</v>
      </c>
      <c r="I27" s="545">
        <f>'Eingabe Raum 9'!H27</f>
        <v>0</v>
      </c>
      <c r="J27" s="409" t="str">
        <f>IF('Eingabe Raum 9'!C27=S$7,U$7,IF('Eingabe Raum 9'!C27=S$8,U$8,IF('Eingabe Raum 9'!C27=S$9,U$9,IF('Eingabe Raum 9'!C27=S$10,U$10,U$11))))</f>
        <v>and. Geb.</v>
      </c>
      <c r="K27" s="409" t="b">
        <f>'Eingabe Raum 9'!N27</f>
        <v>0</v>
      </c>
      <c r="L27" s="545">
        <f>'Eingabe Raum 9'!O27</f>
        <v>0</v>
      </c>
      <c r="M27" s="545">
        <f>'Eingabe Raum 9'!J27</f>
        <v>0</v>
      </c>
      <c r="N27" s="409" t="e">
        <f>'Eingabe Raum 9'!L27</f>
        <v>#N/A</v>
      </c>
      <c r="O27" s="545" t="e">
        <f>'Eingabe Raum 9'!M27</f>
        <v>#N/A</v>
      </c>
      <c r="P27" s="474" t="e">
        <f>'Eingabe Raum 9'!Q27</f>
        <v>#N/A</v>
      </c>
      <c r="R27" s="226"/>
    </row>
    <row r="28" spans="1:21" x14ac:dyDescent="0.2">
      <c r="A28" s="7">
        <v>4</v>
      </c>
      <c r="B28" s="409">
        <f>'Eingabe Raum 9'!B28</f>
        <v>0</v>
      </c>
      <c r="C28" s="409">
        <f>'Eingabe Raum 9'!A28</f>
        <v>0</v>
      </c>
      <c r="D28" s="409">
        <f>'Eingabe Raum 9'!D28</f>
        <v>0</v>
      </c>
      <c r="E28" s="543">
        <f>'Eingabe Raum 9'!E28</f>
        <v>0</v>
      </c>
      <c r="F28" s="544">
        <f>'Eingabe Raum 9'!F28</f>
        <v>0</v>
      </c>
      <c r="G28" s="545">
        <f t="shared" si="0"/>
        <v>0</v>
      </c>
      <c r="H28" s="545">
        <f>'Eingabe Raum 9'!G28-'Eingabe Raum 9'!H28</f>
        <v>0</v>
      </c>
      <c r="I28" s="545">
        <f>'Eingabe Raum 9'!H28</f>
        <v>0</v>
      </c>
      <c r="J28" s="409" t="str">
        <f>IF('Eingabe Raum 9'!C28=S$7,U$7,IF('Eingabe Raum 9'!C28=S$8,U$8,IF('Eingabe Raum 9'!C28=S$9,U$9,IF('Eingabe Raum 9'!C28=S$10,U$10,U$11))))</f>
        <v>and. Geb.</v>
      </c>
      <c r="K28" s="409" t="b">
        <f>'Eingabe Raum 9'!N28</f>
        <v>0</v>
      </c>
      <c r="L28" s="545">
        <f>'Eingabe Raum 9'!O28</f>
        <v>0</v>
      </c>
      <c r="M28" s="545">
        <f>'Eingabe Raum 9'!J28</f>
        <v>0</v>
      </c>
      <c r="N28" s="409" t="e">
        <f>'Eingabe Raum 9'!L28</f>
        <v>#N/A</v>
      </c>
      <c r="O28" s="545" t="e">
        <f>'Eingabe Raum 9'!M28</f>
        <v>#N/A</v>
      </c>
      <c r="P28" s="474" t="e">
        <f>'Eingabe Raum 9'!Q28</f>
        <v>#N/A</v>
      </c>
    </row>
    <row r="29" spans="1:21" x14ac:dyDescent="0.2">
      <c r="A29" s="7">
        <v>5</v>
      </c>
      <c r="B29" s="409">
        <f>'Eingabe Raum 9'!B29</f>
        <v>0</v>
      </c>
      <c r="C29" s="409">
        <f>'Eingabe Raum 9'!A29</f>
        <v>0</v>
      </c>
      <c r="D29" s="409">
        <f>'Eingabe Raum 9'!D29</f>
        <v>0</v>
      </c>
      <c r="E29" s="543">
        <f>'Eingabe Raum 9'!E29</f>
        <v>0</v>
      </c>
      <c r="F29" s="544">
        <f>'Eingabe Raum 9'!F29</f>
        <v>0</v>
      </c>
      <c r="G29" s="545">
        <f t="shared" si="0"/>
        <v>0</v>
      </c>
      <c r="H29" s="545">
        <f>'Eingabe Raum 9'!G29-'Eingabe Raum 9'!H29</f>
        <v>0</v>
      </c>
      <c r="I29" s="545">
        <f>'Eingabe Raum 9'!H29</f>
        <v>0</v>
      </c>
      <c r="J29" s="409" t="str">
        <f>IF('Eingabe Raum 9'!C29=S$7,U$7,IF('Eingabe Raum 9'!C29=S$8,U$8,IF('Eingabe Raum 9'!C29=S$9,U$9,IF('Eingabe Raum 9'!C29=S$10,U$10,U$11))))</f>
        <v>and. Geb.</v>
      </c>
      <c r="K29" s="409" t="b">
        <f>'Eingabe Raum 9'!N29</f>
        <v>0</v>
      </c>
      <c r="L29" s="545">
        <f>'Eingabe Raum 9'!O29</f>
        <v>0</v>
      </c>
      <c r="M29" s="545">
        <f>'Eingabe Raum 9'!J29</f>
        <v>0</v>
      </c>
      <c r="N29" s="409" t="e">
        <f>'Eingabe Raum 9'!L29</f>
        <v>#N/A</v>
      </c>
      <c r="O29" s="545" t="e">
        <f>'Eingabe Raum 9'!M29</f>
        <v>#N/A</v>
      </c>
      <c r="P29" s="474" t="e">
        <f>'Eingabe Raum 9'!Q29</f>
        <v>#N/A</v>
      </c>
    </row>
    <row r="30" spans="1:21" x14ac:dyDescent="0.2">
      <c r="A30" s="7">
        <v>6</v>
      </c>
      <c r="B30" s="409">
        <f>'Eingabe Raum 9'!B30</f>
        <v>0</v>
      </c>
      <c r="C30" s="409">
        <f>'Eingabe Raum 9'!A30</f>
        <v>0</v>
      </c>
      <c r="D30" s="409">
        <f>'Eingabe Raum 9'!D30</f>
        <v>0</v>
      </c>
      <c r="E30" s="543">
        <f>'Eingabe Raum 9'!E30</f>
        <v>0</v>
      </c>
      <c r="F30" s="544">
        <f>'Eingabe Raum 9'!F30</f>
        <v>0</v>
      </c>
      <c r="G30" s="545">
        <f t="shared" si="0"/>
        <v>0</v>
      </c>
      <c r="H30" s="545">
        <f>'Eingabe Raum 9'!G30-'Eingabe Raum 9'!H30</f>
        <v>0</v>
      </c>
      <c r="I30" s="545">
        <f>'Eingabe Raum 9'!H30</f>
        <v>0</v>
      </c>
      <c r="J30" s="409" t="str">
        <f>IF('Eingabe Raum 9'!C30=S$7,U$7,IF('Eingabe Raum 9'!C30=S$8,U$8,IF('Eingabe Raum 9'!C30=S$9,U$9,IF('Eingabe Raum 9'!C30=S$10,U$10,U$11))))</f>
        <v>and. Geb.</v>
      </c>
      <c r="K30" s="409" t="b">
        <f>'Eingabe Raum 9'!N30</f>
        <v>0</v>
      </c>
      <c r="L30" s="545">
        <f>'Eingabe Raum 9'!O30</f>
        <v>0</v>
      </c>
      <c r="M30" s="545">
        <f>'Eingabe Raum 9'!J30</f>
        <v>0</v>
      </c>
      <c r="N30" s="409" t="e">
        <f>'Eingabe Raum 9'!L30</f>
        <v>#N/A</v>
      </c>
      <c r="O30" s="545" t="e">
        <f>'Eingabe Raum 9'!M30</f>
        <v>#N/A</v>
      </c>
      <c r="P30" s="474" t="e">
        <f>'Eingabe Raum 9'!Q30</f>
        <v>#N/A</v>
      </c>
      <c r="S30" s="226"/>
    </row>
    <row r="31" spans="1:21" x14ac:dyDescent="0.2">
      <c r="A31" s="7">
        <v>7</v>
      </c>
      <c r="B31" s="409">
        <f>'Eingabe Raum 9'!B31</f>
        <v>0</v>
      </c>
      <c r="C31" s="409">
        <f>'Eingabe Raum 9'!A31</f>
        <v>0</v>
      </c>
      <c r="D31" s="409">
        <f>'Eingabe Raum 9'!D31</f>
        <v>0</v>
      </c>
      <c r="E31" s="543">
        <f>'Eingabe Raum 9'!E31</f>
        <v>0</v>
      </c>
      <c r="F31" s="544">
        <f>'Eingabe Raum 9'!F31</f>
        <v>0</v>
      </c>
      <c r="G31" s="545">
        <f t="shared" si="0"/>
        <v>0</v>
      </c>
      <c r="H31" s="545">
        <f>'Eingabe Raum 9'!G31-'Eingabe Raum 9'!H31</f>
        <v>0</v>
      </c>
      <c r="I31" s="545">
        <f>'Eingabe Raum 9'!H31</f>
        <v>0</v>
      </c>
      <c r="J31" s="409" t="str">
        <f>IF('Eingabe Raum 9'!C31=S$7,U$7,IF('Eingabe Raum 9'!C31=S$8,U$8,IF('Eingabe Raum 9'!C31=S$9,U$9,IF('Eingabe Raum 9'!C31=S$10,U$10,U$11))))</f>
        <v>and. Geb.</v>
      </c>
      <c r="K31" s="409" t="b">
        <f>'Eingabe Raum 9'!N31</f>
        <v>0</v>
      </c>
      <c r="L31" s="545">
        <f>'Eingabe Raum 9'!O31</f>
        <v>0</v>
      </c>
      <c r="M31" s="545">
        <f>'Eingabe Raum 9'!J31</f>
        <v>0</v>
      </c>
      <c r="N31" s="409" t="e">
        <f>'Eingabe Raum 9'!L31</f>
        <v>#N/A</v>
      </c>
      <c r="O31" s="545" t="e">
        <f>'Eingabe Raum 9'!M31</f>
        <v>#N/A</v>
      </c>
      <c r="P31" s="474" t="e">
        <f>'Eingabe Raum 9'!Q31</f>
        <v>#N/A</v>
      </c>
    </row>
    <row r="32" spans="1:21" x14ac:dyDescent="0.2">
      <c r="A32" s="7">
        <v>8</v>
      </c>
      <c r="B32" s="409">
        <f>'Eingabe Raum 9'!B32</f>
        <v>0</v>
      </c>
      <c r="C32" s="409">
        <f>'Eingabe Raum 9'!A32</f>
        <v>0</v>
      </c>
      <c r="D32" s="409">
        <f>'Eingabe Raum 9'!D32</f>
        <v>0</v>
      </c>
      <c r="E32" s="543">
        <f>'Eingabe Raum 9'!E32</f>
        <v>0</v>
      </c>
      <c r="F32" s="544">
        <f>'Eingabe Raum 9'!F32</f>
        <v>0</v>
      </c>
      <c r="G32" s="545">
        <f t="shared" si="0"/>
        <v>0</v>
      </c>
      <c r="H32" s="545">
        <f>'Eingabe Raum 9'!G32-'Eingabe Raum 9'!H32</f>
        <v>0</v>
      </c>
      <c r="I32" s="545">
        <f>'Eingabe Raum 9'!H32</f>
        <v>0</v>
      </c>
      <c r="J32" s="409" t="str">
        <f>IF('Eingabe Raum 9'!C32=S$7,U$7,IF('Eingabe Raum 9'!C32=S$8,U$8,IF('Eingabe Raum 9'!C32=S$9,U$9,IF('Eingabe Raum 9'!C32=S$10,U$10,U$11))))</f>
        <v>and. Geb.</v>
      </c>
      <c r="K32" s="409" t="b">
        <f>'Eingabe Raum 9'!N32</f>
        <v>0</v>
      </c>
      <c r="L32" s="545">
        <f>'Eingabe Raum 9'!O32</f>
        <v>0</v>
      </c>
      <c r="M32" s="545">
        <f>'Eingabe Raum 9'!J32</f>
        <v>0</v>
      </c>
      <c r="N32" s="409" t="e">
        <f>'Eingabe Raum 9'!L32</f>
        <v>#N/A</v>
      </c>
      <c r="O32" s="545" t="e">
        <f>'Eingabe Raum 9'!M32</f>
        <v>#N/A</v>
      </c>
      <c r="P32" s="474" t="e">
        <f>'Eingabe Raum 9'!Q32</f>
        <v>#N/A</v>
      </c>
    </row>
    <row r="33" spans="1:21" x14ac:dyDescent="0.2">
      <c r="A33" s="7">
        <v>9</v>
      </c>
      <c r="B33" s="409">
        <f>'Eingabe Raum 9'!B33</f>
        <v>0</v>
      </c>
      <c r="C33" s="409">
        <f>'Eingabe Raum 9'!A33</f>
        <v>0</v>
      </c>
      <c r="D33" s="409">
        <f>'Eingabe Raum 9'!D33</f>
        <v>0</v>
      </c>
      <c r="E33" s="543">
        <f>'Eingabe Raum 9'!E33</f>
        <v>0</v>
      </c>
      <c r="F33" s="544">
        <f>'Eingabe Raum 9'!F33</f>
        <v>0</v>
      </c>
      <c r="G33" s="545">
        <f t="shared" si="0"/>
        <v>0</v>
      </c>
      <c r="H33" s="545">
        <f>'Eingabe Raum 9'!G33-'Eingabe Raum 9'!H33</f>
        <v>0</v>
      </c>
      <c r="I33" s="545">
        <f>'Eingabe Raum 9'!H33</f>
        <v>0</v>
      </c>
      <c r="J33" s="409" t="str">
        <f>IF('Eingabe Raum 9'!C33=S$7,U$7,IF('Eingabe Raum 9'!C33=S$8,U$8,IF('Eingabe Raum 9'!C33=S$9,U$9,IF('Eingabe Raum 9'!C33=S$10,U$10,U$11))))</f>
        <v>and. Geb.</v>
      </c>
      <c r="K33" s="409" t="b">
        <f>'Eingabe Raum 9'!N33</f>
        <v>0</v>
      </c>
      <c r="L33" s="545">
        <f>'Eingabe Raum 9'!O33</f>
        <v>0</v>
      </c>
      <c r="M33" s="545">
        <f>'Eingabe Raum 9'!J33</f>
        <v>0</v>
      </c>
      <c r="N33" s="409" t="e">
        <f>'Eingabe Raum 9'!L33</f>
        <v>#N/A</v>
      </c>
      <c r="O33" s="545" t="e">
        <f>'Eingabe Raum 9'!M33</f>
        <v>#N/A</v>
      </c>
      <c r="P33" s="474" t="e">
        <f>'Eingabe Raum 9'!Q33</f>
        <v>#N/A</v>
      </c>
    </row>
    <row r="34" spans="1:21" x14ac:dyDescent="0.2">
      <c r="A34" s="7">
        <v>10</v>
      </c>
      <c r="B34" s="409">
        <f>'Eingabe Raum 9'!B34</f>
        <v>0</v>
      </c>
      <c r="C34" s="409">
        <f>'Eingabe Raum 9'!A34</f>
        <v>0</v>
      </c>
      <c r="D34" s="409">
        <f>'Eingabe Raum 9'!D34</f>
        <v>0</v>
      </c>
      <c r="E34" s="543">
        <f>'Eingabe Raum 9'!E34</f>
        <v>0</v>
      </c>
      <c r="F34" s="544">
        <f>'Eingabe Raum 9'!F34</f>
        <v>0</v>
      </c>
      <c r="G34" s="545">
        <f t="shared" si="0"/>
        <v>0</v>
      </c>
      <c r="H34" s="545">
        <f>'Eingabe Raum 9'!G34-'Eingabe Raum 9'!H34</f>
        <v>0</v>
      </c>
      <c r="I34" s="545">
        <f>'Eingabe Raum 9'!H34</f>
        <v>0</v>
      </c>
      <c r="J34" s="409" t="str">
        <f>IF('Eingabe Raum 9'!C34=S$7,U$7,IF('Eingabe Raum 9'!C34=S$8,U$8,IF('Eingabe Raum 9'!C34=S$9,U$9,IF('Eingabe Raum 9'!C34=S$10,U$10,U$11))))</f>
        <v>and. Geb.</v>
      </c>
      <c r="K34" s="409" t="b">
        <f>'Eingabe Raum 9'!N34</f>
        <v>0</v>
      </c>
      <c r="L34" s="545">
        <f>'Eingabe Raum 9'!O34</f>
        <v>0</v>
      </c>
      <c r="M34" s="545">
        <f>'Eingabe Raum 9'!J34</f>
        <v>0</v>
      </c>
      <c r="N34" s="409" t="e">
        <f>'Eingabe Raum 9'!L34</f>
        <v>#N/A</v>
      </c>
      <c r="O34" s="545" t="e">
        <f>'Eingabe Raum 9'!M34</f>
        <v>#N/A</v>
      </c>
      <c r="P34" s="474" t="e">
        <f>'Eingabe Raum 9'!Q34</f>
        <v>#N/A</v>
      </c>
      <c r="R34" s="226"/>
    </row>
    <row r="35" spans="1:21" x14ac:dyDescent="0.2">
      <c r="A35" s="7">
        <v>11</v>
      </c>
      <c r="B35" s="409">
        <f>'Eingabe Raum 9'!B35</f>
        <v>0</v>
      </c>
      <c r="C35" s="409">
        <f>'Eingabe Raum 9'!A35</f>
        <v>0</v>
      </c>
      <c r="D35" s="409">
        <f>'Eingabe Raum 9'!D35</f>
        <v>0</v>
      </c>
      <c r="E35" s="543">
        <f>'Eingabe Raum 9'!E35</f>
        <v>0</v>
      </c>
      <c r="F35" s="544">
        <f>'Eingabe Raum 9'!F35</f>
        <v>0</v>
      </c>
      <c r="G35" s="545">
        <f t="shared" si="0"/>
        <v>0</v>
      </c>
      <c r="H35" s="545">
        <f>'Eingabe Raum 9'!G35-'Eingabe Raum 9'!H35</f>
        <v>0</v>
      </c>
      <c r="I35" s="545">
        <f>'Eingabe Raum 9'!H35</f>
        <v>0</v>
      </c>
      <c r="J35" s="409" t="str">
        <f>IF('Eingabe Raum 9'!C35=S$7,U$7,IF('Eingabe Raum 9'!C35=S$8,U$8,IF('Eingabe Raum 9'!C35=S$9,U$9,IF('Eingabe Raum 9'!C35=S$10,U$10,U$11))))</f>
        <v>and. Geb.</v>
      </c>
      <c r="K35" s="409" t="b">
        <f>'Eingabe Raum 9'!N35</f>
        <v>0</v>
      </c>
      <c r="L35" s="545">
        <f>'Eingabe Raum 9'!O35</f>
        <v>0</v>
      </c>
      <c r="M35" s="545">
        <f>'Eingabe Raum 9'!J35</f>
        <v>0</v>
      </c>
      <c r="N35" s="409" t="e">
        <f>'Eingabe Raum 9'!L35</f>
        <v>#N/A</v>
      </c>
      <c r="O35" s="545" t="e">
        <f>'Eingabe Raum 9'!M35</f>
        <v>#N/A</v>
      </c>
      <c r="P35" s="474" t="e">
        <f>'Eingabe Raum 9'!Q35</f>
        <v>#N/A</v>
      </c>
    </row>
    <row r="36" spans="1:21" x14ac:dyDescent="0.2">
      <c r="A36" s="7">
        <v>12</v>
      </c>
      <c r="B36" s="409">
        <f>'Eingabe Raum 9'!B36</f>
        <v>0</v>
      </c>
      <c r="C36" s="409">
        <f>'Eingabe Raum 9'!A36</f>
        <v>0</v>
      </c>
      <c r="D36" s="409">
        <f>'Eingabe Raum 9'!D36</f>
        <v>0</v>
      </c>
      <c r="E36" s="543">
        <f>'Eingabe Raum 9'!E36</f>
        <v>0</v>
      </c>
      <c r="F36" s="544">
        <f>'Eingabe Raum 9'!F36</f>
        <v>0</v>
      </c>
      <c r="G36" s="545">
        <f t="shared" si="0"/>
        <v>0</v>
      </c>
      <c r="H36" s="545">
        <f>'Eingabe Raum 9'!G36-'Eingabe Raum 9'!H36</f>
        <v>0</v>
      </c>
      <c r="I36" s="545">
        <f>'Eingabe Raum 9'!H36</f>
        <v>0</v>
      </c>
      <c r="J36" s="409" t="str">
        <f>IF('Eingabe Raum 9'!C36=S$7,U$7,IF('Eingabe Raum 9'!C36=S$8,U$8,IF('Eingabe Raum 9'!C36=S$9,U$9,IF('Eingabe Raum 9'!C36=S$10,U$10,U$11))))</f>
        <v>and. Geb.</v>
      </c>
      <c r="K36" s="409" t="b">
        <f>'Eingabe Raum 9'!N36</f>
        <v>0</v>
      </c>
      <c r="L36" s="545">
        <f>'Eingabe Raum 9'!O36</f>
        <v>0</v>
      </c>
      <c r="M36" s="545">
        <f>'Eingabe Raum 9'!J36</f>
        <v>0</v>
      </c>
      <c r="N36" s="409" t="e">
        <f>'Eingabe Raum 9'!L36</f>
        <v>#N/A</v>
      </c>
      <c r="O36" s="545" t="e">
        <f>'Eingabe Raum 9'!M36</f>
        <v>#N/A</v>
      </c>
      <c r="P36" s="474" t="e">
        <f>'Eingabe Raum 9'!Q36</f>
        <v>#N/A</v>
      </c>
    </row>
    <row r="37" spans="1:21" x14ac:dyDescent="0.2">
      <c r="A37" s="7">
        <v>13</v>
      </c>
      <c r="B37" s="409">
        <f>'Eingabe Raum 9'!B37</f>
        <v>0</v>
      </c>
      <c r="C37" s="409">
        <f>'Eingabe Raum 9'!A37</f>
        <v>0</v>
      </c>
      <c r="D37" s="409">
        <f>'Eingabe Raum 9'!D37</f>
        <v>0</v>
      </c>
      <c r="E37" s="543">
        <f>'Eingabe Raum 9'!E37</f>
        <v>0</v>
      </c>
      <c r="F37" s="544">
        <f>'Eingabe Raum 9'!F37</f>
        <v>0</v>
      </c>
      <c r="G37" s="545">
        <f t="shared" si="0"/>
        <v>0</v>
      </c>
      <c r="H37" s="545">
        <f>'Eingabe Raum 9'!G37-'Eingabe Raum 9'!H37</f>
        <v>0</v>
      </c>
      <c r="I37" s="545">
        <f>'Eingabe Raum 9'!H37</f>
        <v>0</v>
      </c>
      <c r="J37" s="409" t="str">
        <f>IF('Eingabe Raum 9'!C37=S$7,U$7,IF('Eingabe Raum 9'!C37=S$8,U$8,IF('Eingabe Raum 9'!C37=S$9,U$9,IF('Eingabe Raum 9'!C37=S$10,U$10,U$11))))</f>
        <v>and. Geb.</v>
      </c>
      <c r="K37" s="409" t="b">
        <f>'Eingabe Raum 9'!N37</f>
        <v>0</v>
      </c>
      <c r="L37" s="545">
        <f>'Eingabe Raum 9'!O37</f>
        <v>0</v>
      </c>
      <c r="M37" s="545">
        <f>'Eingabe Raum 9'!J37</f>
        <v>0</v>
      </c>
      <c r="N37" s="409" t="e">
        <f>'Eingabe Raum 9'!L37</f>
        <v>#N/A</v>
      </c>
      <c r="O37" s="545" t="e">
        <f>'Eingabe Raum 9'!M37</f>
        <v>#N/A</v>
      </c>
      <c r="P37" s="474" t="e">
        <f>'Eingabe Raum 9'!Q37</f>
        <v>#N/A</v>
      </c>
      <c r="S37" s="226"/>
    </row>
    <row r="38" spans="1:21" x14ac:dyDescent="0.2">
      <c r="A38" s="7">
        <v>14</v>
      </c>
      <c r="B38" s="409">
        <f>'Eingabe Raum 9'!B38</f>
        <v>0</v>
      </c>
      <c r="C38" s="409">
        <f>'Eingabe Raum 9'!A38</f>
        <v>0</v>
      </c>
      <c r="D38" s="409">
        <f>'Eingabe Raum 9'!D38</f>
        <v>0</v>
      </c>
      <c r="E38" s="543">
        <f>'Eingabe Raum 9'!E38</f>
        <v>0</v>
      </c>
      <c r="F38" s="544">
        <f>'Eingabe Raum 9'!F38</f>
        <v>0</v>
      </c>
      <c r="G38" s="545">
        <f t="shared" si="0"/>
        <v>0</v>
      </c>
      <c r="H38" s="545">
        <f>'Eingabe Raum 9'!G38-'Eingabe Raum 9'!H38</f>
        <v>0</v>
      </c>
      <c r="I38" s="545">
        <f>'Eingabe Raum 9'!H38</f>
        <v>0</v>
      </c>
      <c r="J38" s="409" t="str">
        <f>IF('Eingabe Raum 9'!C38=S$7,U$7,IF('Eingabe Raum 9'!C38=S$8,U$8,IF('Eingabe Raum 9'!C38=S$9,U$9,IF('Eingabe Raum 9'!C38=S$10,U$10,U$11))))</f>
        <v>and. Geb.</v>
      </c>
      <c r="K38" s="409" t="b">
        <f>'Eingabe Raum 9'!N38</f>
        <v>0</v>
      </c>
      <c r="L38" s="545">
        <f>'Eingabe Raum 9'!O38</f>
        <v>0</v>
      </c>
      <c r="M38" s="545">
        <f>'Eingabe Raum 9'!J38</f>
        <v>0</v>
      </c>
      <c r="N38" s="409" t="e">
        <f>'Eingabe Raum 9'!L38</f>
        <v>#N/A</v>
      </c>
      <c r="O38" s="545" t="e">
        <f>'Eingabe Raum 9'!M38</f>
        <v>#N/A</v>
      </c>
      <c r="P38" s="474" t="e">
        <f>'Eingabe Raum 9'!Q38</f>
        <v>#N/A</v>
      </c>
    </row>
    <row r="39" spans="1:21" x14ac:dyDescent="0.2">
      <c r="A39" s="7">
        <v>15</v>
      </c>
      <c r="B39" s="409">
        <f>'Eingabe Raum 9'!B39</f>
        <v>0</v>
      </c>
      <c r="C39" s="409">
        <f>'Eingabe Raum 9'!A39</f>
        <v>0</v>
      </c>
      <c r="D39" s="409">
        <f>'Eingabe Raum 9'!D39</f>
        <v>0</v>
      </c>
      <c r="E39" s="543">
        <f>'Eingabe Raum 9'!E39</f>
        <v>0</v>
      </c>
      <c r="F39" s="544">
        <f>'Eingabe Raum 9'!F39</f>
        <v>0</v>
      </c>
      <c r="G39" s="545">
        <f t="shared" si="0"/>
        <v>0</v>
      </c>
      <c r="H39" s="545">
        <f>'Eingabe Raum 9'!G39-'Eingabe Raum 9'!H39</f>
        <v>0</v>
      </c>
      <c r="I39" s="545">
        <f>'Eingabe Raum 9'!H39</f>
        <v>0</v>
      </c>
      <c r="J39" s="409" t="str">
        <f>IF('Eingabe Raum 9'!C39=S$7,U$7,IF('Eingabe Raum 9'!C39=S$8,U$8,IF('Eingabe Raum 9'!C39=S$9,U$9,IF('Eingabe Raum 9'!C39=S$10,U$10,U$11))))</f>
        <v>and. Geb.</v>
      </c>
      <c r="K39" s="409" t="b">
        <f>'Eingabe Raum 9'!N39</f>
        <v>0</v>
      </c>
      <c r="L39" s="545">
        <f>'Eingabe Raum 9'!O39</f>
        <v>0</v>
      </c>
      <c r="M39" s="545">
        <f>'Eingabe Raum 9'!J39</f>
        <v>0</v>
      </c>
      <c r="N39" s="409" t="e">
        <f>'Eingabe Raum 9'!L39</f>
        <v>#N/A</v>
      </c>
      <c r="O39" s="545" t="e">
        <f>'Eingabe Raum 9'!M39</f>
        <v>#N/A</v>
      </c>
      <c r="P39" s="474" t="e">
        <f>'Eingabe Raum 9'!Q39</f>
        <v>#N/A</v>
      </c>
    </row>
    <row r="40" spans="1:21" x14ac:dyDescent="0.2">
      <c r="A40" s="7">
        <v>16</v>
      </c>
      <c r="B40" s="409">
        <f>'Eingabe Raum 9'!B40</f>
        <v>0</v>
      </c>
      <c r="C40" s="409">
        <f>'Eingabe Raum 9'!A40</f>
        <v>0</v>
      </c>
      <c r="D40" s="409">
        <f>'Eingabe Raum 9'!D40</f>
        <v>0</v>
      </c>
      <c r="E40" s="543">
        <f>'Eingabe Raum 9'!E40</f>
        <v>0</v>
      </c>
      <c r="F40" s="544">
        <f>'Eingabe Raum 9'!F40</f>
        <v>0</v>
      </c>
      <c r="G40" s="545">
        <f t="shared" si="0"/>
        <v>0</v>
      </c>
      <c r="H40" s="545">
        <f>'Eingabe Raum 9'!G40-'Eingabe Raum 9'!H40</f>
        <v>0</v>
      </c>
      <c r="I40" s="545">
        <f>'Eingabe Raum 9'!H40</f>
        <v>0</v>
      </c>
      <c r="J40" s="409" t="str">
        <f>IF('Eingabe Raum 9'!C40=S$7,U$7,IF('Eingabe Raum 9'!C40=S$8,U$8,IF('Eingabe Raum 9'!C40=S$9,U$9,IF('Eingabe Raum 9'!C40=S$10,U$10,U$11))))</f>
        <v>and. Geb.</v>
      </c>
      <c r="K40" s="409" t="b">
        <f>'Eingabe Raum 9'!N40</f>
        <v>0</v>
      </c>
      <c r="L40" s="545">
        <f>'Eingabe Raum 9'!O40</f>
        <v>0</v>
      </c>
      <c r="M40" s="545">
        <f>'Eingabe Raum 9'!J40</f>
        <v>0</v>
      </c>
      <c r="N40" s="409" t="e">
        <f>'Eingabe Raum 9'!L40</f>
        <v>#N/A</v>
      </c>
      <c r="O40" s="545" t="e">
        <f>'Eingabe Raum 9'!M40</f>
        <v>#N/A</v>
      </c>
      <c r="P40" s="474" t="e">
        <f>'Eingabe Raum 9'!Q40</f>
        <v>#N/A</v>
      </c>
    </row>
    <row r="41" spans="1:21" x14ac:dyDescent="0.2">
      <c r="A41" s="7">
        <v>17</v>
      </c>
      <c r="B41" s="409">
        <f>'Eingabe Raum 9'!B41</f>
        <v>0</v>
      </c>
      <c r="C41" s="409">
        <f>'Eingabe Raum 9'!A41</f>
        <v>0</v>
      </c>
      <c r="D41" s="409">
        <f>'Eingabe Raum 9'!D41</f>
        <v>0</v>
      </c>
      <c r="E41" s="543">
        <f>'Eingabe Raum 9'!E41</f>
        <v>0</v>
      </c>
      <c r="F41" s="544">
        <f>'Eingabe Raum 9'!F41</f>
        <v>0</v>
      </c>
      <c r="G41" s="545">
        <f t="shared" si="0"/>
        <v>0</v>
      </c>
      <c r="H41" s="545">
        <f>'Eingabe Raum 9'!G41-'Eingabe Raum 9'!H41</f>
        <v>0</v>
      </c>
      <c r="I41" s="545">
        <f>'Eingabe Raum 9'!H41</f>
        <v>0</v>
      </c>
      <c r="J41" s="409" t="str">
        <f>IF('Eingabe Raum 9'!C41=S$7,U$7,IF('Eingabe Raum 9'!C41=S$8,U$8,IF('Eingabe Raum 9'!C41=S$9,U$9,IF('Eingabe Raum 9'!C41=S$10,U$10,U$11))))</f>
        <v>and. Geb.</v>
      </c>
      <c r="K41" s="409" t="b">
        <f>'Eingabe Raum 9'!N41</f>
        <v>0</v>
      </c>
      <c r="L41" s="545">
        <f>'Eingabe Raum 9'!O41</f>
        <v>0</v>
      </c>
      <c r="M41" s="545">
        <f>'Eingabe Raum 9'!J41</f>
        <v>0</v>
      </c>
      <c r="N41" s="409" t="e">
        <f>'Eingabe Raum 9'!L41</f>
        <v>#N/A</v>
      </c>
      <c r="O41" s="545" t="e">
        <f>'Eingabe Raum 9'!M41</f>
        <v>#N/A</v>
      </c>
      <c r="P41" s="474" t="e">
        <f>'Eingabe Raum 9'!Q41</f>
        <v>#N/A</v>
      </c>
      <c r="R41" s="226"/>
    </row>
    <row r="42" spans="1:21" x14ac:dyDescent="0.2">
      <c r="A42" s="7">
        <v>18</v>
      </c>
      <c r="B42" s="409">
        <f>'Eingabe Raum 9'!B42</f>
        <v>0</v>
      </c>
      <c r="C42" s="409">
        <f>'Eingabe Raum 9'!A42</f>
        <v>0</v>
      </c>
      <c r="D42" s="409">
        <f>'Eingabe Raum 9'!D42</f>
        <v>0</v>
      </c>
      <c r="E42" s="543">
        <f>'Eingabe Raum 9'!E42</f>
        <v>0</v>
      </c>
      <c r="F42" s="544">
        <f>'Eingabe Raum 9'!F42</f>
        <v>0</v>
      </c>
      <c r="G42" s="545">
        <f t="shared" si="0"/>
        <v>0</v>
      </c>
      <c r="H42" s="545">
        <f>'Eingabe Raum 9'!G42-'Eingabe Raum 9'!H42</f>
        <v>0</v>
      </c>
      <c r="I42" s="545">
        <f>'Eingabe Raum 9'!H42</f>
        <v>0</v>
      </c>
      <c r="J42" s="409" t="str">
        <f>IF('Eingabe Raum 9'!C42=S$7,U$7,IF('Eingabe Raum 9'!C42=S$8,U$8,IF('Eingabe Raum 9'!C42=S$9,U$9,IF('Eingabe Raum 9'!C42=S$10,U$10,U$11))))</f>
        <v>and. Geb.</v>
      </c>
      <c r="K42" s="409" t="b">
        <f>'Eingabe Raum 9'!N42</f>
        <v>0</v>
      </c>
      <c r="L42" s="545">
        <f>'Eingabe Raum 9'!O42</f>
        <v>0</v>
      </c>
      <c r="M42" s="545">
        <f>'Eingabe Raum 9'!J42</f>
        <v>0</v>
      </c>
      <c r="N42" s="409" t="e">
        <f>'Eingabe Raum 9'!L42</f>
        <v>#N/A</v>
      </c>
      <c r="O42" s="545" t="e">
        <f>'Eingabe Raum 9'!M42</f>
        <v>#N/A</v>
      </c>
      <c r="P42" s="474" t="e">
        <f>'Eingabe Raum 9'!Q42</f>
        <v>#N/A</v>
      </c>
    </row>
    <row r="43" spans="1:21" x14ac:dyDescent="0.2">
      <c r="A43" s="7">
        <v>19</v>
      </c>
      <c r="B43" s="409">
        <f>'Eingabe Raum 9'!B43</f>
        <v>0</v>
      </c>
      <c r="C43" s="409">
        <f>'Eingabe Raum 9'!A43</f>
        <v>0</v>
      </c>
      <c r="D43" s="409">
        <f>'Eingabe Raum 9'!D43</f>
        <v>0</v>
      </c>
      <c r="E43" s="543">
        <f>'Eingabe Raum 9'!E43</f>
        <v>0</v>
      </c>
      <c r="F43" s="544">
        <f>'Eingabe Raum 9'!F43</f>
        <v>0</v>
      </c>
      <c r="G43" s="545">
        <f t="shared" si="0"/>
        <v>0</v>
      </c>
      <c r="H43" s="545">
        <f>'Eingabe Raum 9'!G43-'Eingabe Raum 9'!H43</f>
        <v>0</v>
      </c>
      <c r="I43" s="545">
        <f>'Eingabe Raum 9'!H43</f>
        <v>0</v>
      </c>
      <c r="J43" s="409" t="str">
        <f>IF('Eingabe Raum 9'!C43=S$7,U$7,IF('Eingabe Raum 9'!C43=S$8,U$8,IF('Eingabe Raum 9'!C43=S$9,U$9,IF('Eingabe Raum 9'!C43=S$10,U$10,U$11))))</f>
        <v>and. Geb.</v>
      </c>
      <c r="K43" s="409" t="b">
        <f>'Eingabe Raum 9'!N43</f>
        <v>0</v>
      </c>
      <c r="L43" s="545">
        <f>'Eingabe Raum 9'!O43</f>
        <v>0</v>
      </c>
      <c r="M43" s="545">
        <f>'Eingabe Raum 9'!J43</f>
        <v>0</v>
      </c>
      <c r="N43" s="409" t="e">
        <f>'Eingabe Raum 9'!L43</f>
        <v>#N/A</v>
      </c>
      <c r="O43" s="545" t="e">
        <f>'Eingabe Raum 9'!M43</f>
        <v>#N/A</v>
      </c>
      <c r="P43" s="474" t="e">
        <f>'Eingabe Raum 9'!Q43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9'!E51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9'!O46:P46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9'!O47:P47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9'!O48:P48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9'!P49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9'!O51:P51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9'!O53:P53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kE3q9zcjCLKT8/WHoH1pxrh4/vWzS8si//jbzXti1GVPoHzrZLEWykTxvxs59org6ibjA0Reec7RvbBFZQh9qg==" saltValue="aZ2oIhW5bHME2jvk2t0SXA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870D-D298-47C2-9568-427083B4C447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22" width="0" style="7" hidden="1" customWidth="1"/>
    <col min="23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7008</v>
      </c>
      <c r="P1" s="130" t="s">
        <v>7009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10'!C1</f>
        <v>0</v>
      </c>
      <c r="S2" s="8"/>
    </row>
    <row r="3" spans="2:21" ht="15.75" customHeight="1" x14ac:dyDescent="0.2">
      <c r="B3" s="110" t="s">
        <v>6809</v>
      </c>
      <c r="C3" s="227"/>
      <c r="D3" s="501" t="str">
        <f>'Eingabe Raum 10'!H2</f>
        <v>Obergeschoss</v>
      </c>
      <c r="E3" s="502"/>
      <c r="F3" s="197" t="s">
        <v>6523</v>
      </c>
      <c r="G3" s="198"/>
      <c r="H3" s="198">
        <f>'Eingabe Raum 10'!C2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10'!C3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10'!H8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10'!H4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10'!K8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10'!E4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10'!C11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10'!H3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10'!L11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10'!K3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10'!C12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10'!H18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10'!T52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10'!G14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10'!J14="","",'Eingabe Raum 10'!J14)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10'!K44&gt;0,'Eingabe Raum 10'!K44,"")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10'!H17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10'!V53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10'!B25</f>
        <v>0</v>
      </c>
      <c r="C25" s="409">
        <f>'Eingabe Raum 10'!A25</f>
        <v>0</v>
      </c>
      <c r="D25" s="409">
        <f>'Eingabe Raum 10'!D25</f>
        <v>0</v>
      </c>
      <c r="E25" s="543">
        <f>'Eingabe Raum 10'!E25</f>
        <v>0</v>
      </c>
      <c r="F25" s="544">
        <f>'Eingabe Raum 10'!F25</f>
        <v>0</v>
      </c>
      <c r="G25" s="545">
        <f>E25*F25</f>
        <v>0</v>
      </c>
      <c r="H25" s="545">
        <f>'Eingabe Raum 10'!G25-'Eingabe Raum 10'!H25</f>
        <v>0</v>
      </c>
      <c r="I25" s="545">
        <f>'Eingabe Raum 10'!H25</f>
        <v>0</v>
      </c>
      <c r="J25" s="409" t="str">
        <f>IF('Eingabe Raum 10'!C25=S$7,U$7,IF('Eingabe Raum 10'!C25=S$8,U$8,IF('Eingabe Raum 10'!C25=S$9,U$9,IF('Eingabe Raum 10'!C25=S$10,U$10,U$11))))</f>
        <v>and. Geb.</v>
      </c>
      <c r="K25" s="409" t="b">
        <f>'Eingabe Raum 10'!N25</f>
        <v>0</v>
      </c>
      <c r="L25" s="545">
        <f>'Eingabe Raum 10'!O25</f>
        <v>0</v>
      </c>
      <c r="M25" s="546">
        <f>'Eingabe Raum 10'!J25</f>
        <v>0</v>
      </c>
      <c r="N25" s="547" t="e">
        <f>'Eingabe Raum 10'!L25</f>
        <v>#N/A</v>
      </c>
      <c r="O25" s="546" t="e">
        <f>'Eingabe Raum 10'!M25</f>
        <v>#N/A</v>
      </c>
      <c r="P25" s="474" t="e">
        <f>'Eingabe Raum 10'!Q25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10'!B26</f>
        <v>0</v>
      </c>
      <c r="C26" s="409">
        <f>'Eingabe Raum 10'!A26</f>
        <v>0</v>
      </c>
      <c r="D26" s="409">
        <f>'Eingabe Raum 10'!D26</f>
        <v>0</v>
      </c>
      <c r="E26" s="543">
        <f>'Eingabe Raum 10'!E26</f>
        <v>0</v>
      </c>
      <c r="F26" s="544">
        <f>'Eingabe Raum 10'!F26</f>
        <v>0</v>
      </c>
      <c r="G26" s="545">
        <f t="shared" ref="G26:G43" si="0">E26*F26</f>
        <v>0</v>
      </c>
      <c r="H26" s="545">
        <f>'Eingabe Raum 10'!G26-'Eingabe Raum 10'!H26</f>
        <v>0</v>
      </c>
      <c r="I26" s="545">
        <f>'Eingabe Raum 10'!H26</f>
        <v>0</v>
      </c>
      <c r="J26" s="409" t="str">
        <f>IF('Eingabe Raum 10'!C26=S$7,U$7,IF('Eingabe Raum 10'!C26=S$8,U$8,IF('Eingabe Raum 10'!C26=S$9,U$9,IF('Eingabe Raum 10'!C26=S$10,U$10,U$11))))</f>
        <v>and. Geb.</v>
      </c>
      <c r="K26" s="409" t="b">
        <f>'Eingabe Raum 10'!N26</f>
        <v>0</v>
      </c>
      <c r="L26" s="545">
        <f>'Eingabe Raum 10'!O26</f>
        <v>0</v>
      </c>
      <c r="M26" s="545">
        <f>'Eingabe Raum 10'!J26</f>
        <v>0</v>
      </c>
      <c r="N26" s="409" t="e">
        <f>'Eingabe Raum 10'!L26</f>
        <v>#N/A</v>
      </c>
      <c r="O26" s="545" t="e">
        <f>'Eingabe Raum 10'!M26</f>
        <v>#N/A</v>
      </c>
      <c r="P26" s="474" t="e">
        <f>'Eingabe Raum 10'!Q26</f>
        <v>#N/A</v>
      </c>
    </row>
    <row r="27" spans="1:21" x14ac:dyDescent="0.2">
      <c r="A27" s="7">
        <v>3</v>
      </c>
      <c r="B27" s="409">
        <f>'Eingabe Raum 10'!B27</f>
        <v>0</v>
      </c>
      <c r="C27" s="409">
        <f>'Eingabe Raum 10'!A27</f>
        <v>0</v>
      </c>
      <c r="D27" s="409">
        <f>'Eingabe Raum 10'!D27</f>
        <v>0</v>
      </c>
      <c r="E27" s="543">
        <f>'Eingabe Raum 10'!E27</f>
        <v>0</v>
      </c>
      <c r="F27" s="544">
        <f>'Eingabe Raum 10'!F27</f>
        <v>0</v>
      </c>
      <c r="G27" s="545">
        <f t="shared" si="0"/>
        <v>0</v>
      </c>
      <c r="H27" s="545">
        <f>'Eingabe Raum 10'!G27-'Eingabe Raum 10'!H27</f>
        <v>0</v>
      </c>
      <c r="I27" s="545">
        <f>'Eingabe Raum 10'!H27</f>
        <v>0</v>
      </c>
      <c r="J27" s="409" t="str">
        <f>IF('Eingabe Raum 10'!C27=S$7,U$7,IF('Eingabe Raum 10'!C27=S$8,U$8,IF('Eingabe Raum 10'!C27=S$9,U$9,IF('Eingabe Raum 10'!C27=S$10,U$10,U$11))))</f>
        <v>and. Geb.</v>
      </c>
      <c r="K27" s="409" t="b">
        <f>'Eingabe Raum 10'!N27</f>
        <v>0</v>
      </c>
      <c r="L27" s="545">
        <f>'Eingabe Raum 10'!O27</f>
        <v>0</v>
      </c>
      <c r="M27" s="545">
        <f>'Eingabe Raum 10'!J27</f>
        <v>0</v>
      </c>
      <c r="N27" s="409" t="e">
        <f>'Eingabe Raum 10'!L27</f>
        <v>#N/A</v>
      </c>
      <c r="O27" s="545" t="e">
        <f>'Eingabe Raum 10'!M27</f>
        <v>#N/A</v>
      </c>
      <c r="P27" s="474" t="e">
        <f>'Eingabe Raum 10'!Q27</f>
        <v>#N/A</v>
      </c>
      <c r="R27" s="226"/>
    </row>
    <row r="28" spans="1:21" x14ac:dyDescent="0.2">
      <c r="A28" s="7">
        <v>4</v>
      </c>
      <c r="B28" s="409">
        <f>'Eingabe Raum 10'!B28</f>
        <v>0</v>
      </c>
      <c r="C28" s="409">
        <f>'Eingabe Raum 10'!A28</f>
        <v>0</v>
      </c>
      <c r="D28" s="409">
        <f>'Eingabe Raum 10'!D28</f>
        <v>0</v>
      </c>
      <c r="E28" s="543">
        <f>'Eingabe Raum 10'!E28</f>
        <v>0</v>
      </c>
      <c r="F28" s="544">
        <f>'Eingabe Raum 10'!F28</f>
        <v>0</v>
      </c>
      <c r="G28" s="545">
        <f t="shared" si="0"/>
        <v>0</v>
      </c>
      <c r="H28" s="545">
        <f>'Eingabe Raum 10'!G28-'Eingabe Raum 10'!H28</f>
        <v>0</v>
      </c>
      <c r="I28" s="545">
        <f>'Eingabe Raum 10'!H28</f>
        <v>0</v>
      </c>
      <c r="J28" s="409" t="str">
        <f>IF('Eingabe Raum 10'!C28=S$7,U$7,IF('Eingabe Raum 10'!C28=S$8,U$8,IF('Eingabe Raum 10'!C28=S$9,U$9,IF('Eingabe Raum 10'!C28=S$10,U$10,U$11))))</f>
        <v>and. Geb.</v>
      </c>
      <c r="K28" s="409" t="b">
        <f>'Eingabe Raum 10'!N28</f>
        <v>0</v>
      </c>
      <c r="L28" s="545">
        <f>'Eingabe Raum 10'!O28</f>
        <v>0</v>
      </c>
      <c r="M28" s="545">
        <f>'Eingabe Raum 10'!J28</f>
        <v>0</v>
      </c>
      <c r="N28" s="409" t="e">
        <f>'Eingabe Raum 10'!L28</f>
        <v>#N/A</v>
      </c>
      <c r="O28" s="545" t="e">
        <f>'Eingabe Raum 10'!M28</f>
        <v>#N/A</v>
      </c>
      <c r="P28" s="474" t="e">
        <f>'Eingabe Raum 10'!Q28</f>
        <v>#N/A</v>
      </c>
    </row>
    <row r="29" spans="1:21" x14ac:dyDescent="0.2">
      <c r="A29" s="7">
        <v>5</v>
      </c>
      <c r="B29" s="409">
        <f>'Eingabe Raum 10'!B29</f>
        <v>0</v>
      </c>
      <c r="C29" s="409">
        <f>'Eingabe Raum 10'!A29</f>
        <v>0</v>
      </c>
      <c r="D29" s="409">
        <f>'Eingabe Raum 10'!D29</f>
        <v>0</v>
      </c>
      <c r="E29" s="543">
        <f>'Eingabe Raum 10'!E29</f>
        <v>0</v>
      </c>
      <c r="F29" s="544">
        <f>'Eingabe Raum 10'!F29</f>
        <v>0</v>
      </c>
      <c r="G29" s="545">
        <f t="shared" si="0"/>
        <v>0</v>
      </c>
      <c r="H29" s="545">
        <f>'Eingabe Raum 10'!G29-'Eingabe Raum 10'!H29</f>
        <v>0</v>
      </c>
      <c r="I29" s="545">
        <f>'Eingabe Raum 10'!H29</f>
        <v>0</v>
      </c>
      <c r="J29" s="409" t="str">
        <f>IF('Eingabe Raum 10'!C29=S$7,U$7,IF('Eingabe Raum 10'!C29=S$8,U$8,IF('Eingabe Raum 10'!C29=S$9,U$9,IF('Eingabe Raum 10'!C29=S$10,U$10,U$11))))</f>
        <v>and. Geb.</v>
      </c>
      <c r="K29" s="409" t="b">
        <f>'Eingabe Raum 10'!N29</f>
        <v>0</v>
      </c>
      <c r="L29" s="545">
        <f>'Eingabe Raum 10'!O29</f>
        <v>0</v>
      </c>
      <c r="M29" s="545">
        <f>'Eingabe Raum 10'!J29</f>
        <v>0</v>
      </c>
      <c r="N29" s="409" t="e">
        <f>'Eingabe Raum 10'!L29</f>
        <v>#N/A</v>
      </c>
      <c r="O29" s="545" t="e">
        <f>'Eingabe Raum 10'!M29</f>
        <v>#N/A</v>
      </c>
      <c r="P29" s="474" t="e">
        <f>'Eingabe Raum 10'!Q29</f>
        <v>#N/A</v>
      </c>
    </row>
    <row r="30" spans="1:21" x14ac:dyDescent="0.2">
      <c r="A30" s="7">
        <v>6</v>
      </c>
      <c r="B30" s="409">
        <f>'Eingabe Raum 10'!B30</f>
        <v>0</v>
      </c>
      <c r="C30" s="409">
        <f>'Eingabe Raum 10'!A30</f>
        <v>0</v>
      </c>
      <c r="D30" s="409">
        <f>'Eingabe Raum 10'!D30</f>
        <v>0</v>
      </c>
      <c r="E30" s="543">
        <f>'Eingabe Raum 10'!E30</f>
        <v>0</v>
      </c>
      <c r="F30" s="544">
        <f>'Eingabe Raum 10'!F30</f>
        <v>0</v>
      </c>
      <c r="G30" s="545">
        <f t="shared" si="0"/>
        <v>0</v>
      </c>
      <c r="H30" s="545">
        <f>'Eingabe Raum 10'!G30-'Eingabe Raum 10'!H30</f>
        <v>0</v>
      </c>
      <c r="I30" s="545">
        <f>'Eingabe Raum 10'!H30</f>
        <v>0</v>
      </c>
      <c r="J30" s="409" t="str">
        <f>IF('Eingabe Raum 10'!C30=S$7,U$7,IF('Eingabe Raum 10'!C30=S$8,U$8,IF('Eingabe Raum 10'!C30=S$9,U$9,IF('Eingabe Raum 10'!C30=S$10,U$10,U$11))))</f>
        <v>and. Geb.</v>
      </c>
      <c r="K30" s="409" t="b">
        <f>'Eingabe Raum 10'!N30</f>
        <v>0</v>
      </c>
      <c r="L30" s="545">
        <f>'Eingabe Raum 10'!O30</f>
        <v>0</v>
      </c>
      <c r="M30" s="545">
        <f>'Eingabe Raum 10'!J30</f>
        <v>0</v>
      </c>
      <c r="N30" s="409" t="e">
        <f>'Eingabe Raum 10'!L30</f>
        <v>#N/A</v>
      </c>
      <c r="O30" s="545" t="e">
        <f>'Eingabe Raum 10'!M30</f>
        <v>#N/A</v>
      </c>
      <c r="P30" s="474" t="e">
        <f>'Eingabe Raum 10'!Q30</f>
        <v>#N/A</v>
      </c>
      <c r="S30" s="226"/>
    </row>
    <row r="31" spans="1:21" x14ac:dyDescent="0.2">
      <c r="A31" s="7">
        <v>7</v>
      </c>
      <c r="B31" s="409">
        <f>'Eingabe Raum 10'!B31</f>
        <v>0</v>
      </c>
      <c r="C31" s="409">
        <f>'Eingabe Raum 10'!A31</f>
        <v>0</v>
      </c>
      <c r="D31" s="409">
        <f>'Eingabe Raum 10'!D31</f>
        <v>0</v>
      </c>
      <c r="E31" s="543">
        <f>'Eingabe Raum 10'!E31</f>
        <v>0</v>
      </c>
      <c r="F31" s="544">
        <f>'Eingabe Raum 10'!F31</f>
        <v>0</v>
      </c>
      <c r="G31" s="545">
        <f t="shared" si="0"/>
        <v>0</v>
      </c>
      <c r="H31" s="545">
        <f>'Eingabe Raum 10'!G31-'Eingabe Raum 10'!H31</f>
        <v>0</v>
      </c>
      <c r="I31" s="545">
        <f>'Eingabe Raum 10'!H31</f>
        <v>0</v>
      </c>
      <c r="J31" s="409" t="str">
        <f>IF('Eingabe Raum 10'!C31=S$7,U$7,IF('Eingabe Raum 10'!C31=S$8,U$8,IF('Eingabe Raum 10'!C31=S$9,U$9,IF('Eingabe Raum 10'!C31=S$10,U$10,U$11))))</f>
        <v>and. Geb.</v>
      </c>
      <c r="K31" s="409" t="b">
        <f>'Eingabe Raum 10'!N31</f>
        <v>0</v>
      </c>
      <c r="L31" s="545">
        <f>'Eingabe Raum 10'!O31</f>
        <v>0</v>
      </c>
      <c r="M31" s="545">
        <f>'Eingabe Raum 10'!J31</f>
        <v>0</v>
      </c>
      <c r="N31" s="409" t="e">
        <f>'Eingabe Raum 10'!L31</f>
        <v>#N/A</v>
      </c>
      <c r="O31" s="545" t="e">
        <f>'Eingabe Raum 10'!M31</f>
        <v>#N/A</v>
      </c>
      <c r="P31" s="474" t="e">
        <f>'Eingabe Raum 10'!Q31</f>
        <v>#N/A</v>
      </c>
    </row>
    <row r="32" spans="1:21" x14ac:dyDescent="0.2">
      <c r="A32" s="7">
        <v>8</v>
      </c>
      <c r="B32" s="409">
        <f>'Eingabe Raum 10'!B32</f>
        <v>0</v>
      </c>
      <c r="C32" s="409">
        <f>'Eingabe Raum 10'!A32</f>
        <v>0</v>
      </c>
      <c r="D32" s="409">
        <f>'Eingabe Raum 10'!D32</f>
        <v>0</v>
      </c>
      <c r="E32" s="543">
        <f>'Eingabe Raum 10'!E32</f>
        <v>0</v>
      </c>
      <c r="F32" s="544">
        <f>'Eingabe Raum 10'!F32</f>
        <v>0</v>
      </c>
      <c r="G32" s="545">
        <f t="shared" si="0"/>
        <v>0</v>
      </c>
      <c r="H32" s="545">
        <f>'Eingabe Raum 10'!G32-'Eingabe Raum 10'!H32</f>
        <v>0</v>
      </c>
      <c r="I32" s="545">
        <f>'Eingabe Raum 10'!H32</f>
        <v>0</v>
      </c>
      <c r="J32" s="409" t="str">
        <f>IF('Eingabe Raum 10'!C32=S$7,U$7,IF('Eingabe Raum 10'!C32=S$8,U$8,IF('Eingabe Raum 10'!C32=S$9,U$9,IF('Eingabe Raum 10'!C32=S$10,U$10,U$11))))</f>
        <v>and. Geb.</v>
      </c>
      <c r="K32" s="409" t="b">
        <f>'Eingabe Raum 10'!N32</f>
        <v>0</v>
      </c>
      <c r="L32" s="545">
        <f>'Eingabe Raum 10'!O32</f>
        <v>0</v>
      </c>
      <c r="M32" s="545">
        <f>'Eingabe Raum 10'!J32</f>
        <v>0</v>
      </c>
      <c r="N32" s="409" t="e">
        <f>'Eingabe Raum 10'!L32</f>
        <v>#N/A</v>
      </c>
      <c r="O32" s="545" t="e">
        <f>'Eingabe Raum 10'!M32</f>
        <v>#N/A</v>
      </c>
      <c r="P32" s="474" t="e">
        <f>'Eingabe Raum 10'!Q32</f>
        <v>#N/A</v>
      </c>
    </row>
    <row r="33" spans="1:21" x14ac:dyDescent="0.2">
      <c r="A33" s="7">
        <v>9</v>
      </c>
      <c r="B33" s="409">
        <f>'Eingabe Raum 10'!B33</f>
        <v>0</v>
      </c>
      <c r="C33" s="409">
        <f>'Eingabe Raum 10'!A33</f>
        <v>0</v>
      </c>
      <c r="D33" s="409">
        <f>'Eingabe Raum 10'!D33</f>
        <v>0</v>
      </c>
      <c r="E33" s="543">
        <f>'Eingabe Raum 10'!E33</f>
        <v>0</v>
      </c>
      <c r="F33" s="544">
        <f>'Eingabe Raum 10'!F33</f>
        <v>0</v>
      </c>
      <c r="G33" s="545">
        <f t="shared" si="0"/>
        <v>0</v>
      </c>
      <c r="H33" s="545">
        <f>'Eingabe Raum 10'!G33-'Eingabe Raum 10'!H33</f>
        <v>0</v>
      </c>
      <c r="I33" s="545">
        <f>'Eingabe Raum 10'!H33</f>
        <v>0</v>
      </c>
      <c r="J33" s="409" t="str">
        <f>IF('Eingabe Raum 10'!C33=S$7,U$7,IF('Eingabe Raum 10'!C33=S$8,U$8,IF('Eingabe Raum 10'!C33=S$9,U$9,IF('Eingabe Raum 10'!C33=S$10,U$10,U$11))))</f>
        <v>and. Geb.</v>
      </c>
      <c r="K33" s="409" t="b">
        <f>'Eingabe Raum 10'!N33</f>
        <v>0</v>
      </c>
      <c r="L33" s="545">
        <f>'Eingabe Raum 10'!O33</f>
        <v>0</v>
      </c>
      <c r="M33" s="545">
        <f>'Eingabe Raum 10'!J33</f>
        <v>0</v>
      </c>
      <c r="N33" s="409" t="e">
        <f>'Eingabe Raum 10'!L33</f>
        <v>#N/A</v>
      </c>
      <c r="O33" s="545" t="e">
        <f>'Eingabe Raum 10'!M33</f>
        <v>#N/A</v>
      </c>
      <c r="P33" s="474" t="e">
        <f>'Eingabe Raum 10'!Q33</f>
        <v>#N/A</v>
      </c>
    </row>
    <row r="34" spans="1:21" x14ac:dyDescent="0.2">
      <c r="A34" s="7">
        <v>10</v>
      </c>
      <c r="B34" s="409">
        <f>'Eingabe Raum 10'!B34</f>
        <v>0</v>
      </c>
      <c r="C34" s="409">
        <f>'Eingabe Raum 10'!A34</f>
        <v>0</v>
      </c>
      <c r="D34" s="409">
        <f>'Eingabe Raum 10'!D34</f>
        <v>0</v>
      </c>
      <c r="E34" s="543">
        <f>'Eingabe Raum 10'!E34</f>
        <v>0</v>
      </c>
      <c r="F34" s="544">
        <f>'Eingabe Raum 10'!F34</f>
        <v>0</v>
      </c>
      <c r="G34" s="545">
        <f t="shared" si="0"/>
        <v>0</v>
      </c>
      <c r="H34" s="545">
        <f>'Eingabe Raum 10'!G34-'Eingabe Raum 10'!H34</f>
        <v>0</v>
      </c>
      <c r="I34" s="545">
        <f>'Eingabe Raum 10'!H34</f>
        <v>0</v>
      </c>
      <c r="J34" s="409" t="str">
        <f>IF('Eingabe Raum 10'!C34=S$7,U$7,IF('Eingabe Raum 10'!C34=S$8,U$8,IF('Eingabe Raum 10'!C34=S$9,U$9,IF('Eingabe Raum 10'!C34=S$10,U$10,U$11))))</f>
        <v>and. Geb.</v>
      </c>
      <c r="K34" s="409" t="b">
        <f>'Eingabe Raum 10'!N34</f>
        <v>0</v>
      </c>
      <c r="L34" s="545">
        <f>'Eingabe Raum 10'!O34</f>
        <v>0</v>
      </c>
      <c r="M34" s="545">
        <f>'Eingabe Raum 10'!J34</f>
        <v>0</v>
      </c>
      <c r="N34" s="409" t="e">
        <f>'Eingabe Raum 10'!L34</f>
        <v>#N/A</v>
      </c>
      <c r="O34" s="545" t="e">
        <f>'Eingabe Raum 10'!M34</f>
        <v>#N/A</v>
      </c>
      <c r="P34" s="474" t="e">
        <f>'Eingabe Raum 10'!Q34</f>
        <v>#N/A</v>
      </c>
      <c r="R34" s="226"/>
    </row>
    <row r="35" spans="1:21" x14ac:dyDescent="0.2">
      <c r="A35" s="7">
        <v>11</v>
      </c>
      <c r="B35" s="409">
        <f>'Eingabe Raum 10'!B35</f>
        <v>0</v>
      </c>
      <c r="C35" s="409">
        <f>'Eingabe Raum 10'!A35</f>
        <v>0</v>
      </c>
      <c r="D35" s="409">
        <f>'Eingabe Raum 10'!D35</f>
        <v>0</v>
      </c>
      <c r="E35" s="543">
        <f>'Eingabe Raum 10'!E35</f>
        <v>0</v>
      </c>
      <c r="F35" s="544">
        <f>'Eingabe Raum 10'!F35</f>
        <v>0</v>
      </c>
      <c r="G35" s="545">
        <f t="shared" si="0"/>
        <v>0</v>
      </c>
      <c r="H35" s="545">
        <f>'Eingabe Raum 10'!G35-'Eingabe Raum 10'!H35</f>
        <v>0</v>
      </c>
      <c r="I35" s="545">
        <f>'Eingabe Raum 10'!H35</f>
        <v>0</v>
      </c>
      <c r="J35" s="409" t="str">
        <f>IF('Eingabe Raum 10'!C35=S$7,U$7,IF('Eingabe Raum 10'!C35=S$8,U$8,IF('Eingabe Raum 10'!C35=S$9,U$9,IF('Eingabe Raum 10'!C35=S$10,U$10,U$11))))</f>
        <v>and. Geb.</v>
      </c>
      <c r="K35" s="409" t="b">
        <f>'Eingabe Raum 10'!N35</f>
        <v>0</v>
      </c>
      <c r="L35" s="545">
        <f>'Eingabe Raum 10'!O35</f>
        <v>0</v>
      </c>
      <c r="M35" s="545">
        <f>'Eingabe Raum 10'!J35</f>
        <v>0</v>
      </c>
      <c r="N35" s="409" t="e">
        <f>'Eingabe Raum 10'!L35</f>
        <v>#N/A</v>
      </c>
      <c r="O35" s="545" t="e">
        <f>'Eingabe Raum 10'!M35</f>
        <v>#N/A</v>
      </c>
      <c r="P35" s="474" t="e">
        <f>'Eingabe Raum 10'!Q35</f>
        <v>#N/A</v>
      </c>
    </row>
    <row r="36" spans="1:21" x14ac:dyDescent="0.2">
      <c r="A36" s="7">
        <v>12</v>
      </c>
      <c r="B36" s="409">
        <f>'Eingabe Raum 10'!B36</f>
        <v>0</v>
      </c>
      <c r="C36" s="409">
        <f>'Eingabe Raum 10'!A36</f>
        <v>0</v>
      </c>
      <c r="D36" s="409">
        <f>'Eingabe Raum 10'!D36</f>
        <v>0</v>
      </c>
      <c r="E36" s="543">
        <f>'Eingabe Raum 10'!E36</f>
        <v>0</v>
      </c>
      <c r="F36" s="544">
        <f>'Eingabe Raum 10'!F36</f>
        <v>0</v>
      </c>
      <c r="G36" s="545">
        <f t="shared" si="0"/>
        <v>0</v>
      </c>
      <c r="H36" s="545">
        <f>'Eingabe Raum 10'!G36-'Eingabe Raum 10'!H36</f>
        <v>0</v>
      </c>
      <c r="I36" s="545">
        <f>'Eingabe Raum 10'!H36</f>
        <v>0</v>
      </c>
      <c r="J36" s="409" t="str">
        <f>IF('Eingabe Raum 10'!C36=S$7,U$7,IF('Eingabe Raum 10'!C36=S$8,U$8,IF('Eingabe Raum 10'!C36=S$9,U$9,IF('Eingabe Raum 10'!C36=S$10,U$10,U$11))))</f>
        <v>and. Geb.</v>
      </c>
      <c r="K36" s="409" t="b">
        <f>'Eingabe Raum 10'!N36</f>
        <v>0</v>
      </c>
      <c r="L36" s="545">
        <f>'Eingabe Raum 10'!O36</f>
        <v>0</v>
      </c>
      <c r="M36" s="545">
        <f>'Eingabe Raum 10'!J36</f>
        <v>0</v>
      </c>
      <c r="N36" s="409" t="e">
        <f>'Eingabe Raum 10'!L36</f>
        <v>#N/A</v>
      </c>
      <c r="O36" s="545" t="e">
        <f>'Eingabe Raum 10'!M36</f>
        <v>#N/A</v>
      </c>
      <c r="P36" s="474" t="e">
        <f>'Eingabe Raum 10'!Q36</f>
        <v>#N/A</v>
      </c>
    </row>
    <row r="37" spans="1:21" x14ac:dyDescent="0.2">
      <c r="A37" s="7">
        <v>13</v>
      </c>
      <c r="B37" s="409">
        <f>'Eingabe Raum 10'!B37</f>
        <v>0</v>
      </c>
      <c r="C37" s="409">
        <f>'Eingabe Raum 10'!A37</f>
        <v>0</v>
      </c>
      <c r="D37" s="409">
        <f>'Eingabe Raum 10'!D37</f>
        <v>0</v>
      </c>
      <c r="E37" s="543">
        <f>'Eingabe Raum 10'!E37</f>
        <v>0</v>
      </c>
      <c r="F37" s="544">
        <f>'Eingabe Raum 10'!F37</f>
        <v>0</v>
      </c>
      <c r="G37" s="545">
        <f t="shared" si="0"/>
        <v>0</v>
      </c>
      <c r="H37" s="545">
        <f>'Eingabe Raum 10'!G37-'Eingabe Raum 10'!H37</f>
        <v>0</v>
      </c>
      <c r="I37" s="545">
        <f>'Eingabe Raum 10'!H37</f>
        <v>0</v>
      </c>
      <c r="J37" s="409" t="str">
        <f>IF('Eingabe Raum 10'!C37=S$7,U$7,IF('Eingabe Raum 10'!C37=S$8,U$8,IF('Eingabe Raum 10'!C37=S$9,U$9,IF('Eingabe Raum 10'!C37=S$10,U$10,U$11))))</f>
        <v>and. Geb.</v>
      </c>
      <c r="K37" s="409" t="b">
        <f>'Eingabe Raum 10'!N37</f>
        <v>0</v>
      </c>
      <c r="L37" s="545">
        <f>'Eingabe Raum 10'!O37</f>
        <v>0</v>
      </c>
      <c r="M37" s="545">
        <f>'Eingabe Raum 10'!J37</f>
        <v>0</v>
      </c>
      <c r="N37" s="409" t="e">
        <f>'Eingabe Raum 10'!L37</f>
        <v>#N/A</v>
      </c>
      <c r="O37" s="545" t="e">
        <f>'Eingabe Raum 10'!M37</f>
        <v>#N/A</v>
      </c>
      <c r="P37" s="474" t="e">
        <f>'Eingabe Raum 10'!Q37</f>
        <v>#N/A</v>
      </c>
      <c r="S37" s="226"/>
    </row>
    <row r="38" spans="1:21" x14ac:dyDescent="0.2">
      <c r="A38" s="7">
        <v>14</v>
      </c>
      <c r="B38" s="409">
        <f>'Eingabe Raum 10'!B38</f>
        <v>0</v>
      </c>
      <c r="C38" s="409">
        <f>'Eingabe Raum 10'!A38</f>
        <v>0</v>
      </c>
      <c r="D38" s="409">
        <f>'Eingabe Raum 10'!D38</f>
        <v>0</v>
      </c>
      <c r="E38" s="543">
        <f>'Eingabe Raum 10'!E38</f>
        <v>0</v>
      </c>
      <c r="F38" s="544">
        <f>'Eingabe Raum 10'!F38</f>
        <v>0</v>
      </c>
      <c r="G38" s="545">
        <f t="shared" si="0"/>
        <v>0</v>
      </c>
      <c r="H38" s="545">
        <f>'Eingabe Raum 10'!G38-'Eingabe Raum 10'!H38</f>
        <v>0</v>
      </c>
      <c r="I38" s="545">
        <f>'Eingabe Raum 10'!H38</f>
        <v>0</v>
      </c>
      <c r="J38" s="409" t="str">
        <f>IF('Eingabe Raum 10'!C38=S$7,U$7,IF('Eingabe Raum 10'!C38=S$8,U$8,IF('Eingabe Raum 10'!C38=S$9,U$9,IF('Eingabe Raum 10'!C38=S$10,U$10,U$11))))</f>
        <v>and. Geb.</v>
      </c>
      <c r="K38" s="409" t="b">
        <f>'Eingabe Raum 10'!N38</f>
        <v>0</v>
      </c>
      <c r="L38" s="545">
        <f>'Eingabe Raum 10'!O38</f>
        <v>0</v>
      </c>
      <c r="M38" s="545">
        <f>'Eingabe Raum 10'!J38</f>
        <v>0</v>
      </c>
      <c r="N38" s="409" t="e">
        <f>'Eingabe Raum 10'!L38</f>
        <v>#N/A</v>
      </c>
      <c r="O38" s="545" t="e">
        <f>'Eingabe Raum 10'!M38</f>
        <v>#N/A</v>
      </c>
      <c r="P38" s="474" t="e">
        <f>'Eingabe Raum 10'!Q38</f>
        <v>#N/A</v>
      </c>
    </row>
    <row r="39" spans="1:21" x14ac:dyDescent="0.2">
      <c r="A39" s="7">
        <v>15</v>
      </c>
      <c r="B39" s="409">
        <f>'Eingabe Raum 10'!B39</f>
        <v>0</v>
      </c>
      <c r="C39" s="409">
        <f>'Eingabe Raum 10'!A39</f>
        <v>0</v>
      </c>
      <c r="D39" s="409">
        <f>'Eingabe Raum 10'!D39</f>
        <v>0</v>
      </c>
      <c r="E39" s="543">
        <f>'Eingabe Raum 10'!E39</f>
        <v>0</v>
      </c>
      <c r="F39" s="544">
        <f>'Eingabe Raum 10'!F39</f>
        <v>0</v>
      </c>
      <c r="G39" s="545">
        <f t="shared" si="0"/>
        <v>0</v>
      </c>
      <c r="H39" s="545">
        <f>'Eingabe Raum 10'!G39-'Eingabe Raum 10'!H39</f>
        <v>0</v>
      </c>
      <c r="I39" s="545">
        <f>'Eingabe Raum 10'!H39</f>
        <v>0</v>
      </c>
      <c r="J39" s="409" t="str">
        <f>IF('Eingabe Raum 10'!C39=S$7,U$7,IF('Eingabe Raum 10'!C39=S$8,U$8,IF('Eingabe Raum 10'!C39=S$9,U$9,IF('Eingabe Raum 10'!C39=S$10,U$10,U$11))))</f>
        <v>and. Geb.</v>
      </c>
      <c r="K39" s="409" t="b">
        <f>'Eingabe Raum 10'!N39</f>
        <v>0</v>
      </c>
      <c r="L39" s="545">
        <f>'Eingabe Raum 10'!O39</f>
        <v>0</v>
      </c>
      <c r="M39" s="545">
        <f>'Eingabe Raum 10'!J39</f>
        <v>0</v>
      </c>
      <c r="N39" s="409" t="e">
        <f>'Eingabe Raum 10'!L39</f>
        <v>#N/A</v>
      </c>
      <c r="O39" s="545" t="e">
        <f>'Eingabe Raum 10'!M39</f>
        <v>#N/A</v>
      </c>
      <c r="P39" s="474" t="e">
        <f>'Eingabe Raum 10'!Q39</f>
        <v>#N/A</v>
      </c>
    </row>
    <row r="40" spans="1:21" x14ac:dyDescent="0.2">
      <c r="A40" s="7">
        <v>16</v>
      </c>
      <c r="B40" s="409">
        <f>'Eingabe Raum 10'!B40</f>
        <v>0</v>
      </c>
      <c r="C40" s="409">
        <f>'Eingabe Raum 10'!A40</f>
        <v>0</v>
      </c>
      <c r="D40" s="409">
        <f>'Eingabe Raum 10'!D40</f>
        <v>0</v>
      </c>
      <c r="E40" s="543">
        <f>'Eingabe Raum 10'!E40</f>
        <v>0</v>
      </c>
      <c r="F40" s="544">
        <f>'Eingabe Raum 10'!F40</f>
        <v>0</v>
      </c>
      <c r="G40" s="545">
        <f t="shared" si="0"/>
        <v>0</v>
      </c>
      <c r="H40" s="545">
        <f>'Eingabe Raum 10'!G40-'Eingabe Raum 10'!H40</f>
        <v>0</v>
      </c>
      <c r="I40" s="545">
        <f>'Eingabe Raum 10'!H40</f>
        <v>0</v>
      </c>
      <c r="J40" s="409" t="str">
        <f>IF('Eingabe Raum 10'!C40=S$7,U$7,IF('Eingabe Raum 10'!C40=S$8,U$8,IF('Eingabe Raum 10'!C40=S$9,U$9,IF('Eingabe Raum 10'!C40=S$10,U$10,U$11))))</f>
        <v>and. Geb.</v>
      </c>
      <c r="K40" s="409" t="b">
        <f>'Eingabe Raum 10'!N40</f>
        <v>0</v>
      </c>
      <c r="L40" s="545">
        <f>'Eingabe Raum 10'!O40</f>
        <v>0</v>
      </c>
      <c r="M40" s="545">
        <f>'Eingabe Raum 10'!J40</f>
        <v>0</v>
      </c>
      <c r="N40" s="409" t="e">
        <f>'Eingabe Raum 10'!L40</f>
        <v>#N/A</v>
      </c>
      <c r="O40" s="545" t="e">
        <f>'Eingabe Raum 10'!M40</f>
        <v>#N/A</v>
      </c>
      <c r="P40" s="474" t="e">
        <f>'Eingabe Raum 10'!Q40</f>
        <v>#N/A</v>
      </c>
    </row>
    <row r="41" spans="1:21" x14ac:dyDescent="0.2">
      <c r="A41" s="7">
        <v>17</v>
      </c>
      <c r="B41" s="409">
        <f>'Eingabe Raum 10'!B41</f>
        <v>0</v>
      </c>
      <c r="C41" s="409">
        <f>'Eingabe Raum 10'!A41</f>
        <v>0</v>
      </c>
      <c r="D41" s="409">
        <f>'Eingabe Raum 10'!D41</f>
        <v>0</v>
      </c>
      <c r="E41" s="543">
        <f>'Eingabe Raum 10'!E41</f>
        <v>0</v>
      </c>
      <c r="F41" s="544">
        <f>'Eingabe Raum 10'!F41</f>
        <v>0</v>
      </c>
      <c r="G41" s="545">
        <f t="shared" si="0"/>
        <v>0</v>
      </c>
      <c r="H41" s="545">
        <f>'Eingabe Raum 10'!G41-'Eingabe Raum 10'!H41</f>
        <v>0</v>
      </c>
      <c r="I41" s="545">
        <f>'Eingabe Raum 10'!H41</f>
        <v>0</v>
      </c>
      <c r="J41" s="409" t="str">
        <f>IF('Eingabe Raum 10'!C41=S$7,U$7,IF('Eingabe Raum 10'!C41=S$8,U$8,IF('Eingabe Raum 10'!C41=S$9,U$9,IF('Eingabe Raum 10'!C41=S$10,U$10,U$11))))</f>
        <v>and. Geb.</v>
      </c>
      <c r="K41" s="409" t="b">
        <f>'Eingabe Raum 10'!N41</f>
        <v>0</v>
      </c>
      <c r="L41" s="545">
        <f>'Eingabe Raum 10'!O41</f>
        <v>0</v>
      </c>
      <c r="M41" s="545">
        <f>'Eingabe Raum 10'!J41</f>
        <v>0</v>
      </c>
      <c r="N41" s="409" t="e">
        <f>'Eingabe Raum 10'!L41</f>
        <v>#N/A</v>
      </c>
      <c r="O41" s="545" t="e">
        <f>'Eingabe Raum 10'!M41</f>
        <v>#N/A</v>
      </c>
      <c r="P41" s="474" t="e">
        <f>'Eingabe Raum 10'!Q41</f>
        <v>#N/A</v>
      </c>
      <c r="R41" s="226"/>
    </row>
    <row r="42" spans="1:21" x14ac:dyDescent="0.2">
      <c r="A42" s="7">
        <v>18</v>
      </c>
      <c r="B42" s="409">
        <f>'Eingabe Raum 10'!B42</f>
        <v>0</v>
      </c>
      <c r="C42" s="409">
        <f>'Eingabe Raum 10'!A42</f>
        <v>0</v>
      </c>
      <c r="D42" s="409">
        <f>'Eingabe Raum 10'!D42</f>
        <v>0</v>
      </c>
      <c r="E42" s="543">
        <f>'Eingabe Raum 10'!E42</f>
        <v>0</v>
      </c>
      <c r="F42" s="544">
        <f>'Eingabe Raum 10'!F42</f>
        <v>0</v>
      </c>
      <c r="G42" s="545">
        <f t="shared" si="0"/>
        <v>0</v>
      </c>
      <c r="H42" s="545">
        <f>'Eingabe Raum 10'!G42-'Eingabe Raum 10'!H42</f>
        <v>0</v>
      </c>
      <c r="I42" s="545">
        <f>'Eingabe Raum 10'!H42</f>
        <v>0</v>
      </c>
      <c r="J42" s="409" t="str">
        <f>IF('Eingabe Raum 10'!C42=S$7,U$7,IF('Eingabe Raum 10'!C42=S$8,U$8,IF('Eingabe Raum 10'!C42=S$9,U$9,IF('Eingabe Raum 10'!C42=S$10,U$10,U$11))))</f>
        <v>and. Geb.</v>
      </c>
      <c r="K42" s="409" t="b">
        <f>'Eingabe Raum 10'!N42</f>
        <v>0</v>
      </c>
      <c r="L42" s="545">
        <f>'Eingabe Raum 10'!O42</f>
        <v>0</v>
      </c>
      <c r="M42" s="545">
        <f>'Eingabe Raum 10'!J42</f>
        <v>0</v>
      </c>
      <c r="N42" s="409" t="e">
        <f>'Eingabe Raum 10'!L42</f>
        <v>#N/A</v>
      </c>
      <c r="O42" s="545" t="e">
        <f>'Eingabe Raum 10'!M42</f>
        <v>#N/A</v>
      </c>
      <c r="P42" s="474" t="e">
        <f>'Eingabe Raum 10'!Q42</f>
        <v>#N/A</v>
      </c>
    </row>
    <row r="43" spans="1:21" x14ac:dyDescent="0.2">
      <c r="A43" s="7">
        <v>19</v>
      </c>
      <c r="B43" s="409">
        <f>'Eingabe Raum 10'!B43</f>
        <v>0</v>
      </c>
      <c r="C43" s="409">
        <f>'Eingabe Raum 10'!A43</f>
        <v>0</v>
      </c>
      <c r="D43" s="409">
        <f>'Eingabe Raum 10'!D43</f>
        <v>0</v>
      </c>
      <c r="E43" s="543">
        <f>'Eingabe Raum 10'!E43</f>
        <v>0</v>
      </c>
      <c r="F43" s="544">
        <f>'Eingabe Raum 10'!F43</f>
        <v>0</v>
      </c>
      <c r="G43" s="545">
        <f t="shared" si="0"/>
        <v>0</v>
      </c>
      <c r="H43" s="545">
        <f>'Eingabe Raum 10'!G43-'Eingabe Raum 10'!H43</f>
        <v>0</v>
      </c>
      <c r="I43" s="545">
        <f>'Eingabe Raum 10'!H43</f>
        <v>0</v>
      </c>
      <c r="J43" s="409" t="str">
        <f>IF('Eingabe Raum 10'!C43=S$7,U$7,IF('Eingabe Raum 10'!C43=S$8,U$8,IF('Eingabe Raum 10'!C43=S$9,U$9,IF('Eingabe Raum 10'!C43=S$10,U$10,U$11))))</f>
        <v>and. Geb.</v>
      </c>
      <c r="K43" s="409" t="b">
        <f>'Eingabe Raum 10'!N43</f>
        <v>0</v>
      </c>
      <c r="L43" s="545">
        <f>'Eingabe Raum 10'!O43</f>
        <v>0</v>
      </c>
      <c r="M43" s="545">
        <f>'Eingabe Raum 10'!J43</f>
        <v>0</v>
      </c>
      <c r="N43" s="409" t="e">
        <f>'Eingabe Raum 10'!L43</f>
        <v>#N/A</v>
      </c>
      <c r="O43" s="545" t="e">
        <f>'Eingabe Raum 10'!M43</f>
        <v>#N/A</v>
      </c>
      <c r="P43" s="474" t="e">
        <f>'Eingabe Raum 10'!Q43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10'!E51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10'!O46:P46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10'!O47:P47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10'!O48:P48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10'!P49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10'!O51:P51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10'!O53:P53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4BHAX8jZjeNTpuvHcKexjAg3nf5VzGPd/idzRYmm72NURNg9ww0CqObVsXzDCsVkvrH7tKuS3VTqZFqrtMv54A==" saltValue="iFl8EUOtnZhubGZyiZn6Yg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4F4B-FE4A-455F-A91B-97F26A37A74B}">
  <sheetPr>
    <pageSetUpPr fitToPage="1"/>
  </sheetPr>
  <dimension ref="A1:U60"/>
  <sheetViews>
    <sheetView workbookViewId="0">
      <selection activeCell="V14" sqref="V14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7010</v>
      </c>
      <c r="P1" s="130" t="s">
        <v>7091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11'!C1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11'!H2</f>
        <v>0</v>
      </c>
      <c r="E3" s="502"/>
      <c r="F3" s="197" t="s">
        <v>6523</v>
      </c>
      <c r="G3" s="198"/>
      <c r="H3" s="198">
        <f>'Eingabe Raum 11'!C2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11'!C3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11'!H8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11'!H4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11'!K8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11'!E4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11'!C11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11'!H3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11'!L11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11'!K3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11'!C12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11'!H18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11'!T52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11'!G14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11'!J14="","",'Eingabe Raum 11'!J14)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11'!K44&gt;0,'Eingabe Raum 11'!K44,"")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11'!H17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11'!V53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11'!B25</f>
        <v>0</v>
      </c>
      <c r="C25" s="409">
        <f>'Eingabe Raum 11'!A25</f>
        <v>0</v>
      </c>
      <c r="D25" s="409">
        <f>'Eingabe Raum 11'!D25</f>
        <v>0</v>
      </c>
      <c r="E25" s="543">
        <f>'Eingabe Raum 11'!E25</f>
        <v>0</v>
      </c>
      <c r="F25" s="544">
        <f>'Eingabe Raum 11'!F25</f>
        <v>0</v>
      </c>
      <c r="G25" s="545">
        <f>E25*F25</f>
        <v>0</v>
      </c>
      <c r="H25" s="545">
        <f>'Eingabe Raum 11'!G25-'Eingabe Raum 11'!H25</f>
        <v>0</v>
      </c>
      <c r="I25" s="545">
        <f>'Eingabe Raum 11'!H25</f>
        <v>0</v>
      </c>
      <c r="J25" s="409" t="str">
        <f>IF('Eingabe Raum 11'!C25=S$7,U$7,IF('Eingabe Raum 11'!C25=S$8,U$8,IF('Eingabe Raum 11'!C25=S$9,U$9,IF('Eingabe Raum 11'!C25=S$10,U$10,U$11))))</f>
        <v>and. Geb.</v>
      </c>
      <c r="K25" s="409">
        <f>'Eingabe Raum 11'!N25</f>
        <v>0</v>
      </c>
      <c r="L25" s="545">
        <f>'Eingabe Raum 11'!O25</f>
        <v>0</v>
      </c>
      <c r="M25" s="546">
        <f>'Eingabe Raum 11'!J25</f>
        <v>0</v>
      </c>
      <c r="N25" s="547" t="e">
        <f>'Eingabe Raum 11'!L25</f>
        <v>#N/A</v>
      </c>
      <c r="O25" s="546" t="e">
        <f>'Eingabe Raum 11'!M25</f>
        <v>#N/A</v>
      </c>
      <c r="P25" s="474" t="e">
        <f>'Eingabe Raum 11'!Q25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11'!B26</f>
        <v>0</v>
      </c>
      <c r="C26" s="409">
        <f>'Eingabe Raum 11'!A26</f>
        <v>0</v>
      </c>
      <c r="D26" s="409">
        <f>'Eingabe Raum 11'!D26</f>
        <v>0</v>
      </c>
      <c r="E26" s="543">
        <f>'Eingabe Raum 11'!E26</f>
        <v>0</v>
      </c>
      <c r="F26" s="544">
        <f>'Eingabe Raum 11'!F26</f>
        <v>0</v>
      </c>
      <c r="G26" s="545">
        <f t="shared" ref="G26:G43" si="0">E26*F26</f>
        <v>0</v>
      </c>
      <c r="H26" s="545">
        <f>'Eingabe Raum 11'!G26-'Eingabe Raum 11'!H26</f>
        <v>0</v>
      </c>
      <c r="I26" s="545">
        <f>'Eingabe Raum 11'!H26</f>
        <v>0</v>
      </c>
      <c r="J26" s="409" t="str">
        <f>IF('Eingabe Raum 11'!C26=S$7,U$7,IF('Eingabe Raum 11'!C26=S$8,U$8,IF('Eingabe Raum 11'!C26=S$9,U$9,IF('Eingabe Raum 11'!C26=S$10,U$10,U$11))))</f>
        <v>and. Geb.</v>
      </c>
      <c r="K26" s="409">
        <f>'Eingabe Raum 11'!N26</f>
        <v>0</v>
      </c>
      <c r="L26" s="545">
        <f>'Eingabe Raum 11'!O26</f>
        <v>0</v>
      </c>
      <c r="M26" s="545">
        <f>'Eingabe Raum 11'!J26</f>
        <v>0</v>
      </c>
      <c r="N26" s="409" t="e">
        <f>'Eingabe Raum 11'!L26</f>
        <v>#N/A</v>
      </c>
      <c r="O26" s="545" t="e">
        <f>'Eingabe Raum 11'!M26</f>
        <v>#N/A</v>
      </c>
      <c r="P26" s="474" t="e">
        <f>'Eingabe Raum 11'!Q26</f>
        <v>#N/A</v>
      </c>
    </row>
    <row r="27" spans="1:21" x14ac:dyDescent="0.2">
      <c r="A27" s="7">
        <v>3</v>
      </c>
      <c r="B27" s="409">
        <f>'Eingabe Raum 11'!B27</f>
        <v>0</v>
      </c>
      <c r="C27" s="409">
        <f>'Eingabe Raum 11'!A27</f>
        <v>0</v>
      </c>
      <c r="D27" s="409">
        <f>'Eingabe Raum 11'!D27</f>
        <v>0</v>
      </c>
      <c r="E27" s="543">
        <f>'Eingabe Raum 11'!E27</f>
        <v>0</v>
      </c>
      <c r="F27" s="544">
        <f>'Eingabe Raum 11'!F27</f>
        <v>0</v>
      </c>
      <c r="G27" s="545">
        <f t="shared" si="0"/>
        <v>0</v>
      </c>
      <c r="H27" s="545">
        <f>'Eingabe Raum 11'!G27-'Eingabe Raum 11'!H27</f>
        <v>0</v>
      </c>
      <c r="I27" s="545">
        <f>'Eingabe Raum 11'!H27</f>
        <v>0</v>
      </c>
      <c r="J27" s="409" t="str">
        <f>IF('Eingabe Raum 11'!C27=S$7,U$7,IF('Eingabe Raum 11'!C27=S$8,U$8,IF('Eingabe Raum 11'!C27=S$9,U$9,IF('Eingabe Raum 11'!C27=S$10,U$10,U$11))))</f>
        <v>and. Geb.</v>
      </c>
      <c r="K27" s="409">
        <f>'Eingabe Raum 11'!N27</f>
        <v>0</v>
      </c>
      <c r="L27" s="545">
        <f>'Eingabe Raum 11'!O27</f>
        <v>0</v>
      </c>
      <c r="M27" s="545">
        <f>'Eingabe Raum 11'!J27</f>
        <v>0</v>
      </c>
      <c r="N27" s="409" t="e">
        <f>'Eingabe Raum 11'!L27</f>
        <v>#N/A</v>
      </c>
      <c r="O27" s="545" t="e">
        <f>'Eingabe Raum 11'!M27</f>
        <v>#N/A</v>
      </c>
      <c r="P27" s="474" t="e">
        <f>'Eingabe Raum 11'!Q27</f>
        <v>#N/A</v>
      </c>
      <c r="R27" s="226"/>
    </row>
    <row r="28" spans="1:21" x14ac:dyDescent="0.2">
      <c r="A28" s="7">
        <v>4</v>
      </c>
      <c r="B28" s="409">
        <f>'Eingabe Raum 11'!B28</f>
        <v>0</v>
      </c>
      <c r="C28" s="409">
        <f>'Eingabe Raum 11'!A28</f>
        <v>0</v>
      </c>
      <c r="D28" s="409">
        <f>'Eingabe Raum 11'!D28</f>
        <v>0</v>
      </c>
      <c r="E28" s="543">
        <f>'Eingabe Raum 11'!E28</f>
        <v>0</v>
      </c>
      <c r="F28" s="544">
        <f>'Eingabe Raum 11'!F28</f>
        <v>0</v>
      </c>
      <c r="G28" s="545">
        <f t="shared" si="0"/>
        <v>0</v>
      </c>
      <c r="H28" s="545">
        <f>'Eingabe Raum 11'!G28-'Eingabe Raum 11'!H28</f>
        <v>0</v>
      </c>
      <c r="I28" s="545">
        <f>'Eingabe Raum 11'!H28</f>
        <v>0</v>
      </c>
      <c r="J28" s="409" t="str">
        <f>IF('Eingabe Raum 11'!C28=S$7,U$7,IF('Eingabe Raum 11'!C28=S$8,U$8,IF('Eingabe Raum 11'!C28=S$9,U$9,IF('Eingabe Raum 11'!C28=S$10,U$10,U$11))))</f>
        <v>and. Geb.</v>
      </c>
      <c r="K28" s="409">
        <f>'Eingabe Raum 11'!N28</f>
        <v>0</v>
      </c>
      <c r="L28" s="545">
        <f>'Eingabe Raum 11'!O28</f>
        <v>0</v>
      </c>
      <c r="M28" s="545">
        <f>'Eingabe Raum 11'!J28</f>
        <v>0</v>
      </c>
      <c r="N28" s="409" t="e">
        <f>'Eingabe Raum 11'!L28</f>
        <v>#N/A</v>
      </c>
      <c r="O28" s="545" t="e">
        <f>'Eingabe Raum 11'!M28</f>
        <v>#N/A</v>
      </c>
      <c r="P28" s="474" t="e">
        <f>'Eingabe Raum 11'!Q28</f>
        <v>#N/A</v>
      </c>
    </row>
    <row r="29" spans="1:21" x14ac:dyDescent="0.2">
      <c r="A29" s="7">
        <v>5</v>
      </c>
      <c r="B29" s="409">
        <f>'Eingabe Raum 11'!B29</f>
        <v>0</v>
      </c>
      <c r="C29" s="409">
        <f>'Eingabe Raum 11'!A29</f>
        <v>0</v>
      </c>
      <c r="D29" s="409">
        <f>'Eingabe Raum 11'!D29</f>
        <v>0</v>
      </c>
      <c r="E29" s="543">
        <f>'Eingabe Raum 11'!E29</f>
        <v>0</v>
      </c>
      <c r="F29" s="544">
        <f>'Eingabe Raum 11'!F29</f>
        <v>0</v>
      </c>
      <c r="G29" s="545">
        <f t="shared" si="0"/>
        <v>0</v>
      </c>
      <c r="H29" s="545">
        <f>'Eingabe Raum 11'!G29-'Eingabe Raum 11'!H29</f>
        <v>0</v>
      </c>
      <c r="I29" s="545">
        <f>'Eingabe Raum 11'!H29</f>
        <v>0</v>
      </c>
      <c r="J29" s="409" t="str">
        <f>IF('Eingabe Raum 11'!C29=S$7,U$7,IF('Eingabe Raum 11'!C29=S$8,U$8,IF('Eingabe Raum 11'!C29=S$9,U$9,IF('Eingabe Raum 11'!C29=S$10,U$10,U$11))))</f>
        <v>and. Geb.</v>
      </c>
      <c r="K29" s="409">
        <f>'Eingabe Raum 11'!N29</f>
        <v>0</v>
      </c>
      <c r="L29" s="545">
        <f>'Eingabe Raum 11'!O29</f>
        <v>0</v>
      </c>
      <c r="M29" s="545">
        <f>'Eingabe Raum 11'!J29</f>
        <v>0</v>
      </c>
      <c r="N29" s="409" t="e">
        <f>'Eingabe Raum 11'!L29</f>
        <v>#N/A</v>
      </c>
      <c r="O29" s="545" t="e">
        <f>'Eingabe Raum 11'!M29</f>
        <v>#N/A</v>
      </c>
      <c r="P29" s="474" t="e">
        <f>'Eingabe Raum 11'!Q29</f>
        <v>#N/A</v>
      </c>
    </row>
    <row r="30" spans="1:21" x14ac:dyDescent="0.2">
      <c r="A30" s="7">
        <v>6</v>
      </c>
      <c r="B30" s="409">
        <f>'Eingabe Raum 11'!B30</f>
        <v>0</v>
      </c>
      <c r="C30" s="409">
        <f>'Eingabe Raum 11'!A30</f>
        <v>0</v>
      </c>
      <c r="D30" s="409">
        <f>'Eingabe Raum 11'!D30</f>
        <v>0</v>
      </c>
      <c r="E30" s="543">
        <f>'Eingabe Raum 11'!E30</f>
        <v>0</v>
      </c>
      <c r="F30" s="544">
        <f>'Eingabe Raum 11'!F30</f>
        <v>0</v>
      </c>
      <c r="G30" s="545">
        <f t="shared" si="0"/>
        <v>0</v>
      </c>
      <c r="H30" s="545">
        <f>'Eingabe Raum 11'!G30-'Eingabe Raum 11'!H30</f>
        <v>0</v>
      </c>
      <c r="I30" s="545">
        <f>'Eingabe Raum 11'!H30</f>
        <v>0</v>
      </c>
      <c r="J30" s="409" t="str">
        <f>IF('Eingabe Raum 11'!C30=S$7,U$7,IF('Eingabe Raum 11'!C30=S$8,U$8,IF('Eingabe Raum 11'!C30=S$9,U$9,IF('Eingabe Raum 11'!C30=S$10,U$10,U$11))))</f>
        <v>and. Geb.</v>
      </c>
      <c r="K30" s="409">
        <f>'Eingabe Raum 11'!N30</f>
        <v>0</v>
      </c>
      <c r="L30" s="545">
        <f>'Eingabe Raum 11'!O30</f>
        <v>0</v>
      </c>
      <c r="M30" s="545">
        <f>'Eingabe Raum 11'!J30</f>
        <v>0</v>
      </c>
      <c r="N30" s="409" t="e">
        <f>'Eingabe Raum 11'!L30</f>
        <v>#N/A</v>
      </c>
      <c r="O30" s="545" t="e">
        <f>'Eingabe Raum 11'!M30</f>
        <v>#N/A</v>
      </c>
      <c r="P30" s="474" t="e">
        <f>'Eingabe Raum 11'!Q30</f>
        <v>#N/A</v>
      </c>
      <c r="S30" s="226"/>
    </row>
    <row r="31" spans="1:21" x14ac:dyDescent="0.2">
      <c r="A31" s="7">
        <v>7</v>
      </c>
      <c r="B31" s="409">
        <f>'Eingabe Raum 11'!B31</f>
        <v>0</v>
      </c>
      <c r="C31" s="409">
        <f>'Eingabe Raum 11'!A31</f>
        <v>0</v>
      </c>
      <c r="D31" s="409">
        <f>'Eingabe Raum 11'!D31</f>
        <v>0</v>
      </c>
      <c r="E31" s="543">
        <f>'Eingabe Raum 11'!E31</f>
        <v>0</v>
      </c>
      <c r="F31" s="544">
        <f>'Eingabe Raum 11'!F31</f>
        <v>0</v>
      </c>
      <c r="G31" s="545">
        <f t="shared" si="0"/>
        <v>0</v>
      </c>
      <c r="H31" s="545">
        <f>'Eingabe Raum 11'!G31-'Eingabe Raum 11'!H31</f>
        <v>0</v>
      </c>
      <c r="I31" s="545">
        <f>'Eingabe Raum 11'!H31</f>
        <v>0</v>
      </c>
      <c r="J31" s="409" t="str">
        <f>IF('Eingabe Raum 11'!C31=S$7,U$7,IF('Eingabe Raum 11'!C31=S$8,U$8,IF('Eingabe Raum 11'!C31=S$9,U$9,IF('Eingabe Raum 11'!C31=S$10,U$10,U$11))))</f>
        <v>and. Geb.</v>
      </c>
      <c r="K31" s="409">
        <f>'Eingabe Raum 11'!N31</f>
        <v>0</v>
      </c>
      <c r="L31" s="545">
        <f>'Eingabe Raum 11'!O31</f>
        <v>0</v>
      </c>
      <c r="M31" s="545">
        <f>'Eingabe Raum 11'!J31</f>
        <v>0</v>
      </c>
      <c r="N31" s="409" t="e">
        <f>'Eingabe Raum 11'!L31</f>
        <v>#N/A</v>
      </c>
      <c r="O31" s="545" t="e">
        <f>'Eingabe Raum 11'!M31</f>
        <v>#N/A</v>
      </c>
      <c r="P31" s="474" t="e">
        <f>'Eingabe Raum 11'!Q31</f>
        <v>#N/A</v>
      </c>
    </row>
    <row r="32" spans="1:21" x14ac:dyDescent="0.2">
      <c r="A32" s="7">
        <v>8</v>
      </c>
      <c r="B32" s="409">
        <f>'Eingabe Raum 11'!B32</f>
        <v>0</v>
      </c>
      <c r="C32" s="409">
        <f>'Eingabe Raum 11'!A32</f>
        <v>0</v>
      </c>
      <c r="D32" s="409">
        <f>'Eingabe Raum 11'!D32</f>
        <v>0</v>
      </c>
      <c r="E32" s="543">
        <f>'Eingabe Raum 11'!E32</f>
        <v>0</v>
      </c>
      <c r="F32" s="544">
        <f>'Eingabe Raum 11'!F32</f>
        <v>0</v>
      </c>
      <c r="G32" s="545">
        <f t="shared" si="0"/>
        <v>0</v>
      </c>
      <c r="H32" s="545">
        <f>'Eingabe Raum 11'!G32-'Eingabe Raum 11'!H32</f>
        <v>0</v>
      </c>
      <c r="I32" s="545">
        <f>'Eingabe Raum 11'!H32</f>
        <v>0</v>
      </c>
      <c r="J32" s="409" t="str">
        <f>IF('Eingabe Raum 11'!C32=S$7,U$7,IF('Eingabe Raum 11'!C32=S$8,U$8,IF('Eingabe Raum 11'!C32=S$9,U$9,IF('Eingabe Raum 11'!C32=S$10,U$10,U$11))))</f>
        <v>and. Geb.</v>
      </c>
      <c r="K32" s="409">
        <f>'Eingabe Raum 11'!N32</f>
        <v>0</v>
      </c>
      <c r="L32" s="545">
        <f>'Eingabe Raum 11'!O32</f>
        <v>0</v>
      </c>
      <c r="M32" s="545">
        <f>'Eingabe Raum 11'!J32</f>
        <v>0</v>
      </c>
      <c r="N32" s="409" t="e">
        <f>'Eingabe Raum 11'!L32</f>
        <v>#N/A</v>
      </c>
      <c r="O32" s="545" t="e">
        <f>'Eingabe Raum 11'!M32</f>
        <v>#N/A</v>
      </c>
      <c r="P32" s="474" t="e">
        <f>'Eingabe Raum 11'!Q32</f>
        <v>#N/A</v>
      </c>
    </row>
    <row r="33" spans="1:21" x14ac:dyDescent="0.2">
      <c r="A33" s="7">
        <v>9</v>
      </c>
      <c r="B33" s="409">
        <f>'Eingabe Raum 11'!B33</f>
        <v>0</v>
      </c>
      <c r="C33" s="409">
        <f>'Eingabe Raum 11'!A33</f>
        <v>0</v>
      </c>
      <c r="D33" s="409">
        <f>'Eingabe Raum 11'!D33</f>
        <v>0</v>
      </c>
      <c r="E33" s="543">
        <f>'Eingabe Raum 11'!E33</f>
        <v>0</v>
      </c>
      <c r="F33" s="544">
        <f>'Eingabe Raum 11'!F33</f>
        <v>0</v>
      </c>
      <c r="G33" s="545">
        <f t="shared" si="0"/>
        <v>0</v>
      </c>
      <c r="H33" s="545">
        <f>'Eingabe Raum 11'!G33-'Eingabe Raum 11'!H33</f>
        <v>0</v>
      </c>
      <c r="I33" s="545">
        <f>'Eingabe Raum 11'!H33</f>
        <v>0</v>
      </c>
      <c r="J33" s="409" t="str">
        <f>IF('Eingabe Raum 11'!C33=S$7,U$7,IF('Eingabe Raum 11'!C33=S$8,U$8,IF('Eingabe Raum 11'!C33=S$9,U$9,IF('Eingabe Raum 11'!C33=S$10,U$10,U$11))))</f>
        <v>and. Geb.</v>
      </c>
      <c r="K33" s="409">
        <f>'Eingabe Raum 11'!N33</f>
        <v>0</v>
      </c>
      <c r="L33" s="545">
        <f>'Eingabe Raum 11'!O33</f>
        <v>0</v>
      </c>
      <c r="M33" s="545">
        <f>'Eingabe Raum 11'!J33</f>
        <v>0</v>
      </c>
      <c r="N33" s="409" t="e">
        <f>'Eingabe Raum 11'!L33</f>
        <v>#N/A</v>
      </c>
      <c r="O33" s="545" t="e">
        <f>'Eingabe Raum 11'!M33</f>
        <v>#N/A</v>
      </c>
      <c r="P33" s="474" t="e">
        <f>'Eingabe Raum 11'!Q33</f>
        <v>#N/A</v>
      </c>
    </row>
    <row r="34" spans="1:21" x14ac:dyDescent="0.2">
      <c r="A34" s="7">
        <v>10</v>
      </c>
      <c r="B34" s="409">
        <f>'Eingabe Raum 11'!B34</f>
        <v>0</v>
      </c>
      <c r="C34" s="409">
        <f>'Eingabe Raum 11'!A34</f>
        <v>0</v>
      </c>
      <c r="D34" s="409">
        <f>'Eingabe Raum 11'!D34</f>
        <v>0</v>
      </c>
      <c r="E34" s="543">
        <f>'Eingabe Raum 11'!E34</f>
        <v>0</v>
      </c>
      <c r="F34" s="544">
        <f>'Eingabe Raum 11'!F34</f>
        <v>0</v>
      </c>
      <c r="G34" s="545">
        <f t="shared" si="0"/>
        <v>0</v>
      </c>
      <c r="H34" s="545">
        <f>'Eingabe Raum 11'!G34-'Eingabe Raum 11'!H34</f>
        <v>0</v>
      </c>
      <c r="I34" s="545">
        <f>'Eingabe Raum 11'!H34</f>
        <v>0</v>
      </c>
      <c r="J34" s="409" t="str">
        <f>IF('Eingabe Raum 11'!C34=S$7,U$7,IF('Eingabe Raum 11'!C34=S$8,U$8,IF('Eingabe Raum 11'!C34=S$9,U$9,IF('Eingabe Raum 11'!C34=S$10,U$10,U$11))))</f>
        <v>and. Geb.</v>
      </c>
      <c r="K34" s="409">
        <f>'Eingabe Raum 11'!N34</f>
        <v>0</v>
      </c>
      <c r="L34" s="545">
        <f>'Eingabe Raum 11'!O34</f>
        <v>0</v>
      </c>
      <c r="M34" s="545">
        <f>'Eingabe Raum 11'!J34</f>
        <v>0</v>
      </c>
      <c r="N34" s="409" t="e">
        <f>'Eingabe Raum 11'!L34</f>
        <v>#N/A</v>
      </c>
      <c r="O34" s="545" t="e">
        <f>'Eingabe Raum 11'!M34</f>
        <v>#N/A</v>
      </c>
      <c r="P34" s="474" t="e">
        <f>'Eingabe Raum 11'!Q34</f>
        <v>#N/A</v>
      </c>
      <c r="R34" s="226"/>
    </row>
    <row r="35" spans="1:21" x14ac:dyDescent="0.2">
      <c r="A35" s="7">
        <v>11</v>
      </c>
      <c r="B35" s="409">
        <f>'Eingabe Raum 11'!B35</f>
        <v>0</v>
      </c>
      <c r="C35" s="409">
        <f>'Eingabe Raum 11'!A35</f>
        <v>0</v>
      </c>
      <c r="D35" s="409">
        <f>'Eingabe Raum 11'!D35</f>
        <v>0</v>
      </c>
      <c r="E35" s="543">
        <f>'Eingabe Raum 11'!E35</f>
        <v>0</v>
      </c>
      <c r="F35" s="544">
        <f>'Eingabe Raum 11'!F35</f>
        <v>0</v>
      </c>
      <c r="G35" s="545">
        <f t="shared" si="0"/>
        <v>0</v>
      </c>
      <c r="H35" s="545">
        <f>'Eingabe Raum 11'!G35-'Eingabe Raum 11'!H35</f>
        <v>0</v>
      </c>
      <c r="I35" s="545">
        <f>'Eingabe Raum 11'!H35</f>
        <v>0</v>
      </c>
      <c r="J35" s="409" t="str">
        <f>IF('Eingabe Raum 11'!C35=S$7,U$7,IF('Eingabe Raum 11'!C35=S$8,U$8,IF('Eingabe Raum 11'!C35=S$9,U$9,IF('Eingabe Raum 11'!C35=S$10,U$10,U$11))))</f>
        <v>and. Geb.</v>
      </c>
      <c r="K35" s="409">
        <f>'Eingabe Raum 11'!N35</f>
        <v>0</v>
      </c>
      <c r="L35" s="545">
        <f>'Eingabe Raum 11'!O35</f>
        <v>0</v>
      </c>
      <c r="M35" s="545">
        <f>'Eingabe Raum 11'!J35</f>
        <v>0</v>
      </c>
      <c r="N35" s="409" t="e">
        <f>'Eingabe Raum 11'!L35</f>
        <v>#N/A</v>
      </c>
      <c r="O35" s="545" t="e">
        <f>'Eingabe Raum 11'!M35</f>
        <v>#N/A</v>
      </c>
      <c r="P35" s="474" t="e">
        <f>'Eingabe Raum 11'!Q35</f>
        <v>#N/A</v>
      </c>
    </row>
    <row r="36" spans="1:21" x14ac:dyDescent="0.2">
      <c r="A36" s="7">
        <v>12</v>
      </c>
      <c r="B36" s="409">
        <f>'Eingabe Raum 11'!B36</f>
        <v>0</v>
      </c>
      <c r="C36" s="409">
        <f>'Eingabe Raum 11'!A36</f>
        <v>0</v>
      </c>
      <c r="D36" s="409">
        <f>'Eingabe Raum 11'!D36</f>
        <v>0</v>
      </c>
      <c r="E36" s="543">
        <f>'Eingabe Raum 11'!E36</f>
        <v>0</v>
      </c>
      <c r="F36" s="544">
        <f>'Eingabe Raum 11'!F36</f>
        <v>0</v>
      </c>
      <c r="G36" s="545">
        <f t="shared" si="0"/>
        <v>0</v>
      </c>
      <c r="H36" s="545">
        <f>'Eingabe Raum 11'!G36-'Eingabe Raum 11'!H36</f>
        <v>0</v>
      </c>
      <c r="I36" s="545">
        <f>'Eingabe Raum 11'!H36</f>
        <v>0</v>
      </c>
      <c r="J36" s="409" t="str">
        <f>IF('Eingabe Raum 11'!C36=S$7,U$7,IF('Eingabe Raum 11'!C36=S$8,U$8,IF('Eingabe Raum 11'!C36=S$9,U$9,IF('Eingabe Raum 11'!C36=S$10,U$10,U$11))))</f>
        <v>and. Geb.</v>
      </c>
      <c r="K36" s="409">
        <f>'Eingabe Raum 11'!N36</f>
        <v>0</v>
      </c>
      <c r="L36" s="545">
        <f>'Eingabe Raum 11'!O36</f>
        <v>0</v>
      </c>
      <c r="M36" s="545">
        <f>'Eingabe Raum 11'!J36</f>
        <v>0</v>
      </c>
      <c r="N36" s="409" t="e">
        <f>'Eingabe Raum 11'!L36</f>
        <v>#N/A</v>
      </c>
      <c r="O36" s="545" t="e">
        <f>'Eingabe Raum 11'!M36</f>
        <v>#N/A</v>
      </c>
      <c r="P36" s="474" t="e">
        <f>'Eingabe Raum 11'!Q36</f>
        <v>#N/A</v>
      </c>
    </row>
    <row r="37" spans="1:21" x14ac:dyDescent="0.2">
      <c r="A37" s="7">
        <v>13</v>
      </c>
      <c r="B37" s="409">
        <f>'Eingabe Raum 11'!B37</f>
        <v>0</v>
      </c>
      <c r="C37" s="409">
        <f>'Eingabe Raum 11'!A37</f>
        <v>0</v>
      </c>
      <c r="D37" s="409">
        <f>'Eingabe Raum 11'!D37</f>
        <v>0</v>
      </c>
      <c r="E37" s="543">
        <f>'Eingabe Raum 11'!E37</f>
        <v>0</v>
      </c>
      <c r="F37" s="544">
        <f>'Eingabe Raum 11'!F37</f>
        <v>0</v>
      </c>
      <c r="G37" s="545">
        <f t="shared" si="0"/>
        <v>0</v>
      </c>
      <c r="H37" s="545">
        <f>'Eingabe Raum 11'!G37-'Eingabe Raum 11'!H37</f>
        <v>0</v>
      </c>
      <c r="I37" s="545">
        <f>'Eingabe Raum 11'!H37</f>
        <v>0</v>
      </c>
      <c r="J37" s="409" t="str">
        <f>IF('Eingabe Raum 11'!C37=S$7,U$7,IF('Eingabe Raum 11'!C37=S$8,U$8,IF('Eingabe Raum 11'!C37=S$9,U$9,IF('Eingabe Raum 11'!C37=S$10,U$10,U$11))))</f>
        <v>and. Geb.</v>
      </c>
      <c r="K37" s="409">
        <f>'Eingabe Raum 11'!N37</f>
        <v>0</v>
      </c>
      <c r="L37" s="545">
        <f>'Eingabe Raum 11'!O37</f>
        <v>0</v>
      </c>
      <c r="M37" s="545">
        <f>'Eingabe Raum 11'!J37</f>
        <v>0</v>
      </c>
      <c r="N37" s="409" t="e">
        <f>'Eingabe Raum 11'!L37</f>
        <v>#N/A</v>
      </c>
      <c r="O37" s="545" t="e">
        <f>'Eingabe Raum 11'!M37</f>
        <v>#N/A</v>
      </c>
      <c r="P37" s="474" t="e">
        <f>'Eingabe Raum 11'!Q37</f>
        <v>#N/A</v>
      </c>
      <c r="S37" s="226"/>
    </row>
    <row r="38" spans="1:21" x14ac:dyDescent="0.2">
      <c r="A38" s="7">
        <v>14</v>
      </c>
      <c r="B38" s="409">
        <f>'Eingabe Raum 11'!B38</f>
        <v>0</v>
      </c>
      <c r="C38" s="409">
        <f>'Eingabe Raum 11'!A38</f>
        <v>0</v>
      </c>
      <c r="D38" s="409">
        <f>'Eingabe Raum 11'!D38</f>
        <v>0</v>
      </c>
      <c r="E38" s="543">
        <f>'Eingabe Raum 11'!E38</f>
        <v>0</v>
      </c>
      <c r="F38" s="544">
        <f>'Eingabe Raum 11'!F38</f>
        <v>0</v>
      </c>
      <c r="G38" s="545">
        <f t="shared" si="0"/>
        <v>0</v>
      </c>
      <c r="H38" s="545">
        <f>'Eingabe Raum 11'!G38-'Eingabe Raum 11'!H38</f>
        <v>0</v>
      </c>
      <c r="I38" s="545">
        <f>'Eingabe Raum 11'!H38</f>
        <v>0</v>
      </c>
      <c r="J38" s="409" t="str">
        <f>IF('Eingabe Raum 11'!C38=S$7,U$7,IF('Eingabe Raum 11'!C38=S$8,U$8,IF('Eingabe Raum 11'!C38=S$9,U$9,IF('Eingabe Raum 11'!C38=S$10,U$10,U$11))))</f>
        <v>and. Geb.</v>
      </c>
      <c r="K38" s="409">
        <f>'Eingabe Raum 11'!N38</f>
        <v>0</v>
      </c>
      <c r="L38" s="545">
        <f>'Eingabe Raum 11'!O38</f>
        <v>0</v>
      </c>
      <c r="M38" s="545">
        <f>'Eingabe Raum 11'!J38</f>
        <v>0</v>
      </c>
      <c r="N38" s="409" t="e">
        <f>'Eingabe Raum 11'!L38</f>
        <v>#N/A</v>
      </c>
      <c r="O38" s="545" t="e">
        <f>'Eingabe Raum 11'!M38</f>
        <v>#N/A</v>
      </c>
      <c r="P38" s="474" t="e">
        <f>'Eingabe Raum 11'!Q38</f>
        <v>#N/A</v>
      </c>
    </row>
    <row r="39" spans="1:21" x14ac:dyDescent="0.2">
      <c r="A39" s="7">
        <v>15</v>
      </c>
      <c r="B39" s="409">
        <f>'Eingabe Raum 11'!B39</f>
        <v>0</v>
      </c>
      <c r="C39" s="409">
        <f>'Eingabe Raum 11'!A39</f>
        <v>0</v>
      </c>
      <c r="D39" s="409">
        <f>'Eingabe Raum 11'!D39</f>
        <v>0</v>
      </c>
      <c r="E39" s="543">
        <f>'Eingabe Raum 11'!E39</f>
        <v>0</v>
      </c>
      <c r="F39" s="544">
        <f>'Eingabe Raum 11'!F39</f>
        <v>0</v>
      </c>
      <c r="G39" s="545">
        <f t="shared" si="0"/>
        <v>0</v>
      </c>
      <c r="H39" s="545">
        <f>'Eingabe Raum 11'!G39-'Eingabe Raum 11'!H39</f>
        <v>0</v>
      </c>
      <c r="I39" s="545">
        <f>'Eingabe Raum 11'!H39</f>
        <v>0</v>
      </c>
      <c r="J39" s="409" t="str">
        <f>IF('Eingabe Raum 11'!C39=S$7,U$7,IF('Eingabe Raum 11'!C39=S$8,U$8,IF('Eingabe Raum 11'!C39=S$9,U$9,IF('Eingabe Raum 11'!C39=S$10,U$10,U$11))))</f>
        <v>and. Geb.</v>
      </c>
      <c r="K39" s="409">
        <f>'Eingabe Raum 11'!N39</f>
        <v>0</v>
      </c>
      <c r="L39" s="545">
        <f>'Eingabe Raum 11'!O39</f>
        <v>0</v>
      </c>
      <c r="M39" s="545">
        <f>'Eingabe Raum 11'!J39</f>
        <v>0</v>
      </c>
      <c r="N39" s="409" t="e">
        <f>'Eingabe Raum 11'!L39</f>
        <v>#N/A</v>
      </c>
      <c r="O39" s="545" t="e">
        <f>'Eingabe Raum 11'!M39</f>
        <v>#N/A</v>
      </c>
      <c r="P39" s="474" t="e">
        <f>'Eingabe Raum 11'!Q39</f>
        <v>#N/A</v>
      </c>
    </row>
    <row r="40" spans="1:21" x14ac:dyDescent="0.2">
      <c r="A40" s="7">
        <v>16</v>
      </c>
      <c r="B40" s="409">
        <f>'Eingabe Raum 11'!B40</f>
        <v>0</v>
      </c>
      <c r="C40" s="409">
        <f>'Eingabe Raum 11'!A40</f>
        <v>0</v>
      </c>
      <c r="D40" s="409">
        <f>'Eingabe Raum 11'!D40</f>
        <v>0</v>
      </c>
      <c r="E40" s="543">
        <f>'Eingabe Raum 11'!E40</f>
        <v>0</v>
      </c>
      <c r="F40" s="544">
        <f>'Eingabe Raum 11'!F40</f>
        <v>0</v>
      </c>
      <c r="G40" s="545">
        <f t="shared" si="0"/>
        <v>0</v>
      </c>
      <c r="H40" s="545">
        <f>'Eingabe Raum 11'!G40-'Eingabe Raum 11'!H40</f>
        <v>0</v>
      </c>
      <c r="I40" s="545">
        <f>'Eingabe Raum 11'!H40</f>
        <v>0</v>
      </c>
      <c r="J40" s="409" t="str">
        <f>IF('Eingabe Raum 11'!C40=S$7,U$7,IF('Eingabe Raum 11'!C40=S$8,U$8,IF('Eingabe Raum 11'!C40=S$9,U$9,IF('Eingabe Raum 11'!C40=S$10,U$10,U$11))))</f>
        <v>and. Geb.</v>
      </c>
      <c r="K40" s="409">
        <f>'Eingabe Raum 11'!N40</f>
        <v>0</v>
      </c>
      <c r="L40" s="545">
        <f>'Eingabe Raum 11'!O40</f>
        <v>0</v>
      </c>
      <c r="M40" s="545">
        <f>'Eingabe Raum 11'!J40</f>
        <v>0</v>
      </c>
      <c r="N40" s="409" t="e">
        <f>'Eingabe Raum 11'!L40</f>
        <v>#N/A</v>
      </c>
      <c r="O40" s="545" t="e">
        <f>'Eingabe Raum 11'!M40</f>
        <v>#N/A</v>
      </c>
      <c r="P40" s="474" t="e">
        <f>'Eingabe Raum 11'!Q40</f>
        <v>#N/A</v>
      </c>
    </row>
    <row r="41" spans="1:21" x14ac:dyDescent="0.2">
      <c r="A41" s="7">
        <v>17</v>
      </c>
      <c r="B41" s="409">
        <f>'Eingabe Raum 11'!B41</f>
        <v>0</v>
      </c>
      <c r="C41" s="409">
        <f>'Eingabe Raum 11'!A41</f>
        <v>0</v>
      </c>
      <c r="D41" s="409">
        <f>'Eingabe Raum 11'!D41</f>
        <v>0</v>
      </c>
      <c r="E41" s="543">
        <f>'Eingabe Raum 11'!E41</f>
        <v>0</v>
      </c>
      <c r="F41" s="544">
        <f>'Eingabe Raum 11'!F41</f>
        <v>0</v>
      </c>
      <c r="G41" s="545">
        <f t="shared" si="0"/>
        <v>0</v>
      </c>
      <c r="H41" s="545">
        <f>'Eingabe Raum 11'!G41-'Eingabe Raum 11'!H41</f>
        <v>0</v>
      </c>
      <c r="I41" s="545">
        <f>'Eingabe Raum 11'!H41</f>
        <v>0</v>
      </c>
      <c r="J41" s="409" t="str">
        <f>IF('Eingabe Raum 11'!C41=S$7,U$7,IF('Eingabe Raum 11'!C41=S$8,U$8,IF('Eingabe Raum 11'!C41=S$9,U$9,IF('Eingabe Raum 11'!C41=S$10,U$10,U$11))))</f>
        <v>and. Geb.</v>
      </c>
      <c r="K41" s="409">
        <f>'Eingabe Raum 11'!N41</f>
        <v>0</v>
      </c>
      <c r="L41" s="545">
        <f>'Eingabe Raum 11'!O41</f>
        <v>0</v>
      </c>
      <c r="M41" s="545">
        <f>'Eingabe Raum 11'!J41</f>
        <v>0</v>
      </c>
      <c r="N41" s="409" t="e">
        <f>'Eingabe Raum 11'!L41</f>
        <v>#N/A</v>
      </c>
      <c r="O41" s="545" t="e">
        <f>'Eingabe Raum 11'!M41</f>
        <v>#N/A</v>
      </c>
      <c r="P41" s="474" t="e">
        <f>'Eingabe Raum 11'!Q41</f>
        <v>#N/A</v>
      </c>
      <c r="R41" s="226"/>
    </row>
    <row r="42" spans="1:21" x14ac:dyDescent="0.2">
      <c r="A42" s="7">
        <v>18</v>
      </c>
      <c r="B42" s="409">
        <f>'Eingabe Raum 11'!B42</f>
        <v>0</v>
      </c>
      <c r="C42" s="409">
        <f>'Eingabe Raum 11'!A42</f>
        <v>0</v>
      </c>
      <c r="D42" s="409">
        <f>'Eingabe Raum 11'!D42</f>
        <v>0</v>
      </c>
      <c r="E42" s="543">
        <f>'Eingabe Raum 11'!E42</f>
        <v>0</v>
      </c>
      <c r="F42" s="544">
        <f>'Eingabe Raum 11'!F42</f>
        <v>0</v>
      </c>
      <c r="G42" s="545">
        <f t="shared" si="0"/>
        <v>0</v>
      </c>
      <c r="H42" s="545">
        <f>'Eingabe Raum 11'!G42-'Eingabe Raum 11'!H42</f>
        <v>0</v>
      </c>
      <c r="I42" s="545">
        <f>'Eingabe Raum 11'!H42</f>
        <v>0</v>
      </c>
      <c r="J42" s="409" t="str">
        <f>IF('Eingabe Raum 11'!C42=S$7,U$7,IF('Eingabe Raum 11'!C42=S$8,U$8,IF('Eingabe Raum 11'!C42=S$9,U$9,IF('Eingabe Raum 11'!C42=S$10,U$10,U$11))))</f>
        <v>and. Geb.</v>
      </c>
      <c r="K42" s="409">
        <f>'Eingabe Raum 11'!N42</f>
        <v>0</v>
      </c>
      <c r="L42" s="545">
        <f>'Eingabe Raum 11'!O42</f>
        <v>0</v>
      </c>
      <c r="M42" s="545">
        <f>'Eingabe Raum 11'!J42</f>
        <v>0</v>
      </c>
      <c r="N42" s="409" t="e">
        <f>'Eingabe Raum 11'!L42</f>
        <v>#N/A</v>
      </c>
      <c r="O42" s="545" t="e">
        <f>'Eingabe Raum 11'!M42</f>
        <v>#N/A</v>
      </c>
      <c r="P42" s="474" t="e">
        <f>'Eingabe Raum 11'!Q42</f>
        <v>#N/A</v>
      </c>
    </row>
    <row r="43" spans="1:21" x14ac:dyDescent="0.2">
      <c r="A43" s="7">
        <v>19</v>
      </c>
      <c r="B43" s="409">
        <f>'Eingabe Raum 11'!B43</f>
        <v>0</v>
      </c>
      <c r="C43" s="409">
        <f>'Eingabe Raum 11'!A43</f>
        <v>0</v>
      </c>
      <c r="D43" s="409">
        <f>'Eingabe Raum 11'!D43</f>
        <v>0</v>
      </c>
      <c r="E43" s="543">
        <f>'Eingabe Raum 11'!E43</f>
        <v>0</v>
      </c>
      <c r="F43" s="544">
        <f>'Eingabe Raum 11'!F43</f>
        <v>0</v>
      </c>
      <c r="G43" s="545">
        <f t="shared" si="0"/>
        <v>0</v>
      </c>
      <c r="H43" s="545">
        <f>'Eingabe Raum 11'!G43-'Eingabe Raum 11'!H43</f>
        <v>0</v>
      </c>
      <c r="I43" s="545">
        <f>'Eingabe Raum 11'!H43</f>
        <v>0</v>
      </c>
      <c r="J43" s="409" t="str">
        <f>IF('Eingabe Raum 11'!C43=S$7,U$7,IF('Eingabe Raum 11'!C43=S$8,U$8,IF('Eingabe Raum 11'!C43=S$9,U$9,IF('Eingabe Raum 11'!C43=S$10,U$10,U$11))))</f>
        <v>and. Geb.</v>
      </c>
      <c r="K43" s="409">
        <f>'Eingabe Raum 11'!N43</f>
        <v>0</v>
      </c>
      <c r="L43" s="545">
        <f>'Eingabe Raum 11'!O43</f>
        <v>0</v>
      </c>
      <c r="M43" s="545">
        <f>'Eingabe Raum 11'!J43</f>
        <v>0</v>
      </c>
      <c r="N43" s="409" t="e">
        <f>'Eingabe Raum 11'!L43</f>
        <v>#N/A</v>
      </c>
      <c r="O43" s="545" t="e">
        <f>'Eingabe Raum 11'!M43</f>
        <v>#N/A</v>
      </c>
      <c r="P43" s="474" t="e">
        <f>'Eingabe Raum 11'!Q43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11'!E51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11'!O46:P46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11'!O47:P47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11'!O48:P48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11'!P49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11'!O51:P51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11'!O53:P53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/+sZOaXaXzvkSv0P4t+YwmC/6JSiNADRknxEvDTHZaKxm4MQyAs3leMfavcOHMnsXkQkVpPGzQ35g6nBHsA7hw==" saltValue="GO3HU9kFK1C0nLSfocZ1Pw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B72A-5771-4481-AF76-F69B8D2780EE}">
  <sheetPr>
    <pageSetUpPr fitToPage="1"/>
  </sheetPr>
  <dimension ref="A1:U60"/>
  <sheetViews>
    <sheetView topLeftCell="A7"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20.375" style="7" hidden="1" customWidth="1"/>
    <col min="20" max="20" width="13.75" style="7" hidden="1" customWidth="1"/>
    <col min="21" max="21" width="8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7011</v>
      </c>
      <c r="P1" s="130" t="s">
        <v>7012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12'!C1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12'!H2</f>
        <v>0</v>
      </c>
      <c r="E3" s="502"/>
      <c r="F3" s="197" t="s">
        <v>6523</v>
      </c>
      <c r="G3" s="198"/>
      <c r="H3" s="198">
        <f>'Eingabe Raum 12'!C2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12'!C3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12'!H8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12'!H4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12'!K8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12'!E4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12'!C11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12'!H3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12'!L11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12'!K3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12'!C12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12'!H18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12'!T52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12'!G14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12'!J14="","",'Eingabe Raum 12'!J14)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12'!K44&gt;0,'Eingabe Raum 12'!K44,"")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12'!H17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12'!V53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12'!B25</f>
        <v>0</v>
      </c>
      <c r="C25" s="409">
        <f>'Eingabe Raum 12'!A25</f>
        <v>0</v>
      </c>
      <c r="D25" s="409">
        <f>'Eingabe Raum 12'!D25</f>
        <v>0</v>
      </c>
      <c r="E25" s="543">
        <f>'Eingabe Raum 12'!E25</f>
        <v>1</v>
      </c>
      <c r="F25" s="544">
        <f>'Eingabe Raum 12'!F25</f>
        <v>4.3600000000000003</v>
      </c>
      <c r="G25" s="545">
        <f>E25*F25</f>
        <v>4.3600000000000003</v>
      </c>
      <c r="H25" s="545">
        <f>'Eingabe Raum 12'!G25-'Eingabe Raum 12'!H25</f>
        <v>0</v>
      </c>
      <c r="I25" s="545">
        <f>'Eingabe Raum 12'!H25</f>
        <v>0</v>
      </c>
      <c r="J25" s="409" t="str">
        <f>IF('Eingabe Raum 12'!C25=S$7,U$7,IF('Eingabe Raum 12'!C25=S$8,U$8,IF('Eingabe Raum 12'!C25=S$9,U$9,IF('Eingabe Raum 12'!C25=S$10,U$10,U$11))))</f>
        <v>and. Geb.</v>
      </c>
      <c r="K25" s="409" t="b">
        <f>'Eingabe Raum 12'!N25</f>
        <v>0</v>
      </c>
      <c r="L25" s="545">
        <f>'Eingabe Raum 12'!O25</f>
        <v>0</v>
      </c>
      <c r="M25" s="546">
        <f>'Eingabe Raum 12'!J25</f>
        <v>0</v>
      </c>
      <c r="N25" s="547" t="e">
        <f>'Eingabe Raum 12'!L25</f>
        <v>#N/A</v>
      </c>
      <c r="O25" s="546" t="e">
        <f>'Eingabe Raum 12'!M25</f>
        <v>#N/A</v>
      </c>
      <c r="P25" s="474" t="e">
        <f>'Eingabe Raum 12'!Q25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12'!B26</f>
        <v>0</v>
      </c>
      <c r="C26" s="409">
        <f>'Eingabe Raum 12'!A26</f>
        <v>0</v>
      </c>
      <c r="D26" s="409">
        <f>'Eingabe Raum 12'!D26</f>
        <v>0</v>
      </c>
      <c r="E26" s="543">
        <f>'Eingabe Raum 12'!E26</f>
        <v>0</v>
      </c>
      <c r="F26" s="544">
        <f>'Eingabe Raum 12'!F26</f>
        <v>0</v>
      </c>
      <c r="G26" s="545">
        <f t="shared" ref="G26:G43" si="0">E26*F26</f>
        <v>0</v>
      </c>
      <c r="H26" s="545">
        <f>'Eingabe Raum 12'!G26-'Eingabe Raum 12'!H26</f>
        <v>0</v>
      </c>
      <c r="I26" s="545">
        <f>'Eingabe Raum 12'!H26</f>
        <v>0</v>
      </c>
      <c r="J26" s="409" t="str">
        <f>IF('Eingabe Raum 12'!C26=S$7,U$7,IF('Eingabe Raum 12'!C26=S$8,U$8,IF('Eingabe Raum 12'!C26=S$9,U$9,IF('Eingabe Raum 12'!C26=S$10,U$10,U$11))))</f>
        <v>and. Geb.</v>
      </c>
      <c r="K26" s="409" t="b">
        <f>'Eingabe Raum 12'!N26</f>
        <v>0</v>
      </c>
      <c r="L26" s="545">
        <f>'Eingabe Raum 12'!O26</f>
        <v>0</v>
      </c>
      <c r="M26" s="545">
        <f>'Eingabe Raum 12'!J26</f>
        <v>0</v>
      </c>
      <c r="N26" s="409" t="e">
        <f>'Eingabe Raum 12'!L26</f>
        <v>#N/A</v>
      </c>
      <c r="O26" s="545" t="e">
        <f>'Eingabe Raum 12'!M26</f>
        <v>#N/A</v>
      </c>
      <c r="P26" s="474" t="e">
        <f>'Eingabe Raum 12'!Q26</f>
        <v>#N/A</v>
      </c>
    </row>
    <row r="27" spans="1:21" x14ac:dyDescent="0.2">
      <c r="A27" s="7">
        <v>3</v>
      </c>
      <c r="B27" s="409">
        <f>'Eingabe Raum 12'!B27</f>
        <v>0</v>
      </c>
      <c r="C27" s="409">
        <f>'Eingabe Raum 12'!A27</f>
        <v>0</v>
      </c>
      <c r="D27" s="409">
        <f>'Eingabe Raum 12'!D27</f>
        <v>0</v>
      </c>
      <c r="E27" s="543">
        <f>'Eingabe Raum 12'!E27</f>
        <v>0</v>
      </c>
      <c r="F27" s="544">
        <f>'Eingabe Raum 12'!F27</f>
        <v>0</v>
      </c>
      <c r="G27" s="545">
        <f t="shared" si="0"/>
        <v>0</v>
      </c>
      <c r="H27" s="545">
        <f>'Eingabe Raum 12'!G27-'Eingabe Raum 12'!H27</f>
        <v>0</v>
      </c>
      <c r="I27" s="545">
        <f>'Eingabe Raum 12'!H27</f>
        <v>0</v>
      </c>
      <c r="J27" s="409" t="str">
        <f>IF('Eingabe Raum 12'!C27=S$7,U$7,IF('Eingabe Raum 12'!C27=S$8,U$8,IF('Eingabe Raum 12'!C27=S$9,U$9,IF('Eingabe Raum 12'!C27=S$10,U$10,U$11))))</f>
        <v>and. Geb.</v>
      </c>
      <c r="K27" s="409" t="b">
        <f>'Eingabe Raum 12'!N27</f>
        <v>0</v>
      </c>
      <c r="L27" s="545">
        <f>'Eingabe Raum 12'!O27</f>
        <v>0</v>
      </c>
      <c r="M27" s="545">
        <f>'Eingabe Raum 12'!J27</f>
        <v>0</v>
      </c>
      <c r="N27" s="409" t="e">
        <f>'Eingabe Raum 12'!L27</f>
        <v>#N/A</v>
      </c>
      <c r="O27" s="545" t="e">
        <f>'Eingabe Raum 12'!M27</f>
        <v>#N/A</v>
      </c>
      <c r="P27" s="474" t="e">
        <f>'Eingabe Raum 12'!Q27</f>
        <v>#N/A</v>
      </c>
      <c r="R27" s="226"/>
    </row>
    <row r="28" spans="1:21" x14ac:dyDescent="0.2">
      <c r="A28" s="7">
        <v>4</v>
      </c>
      <c r="B28" s="409">
        <f>'Eingabe Raum 12'!B28</f>
        <v>0</v>
      </c>
      <c r="C28" s="409">
        <f>'Eingabe Raum 12'!A28</f>
        <v>0</v>
      </c>
      <c r="D28" s="409">
        <f>'Eingabe Raum 12'!D28</f>
        <v>0</v>
      </c>
      <c r="E28" s="543">
        <f>'Eingabe Raum 12'!E28</f>
        <v>0</v>
      </c>
      <c r="F28" s="544">
        <f>'Eingabe Raum 12'!F28</f>
        <v>0</v>
      </c>
      <c r="G28" s="545">
        <f t="shared" si="0"/>
        <v>0</v>
      </c>
      <c r="H28" s="545">
        <f>'Eingabe Raum 12'!G28-'Eingabe Raum 12'!H28</f>
        <v>0</v>
      </c>
      <c r="I28" s="545">
        <f>'Eingabe Raum 12'!H28</f>
        <v>0</v>
      </c>
      <c r="J28" s="409" t="str">
        <f>IF('Eingabe Raum 12'!C28=S$7,U$7,IF('Eingabe Raum 12'!C28=S$8,U$8,IF('Eingabe Raum 12'!C28=S$9,U$9,IF('Eingabe Raum 12'!C28=S$10,U$10,U$11))))</f>
        <v>and. Geb.</v>
      </c>
      <c r="K28" s="409" t="b">
        <f>'Eingabe Raum 12'!N28</f>
        <v>0</v>
      </c>
      <c r="L28" s="545">
        <f>'Eingabe Raum 12'!O28</f>
        <v>0</v>
      </c>
      <c r="M28" s="545">
        <f>'Eingabe Raum 12'!J28</f>
        <v>0</v>
      </c>
      <c r="N28" s="409" t="e">
        <f>'Eingabe Raum 12'!L28</f>
        <v>#N/A</v>
      </c>
      <c r="O28" s="545" t="e">
        <f>'Eingabe Raum 12'!M28</f>
        <v>#N/A</v>
      </c>
      <c r="P28" s="474" t="e">
        <f>'Eingabe Raum 12'!Q28</f>
        <v>#N/A</v>
      </c>
    </row>
    <row r="29" spans="1:21" x14ac:dyDescent="0.2">
      <c r="A29" s="7">
        <v>5</v>
      </c>
      <c r="B29" s="409">
        <f>'Eingabe Raum 12'!B29</f>
        <v>0</v>
      </c>
      <c r="C29" s="409">
        <f>'Eingabe Raum 12'!A29</f>
        <v>0</v>
      </c>
      <c r="D29" s="409">
        <f>'Eingabe Raum 12'!D29</f>
        <v>0</v>
      </c>
      <c r="E29" s="543">
        <f>'Eingabe Raum 12'!E29</f>
        <v>0</v>
      </c>
      <c r="F29" s="544">
        <f>'Eingabe Raum 12'!F29</f>
        <v>0</v>
      </c>
      <c r="G29" s="545">
        <f t="shared" si="0"/>
        <v>0</v>
      </c>
      <c r="H29" s="545">
        <f>'Eingabe Raum 12'!G29-'Eingabe Raum 12'!H29</f>
        <v>0</v>
      </c>
      <c r="I29" s="545">
        <f>'Eingabe Raum 12'!H29</f>
        <v>0</v>
      </c>
      <c r="J29" s="409" t="str">
        <f>IF('Eingabe Raum 12'!C29=S$7,U$7,IF('Eingabe Raum 12'!C29=S$8,U$8,IF('Eingabe Raum 12'!C29=S$9,U$9,IF('Eingabe Raum 12'!C29=S$10,U$10,U$11))))</f>
        <v>and. Geb.</v>
      </c>
      <c r="K29" s="409" t="b">
        <f>'Eingabe Raum 12'!N29</f>
        <v>0</v>
      </c>
      <c r="L29" s="545">
        <f>'Eingabe Raum 12'!O29</f>
        <v>0</v>
      </c>
      <c r="M29" s="545">
        <f>'Eingabe Raum 12'!J29</f>
        <v>0</v>
      </c>
      <c r="N29" s="409" t="e">
        <f>'Eingabe Raum 12'!L29</f>
        <v>#N/A</v>
      </c>
      <c r="O29" s="545" t="e">
        <f>'Eingabe Raum 12'!M29</f>
        <v>#N/A</v>
      </c>
      <c r="P29" s="474" t="e">
        <f>'Eingabe Raum 12'!Q29</f>
        <v>#N/A</v>
      </c>
    </row>
    <row r="30" spans="1:21" x14ac:dyDescent="0.2">
      <c r="A30" s="7">
        <v>6</v>
      </c>
      <c r="B30" s="409">
        <f>'Eingabe Raum 12'!B30</f>
        <v>0</v>
      </c>
      <c r="C30" s="409">
        <f>'Eingabe Raum 12'!A30</f>
        <v>0</v>
      </c>
      <c r="D30" s="409">
        <f>'Eingabe Raum 12'!D30</f>
        <v>0</v>
      </c>
      <c r="E30" s="543">
        <f>'Eingabe Raum 12'!E30</f>
        <v>0</v>
      </c>
      <c r="F30" s="544">
        <f>'Eingabe Raum 12'!F30</f>
        <v>0</v>
      </c>
      <c r="G30" s="545">
        <f t="shared" si="0"/>
        <v>0</v>
      </c>
      <c r="H30" s="545">
        <f>'Eingabe Raum 12'!G30-'Eingabe Raum 12'!H30</f>
        <v>0</v>
      </c>
      <c r="I30" s="545">
        <f>'Eingabe Raum 12'!H30</f>
        <v>0</v>
      </c>
      <c r="J30" s="409" t="str">
        <f>IF('Eingabe Raum 12'!C30=S$7,U$7,IF('Eingabe Raum 12'!C30=S$8,U$8,IF('Eingabe Raum 12'!C30=S$9,U$9,IF('Eingabe Raum 12'!C30=S$10,U$10,U$11))))</f>
        <v>and. Geb.</v>
      </c>
      <c r="K30" s="409" t="b">
        <f>'Eingabe Raum 12'!N30</f>
        <v>0</v>
      </c>
      <c r="L30" s="545">
        <f>'Eingabe Raum 12'!O30</f>
        <v>0</v>
      </c>
      <c r="M30" s="545">
        <f>'Eingabe Raum 12'!J30</f>
        <v>0</v>
      </c>
      <c r="N30" s="409" t="e">
        <f>'Eingabe Raum 12'!L30</f>
        <v>#N/A</v>
      </c>
      <c r="O30" s="545" t="e">
        <f>'Eingabe Raum 12'!M30</f>
        <v>#N/A</v>
      </c>
      <c r="P30" s="474" t="e">
        <f>'Eingabe Raum 12'!Q30</f>
        <v>#N/A</v>
      </c>
      <c r="S30" s="226"/>
    </row>
    <row r="31" spans="1:21" x14ac:dyDescent="0.2">
      <c r="A31" s="7">
        <v>7</v>
      </c>
      <c r="B31" s="409">
        <f>'Eingabe Raum 12'!B31</f>
        <v>0</v>
      </c>
      <c r="C31" s="409">
        <f>'Eingabe Raum 12'!A31</f>
        <v>0</v>
      </c>
      <c r="D31" s="409">
        <f>'Eingabe Raum 12'!D31</f>
        <v>0</v>
      </c>
      <c r="E31" s="543">
        <f>'Eingabe Raum 12'!E31</f>
        <v>0</v>
      </c>
      <c r="F31" s="544">
        <f>'Eingabe Raum 12'!F31</f>
        <v>0</v>
      </c>
      <c r="G31" s="545">
        <f t="shared" si="0"/>
        <v>0</v>
      </c>
      <c r="H31" s="545">
        <f>'Eingabe Raum 12'!G31-'Eingabe Raum 12'!H31</f>
        <v>0</v>
      </c>
      <c r="I31" s="545">
        <f>'Eingabe Raum 12'!H31</f>
        <v>0</v>
      </c>
      <c r="J31" s="409" t="str">
        <f>IF('Eingabe Raum 12'!C31=S$7,U$7,IF('Eingabe Raum 12'!C31=S$8,U$8,IF('Eingabe Raum 12'!C31=S$9,U$9,IF('Eingabe Raum 12'!C31=S$10,U$10,U$11))))</f>
        <v>and. Geb.</v>
      </c>
      <c r="K31" s="409" t="b">
        <f>'Eingabe Raum 12'!N31</f>
        <v>0</v>
      </c>
      <c r="L31" s="545">
        <f>'Eingabe Raum 12'!O31</f>
        <v>0</v>
      </c>
      <c r="M31" s="545">
        <f>'Eingabe Raum 12'!J31</f>
        <v>0</v>
      </c>
      <c r="N31" s="409" t="e">
        <f>'Eingabe Raum 12'!L31</f>
        <v>#N/A</v>
      </c>
      <c r="O31" s="545" t="e">
        <f>'Eingabe Raum 12'!M31</f>
        <v>#N/A</v>
      </c>
      <c r="P31" s="474" t="e">
        <f>'Eingabe Raum 12'!Q31</f>
        <v>#N/A</v>
      </c>
    </row>
    <row r="32" spans="1:21" x14ac:dyDescent="0.2">
      <c r="A32" s="7">
        <v>8</v>
      </c>
      <c r="B32" s="409">
        <f>'Eingabe Raum 12'!B32</f>
        <v>0</v>
      </c>
      <c r="C32" s="409">
        <f>'Eingabe Raum 12'!A32</f>
        <v>0</v>
      </c>
      <c r="D32" s="409">
        <f>'Eingabe Raum 12'!D32</f>
        <v>0</v>
      </c>
      <c r="E32" s="543">
        <f>'Eingabe Raum 12'!E32</f>
        <v>0</v>
      </c>
      <c r="F32" s="544">
        <f>'Eingabe Raum 12'!F32</f>
        <v>0</v>
      </c>
      <c r="G32" s="545">
        <f t="shared" si="0"/>
        <v>0</v>
      </c>
      <c r="H32" s="545">
        <f>'Eingabe Raum 12'!G32-'Eingabe Raum 12'!H32</f>
        <v>0</v>
      </c>
      <c r="I32" s="545">
        <f>'Eingabe Raum 12'!H32</f>
        <v>0</v>
      </c>
      <c r="J32" s="409" t="str">
        <f>IF('Eingabe Raum 12'!C32=S$7,U$7,IF('Eingabe Raum 12'!C32=S$8,U$8,IF('Eingabe Raum 12'!C32=S$9,U$9,IF('Eingabe Raum 12'!C32=S$10,U$10,U$11))))</f>
        <v>and. Geb.</v>
      </c>
      <c r="K32" s="409" t="b">
        <f>'Eingabe Raum 12'!N32</f>
        <v>0</v>
      </c>
      <c r="L32" s="545">
        <f>'Eingabe Raum 12'!O32</f>
        <v>0</v>
      </c>
      <c r="M32" s="545">
        <f>'Eingabe Raum 12'!J32</f>
        <v>0</v>
      </c>
      <c r="N32" s="409" t="e">
        <f>'Eingabe Raum 12'!L32</f>
        <v>#N/A</v>
      </c>
      <c r="O32" s="545" t="e">
        <f>'Eingabe Raum 12'!M32</f>
        <v>#N/A</v>
      </c>
      <c r="P32" s="474" t="e">
        <f>'Eingabe Raum 12'!Q32</f>
        <v>#N/A</v>
      </c>
    </row>
    <row r="33" spans="1:21" x14ac:dyDescent="0.2">
      <c r="A33" s="7">
        <v>9</v>
      </c>
      <c r="B33" s="409">
        <f>'Eingabe Raum 12'!B33</f>
        <v>0</v>
      </c>
      <c r="C33" s="409">
        <f>'Eingabe Raum 12'!A33</f>
        <v>0</v>
      </c>
      <c r="D33" s="409">
        <f>'Eingabe Raum 12'!D33</f>
        <v>0</v>
      </c>
      <c r="E33" s="543">
        <f>'Eingabe Raum 12'!E33</f>
        <v>0</v>
      </c>
      <c r="F33" s="544">
        <f>'Eingabe Raum 12'!F33</f>
        <v>0</v>
      </c>
      <c r="G33" s="545">
        <f t="shared" si="0"/>
        <v>0</v>
      </c>
      <c r="H33" s="545">
        <f>'Eingabe Raum 12'!G33-'Eingabe Raum 12'!H33</f>
        <v>0</v>
      </c>
      <c r="I33" s="545">
        <f>'Eingabe Raum 12'!H33</f>
        <v>0</v>
      </c>
      <c r="J33" s="409" t="str">
        <f>IF('Eingabe Raum 12'!C33=S$7,U$7,IF('Eingabe Raum 12'!C33=S$8,U$8,IF('Eingabe Raum 12'!C33=S$9,U$9,IF('Eingabe Raum 12'!C33=S$10,U$10,U$11))))</f>
        <v>and. Geb.</v>
      </c>
      <c r="K33" s="409" t="b">
        <f>'Eingabe Raum 12'!N33</f>
        <v>0</v>
      </c>
      <c r="L33" s="545">
        <f>'Eingabe Raum 12'!O33</f>
        <v>0</v>
      </c>
      <c r="M33" s="545">
        <f>'Eingabe Raum 12'!J33</f>
        <v>0</v>
      </c>
      <c r="N33" s="409" t="e">
        <f>'Eingabe Raum 12'!L33</f>
        <v>#N/A</v>
      </c>
      <c r="O33" s="545" t="e">
        <f>'Eingabe Raum 12'!M33</f>
        <v>#N/A</v>
      </c>
      <c r="P33" s="474" t="e">
        <f>'Eingabe Raum 12'!Q33</f>
        <v>#N/A</v>
      </c>
    </row>
    <row r="34" spans="1:21" x14ac:dyDescent="0.2">
      <c r="A34" s="7">
        <v>10</v>
      </c>
      <c r="B34" s="409">
        <f>'Eingabe Raum 12'!B34</f>
        <v>0</v>
      </c>
      <c r="C34" s="409">
        <f>'Eingabe Raum 12'!A34</f>
        <v>0</v>
      </c>
      <c r="D34" s="409">
        <f>'Eingabe Raum 12'!D34</f>
        <v>0</v>
      </c>
      <c r="E34" s="543">
        <f>'Eingabe Raum 12'!E34</f>
        <v>0</v>
      </c>
      <c r="F34" s="544">
        <f>'Eingabe Raum 12'!F34</f>
        <v>0</v>
      </c>
      <c r="G34" s="545">
        <f t="shared" si="0"/>
        <v>0</v>
      </c>
      <c r="H34" s="545">
        <f>'Eingabe Raum 12'!G34-'Eingabe Raum 12'!H34</f>
        <v>0</v>
      </c>
      <c r="I34" s="545">
        <f>'Eingabe Raum 12'!H34</f>
        <v>0</v>
      </c>
      <c r="J34" s="409" t="str">
        <f>IF('Eingabe Raum 12'!C34=S$7,U$7,IF('Eingabe Raum 12'!C34=S$8,U$8,IF('Eingabe Raum 12'!C34=S$9,U$9,IF('Eingabe Raum 12'!C34=S$10,U$10,U$11))))</f>
        <v>and. Geb.</v>
      </c>
      <c r="K34" s="409" t="b">
        <f>'Eingabe Raum 12'!N34</f>
        <v>0</v>
      </c>
      <c r="L34" s="545">
        <f>'Eingabe Raum 12'!O34</f>
        <v>0</v>
      </c>
      <c r="M34" s="545">
        <f>'Eingabe Raum 12'!J34</f>
        <v>0</v>
      </c>
      <c r="N34" s="409" t="e">
        <f>'Eingabe Raum 12'!L34</f>
        <v>#N/A</v>
      </c>
      <c r="O34" s="545" t="e">
        <f>'Eingabe Raum 12'!M34</f>
        <v>#N/A</v>
      </c>
      <c r="P34" s="474" t="e">
        <f>'Eingabe Raum 12'!Q34</f>
        <v>#N/A</v>
      </c>
      <c r="R34" s="226"/>
    </row>
    <row r="35" spans="1:21" x14ac:dyDescent="0.2">
      <c r="A35" s="7">
        <v>11</v>
      </c>
      <c r="B35" s="409">
        <f>'Eingabe Raum 12'!B35</f>
        <v>0</v>
      </c>
      <c r="C35" s="409">
        <f>'Eingabe Raum 12'!A35</f>
        <v>0</v>
      </c>
      <c r="D35" s="409">
        <f>'Eingabe Raum 12'!D35</f>
        <v>0</v>
      </c>
      <c r="E35" s="543">
        <f>'Eingabe Raum 12'!E35</f>
        <v>0</v>
      </c>
      <c r="F35" s="544">
        <f>'Eingabe Raum 12'!F35</f>
        <v>0</v>
      </c>
      <c r="G35" s="545">
        <f t="shared" si="0"/>
        <v>0</v>
      </c>
      <c r="H35" s="545">
        <f>'Eingabe Raum 12'!G35-'Eingabe Raum 12'!H35</f>
        <v>0</v>
      </c>
      <c r="I35" s="545">
        <f>'Eingabe Raum 12'!H35</f>
        <v>0</v>
      </c>
      <c r="J35" s="409" t="str">
        <f>IF('Eingabe Raum 12'!C35=S$7,U$7,IF('Eingabe Raum 12'!C35=S$8,U$8,IF('Eingabe Raum 12'!C35=S$9,U$9,IF('Eingabe Raum 12'!C35=S$10,U$10,U$11))))</f>
        <v>and. Geb.</v>
      </c>
      <c r="K35" s="409" t="b">
        <f>'Eingabe Raum 12'!N35</f>
        <v>0</v>
      </c>
      <c r="L35" s="545">
        <f>'Eingabe Raum 12'!O35</f>
        <v>0</v>
      </c>
      <c r="M35" s="545">
        <f>'Eingabe Raum 12'!J35</f>
        <v>0</v>
      </c>
      <c r="N35" s="409" t="e">
        <f>'Eingabe Raum 12'!L35</f>
        <v>#N/A</v>
      </c>
      <c r="O35" s="545" t="e">
        <f>'Eingabe Raum 12'!M35</f>
        <v>#N/A</v>
      </c>
      <c r="P35" s="474" t="e">
        <f>'Eingabe Raum 12'!Q35</f>
        <v>#N/A</v>
      </c>
    </row>
    <row r="36" spans="1:21" x14ac:dyDescent="0.2">
      <c r="A36" s="7">
        <v>12</v>
      </c>
      <c r="B36" s="409">
        <f>'Eingabe Raum 12'!B36</f>
        <v>0</v>
      </c>
      <c r="C36" s="409">
        <f>'Eingabe Raum 12'!A36</f>
        <v>0</v>
      </c>
      <c r="D36" s="409">
        <f>'Eingabe Raum 12'!D36</f>
        <v>0</v>
      </c>
      <c r="E36" s="543">
        <f>'Eingabe Raum 12'!E36</f>
        <v>0</v>
      </c>
      <c r="F36" s="544">
        <f>'Eingabe Raum 12'!F36</f>
        <v>0</v>
      </c>
      <c r="G36" s="545">
        <f t="shared" si="0"/>
        <v>0</v>
      </c>
      <c r="H36" s="545">
        <f>'Eingabe Raum 12'!G36-'Eingabe Raum 12'!H36</f>
        <v>0</v>
      </c>
      <c r="I36" s="545">
        <f>'Eingabe Raum 12'!H36</f>
        <v>0</v>
      </c>
      <c r="J36" s="409" t="str">
        <f>IF('Eingabe Raum 12'!C36=S$7,U$7,IF('Eingabe Raum 12'!C36=S$8,U$8,IF('Eingabe Raum 12'!C36=S$9,U$9,IF('Eingabe Raum 12'!C36=S$10,U$10,U$11))))</f>
        <v>and. Geb.</v>
      </c>
      <c r="K36" s="409" t="b">
        <f>'Eingabe Raum 12'!N36</f>
        <v>0</v>
      </c>
      <c r="L36" s="545">
        <f>'Eingabe Raum 12'!O36</f>
        <v>0</v>
      </c>
      <c r="M36" s="545">
        <f>'Eingabe Raum 12'!J36</f>
        <v>0</v>
      </c>
      <c r="N36" s="409" t="e">
        <f>'Eingabe Raum 12'!L36</f>
        <v>#N/A</v>
      </c>
      <c r="O36" s="545" t="e">
        <f>'Eingabe Raum 12'!M36</f>
        <v>#N/A</v>
      </c>
      <c r="P36" s="474" t="e">
        <f>'Eingabe Raum 12'!Q36</f>
        <v>#N/A</v>
      </c>
    </row>
    <row r="37" spans="1:21" x14ac:dyDescent="0.2">
      <c r="A37" s="7">
        <v>13</v>
      </c>
      <c r="B37" s="409">
        <f>'Eingabe Raum 12'!B37</f>
        <v>0</v>
      </c>
      <c r="C37" s="409">
        <f>'Eingabe Raum 12'!A37</f>
        <v>0</v>
      </c>
      <c r="D37" s="409">
        <f>'Eingabe Raum 12'!D37</f>
        <v>0</v>
      </c>
      <c r="E37" s="543">
        <f>'Eingabe Raum 12'!E37</f>
        <v>0</v>
      </c>
      <c r="F37" s="544">
        <f>'Eingabe Raum 12'!F37</f>
        <v>0</v>
      </c>
      <c r="G37" s="545">
        <f t="shared" si="0"/>
        <v>0</v>
      </c>
      <c r="H37" s="545">
        <f>'Eingabe Raum 12'!G37-'Eingabe Raum 12'!H37</f>
        <v>0</v>
      </c>
      <c r="I37" s="545">
        <f>'Eingabe Raum 12'!H37</f>
        <v>0</v>
      </c>
      <c r="J37" s="409" t="str">
        <f>IF('Eingabe Raum 12'!C37=S$7,U$7,IF('Eingabe Raum 12'!C37=S$8,U$8,IF('Eingabe Raum 12'!C37=S$9,U$9,IF('Eingabe Raum 12'!C37=S$10,U$10,U$11))))</f>
        <v>and. Geb.</v>
      </c>
      <c r="K37" s="409" t="b">
        <f>'Eingabe Raum 12'!N37</f>
        <v>0</v>
      </c>
      <c r="L37" s="545">
        <f>'Eingabe Raum 12'!O37</f>
        <v>0</v>
      </c>
      <c r="M37" s="545">
        <f>'Eingabe Raum 12'!J37</f>
        <v>0</v>
      </c>
      <c r="N37" s="409" t="e">
        <f>'Eingabe Raum 12'!L37</f>
        <v>#N/A</v>
      </c>
      <c r="O37" s="545" t="e">
        <f>'Eingabe Raum 12'!M37</f>
        <v>#N/A</v>
      </c>
      <c r="P37" s="474" t="e">
        <f>'Eingabe Raum 12'!Q37</f>
        <v>#N/A</v>
      </c>
      <c r="S37" s="226"/>
    </row>
    <row r="38" spans="1:21" x14ac:dyDescent="0.2">
      <c r="A38" s="7">
        <v>14</v>
      </c>
      <c r="B38" s="409">
        <f>'Eingabe Raum 12'!B38</f>
        <v>0</v>
      </c>
      <c r="C38" s="409">
        <f>'Eingabe Raum 12'!A38</f>
        <v>0</v>
      </c>
      <c r="D38" s="409">
        <f>'Eingabe Raum 12'!D38</f>
        <v>0</v>
      </c>
      <c r="E38" s="543">
        <f>'Eingabe Raum 12'!E38</f>
        <v>0</v>
      </c>
      <c r="F38" s="544">
        <f>'Eingabe Raum 12'!F38</f>
        <v>0</v>
      </c>
      <c r="G38" s="545">
        <f t="shared" si="0"/>
        <v>0</v>
      </c>
      <c r="H38" s="545">
        <f>'Eingabe Raum 12'!G38-'Eingabe Raum 12'!H38</f>
        <v>0</v>
      </c>
      <c r="I38" s="545">
        <f>'Eingabe Raum 12'!H38</f>
        <v>0</v>
      </c>
      <c r="J38" s="409" t="str">
        <f>IF('Eingabe Raum 12'!C38=S$7,U$7,IF('Eingabe Raum 12'!C38=S$8,U$8,IF('Eingabe Raum 12'!C38=S$9,U$9,IF('Eingabe Raum 12'!C38=S$10,U$10,U$11))))</f>
        <v>and. Geb.</v>
      </c>
      <c r="K38" s="409" t="b">
        <f>'Eingabe Raum 12'!N38</f>
        <v>0</v>
      </c>
      <c r="L38" s="545">
        <f>'Eingabe Raum 12'!O38</f>
        <v>0</v>
      </c>
      <c r="M38" s="545">
        <f>'Eingabe Raum 12'!J38</f>
        <v>0</v>
      </c>
      <c r="N38" s="409" t="e">
        <f>'Eingabe Raum 12'!L38</f>
        <v>#N/A</v>
      </c>
      <c r="O38" s="545" t="e">
        <f>'Eingabe Raum 12'!M38</f>
        <v>#N/A</v>
      </c>
      <c r="P38" s="474" t="e">
        <f>'Eingabe Raum 12'!Q38</f>
        <v>#N/A</v>
      </c>
    </row>
    <row r="39" spans="1:21" x14ac:dyDescent="0.2">
      <c r="A39" s="7">
        <v>15</v>
      </c>
      <c r="B39" s="409">
        <f>'Eingabe Raum 12'!B39</f>
        <v>0</v>
      </c>
      <c r="C39" s="409">
        <f>'Eingabe Raum 12'!A39</f>
        <v>0</v>
      </c>
      <c r="D39" s="409">
        <f>'Eingabe Raum 12'!D39</f>
        <v>0</v>
      </c>
      <c r="E39" s="543">
        <f>'Eingabe Raum 12'!E39</f>
        <v>0</v>
      </c>
      <c r="F39" s="544">
        <f>'Eingabe Raum 12'!F39</f>
        <v>0</v>
      </c>
      <c r="G39" s="545">
        <f t="shared" si="0"/>
        <v>0</v>
      </c>
      <c r="H39" s="545">
        <f>'Eingabe Raum 12'!G39-'Eingabe Raum 12'!H39</f>
        <v>0</v>
      </c>
      <c r="I39" s="545">
        <f>'Eingabe Raum 12'!H39</f>
        <v>0</v>
      </c>
      <c r="J39" s="409" t="str">
        <f>IF('Eingabe Raum 12'!C39=S$7,U$7,IF('Eingabe Raum 12'!C39=S$8,U$8,IF('Eingabe Raum 12'!C39=S$9,U$9,IF('Eingabe Raum 12'!C39=S$10,U$10,U$11))))</f>
        <v>and. Geb.</v>
      </c>
      <c r="K39" s="409" t="b">
        <f>'Eingabe Raum 12'!N39</f>
        <v>0</v>
      </c>
      <c r="L39" s="545">
        <f>'Eingabe Raum 12'!O39</f>
        <v>0</v>
      </c>
      <c r="M39" s="545">
        <f>'Eingabe Raum 12'!J39</f>
        <v>0</v>
      </c>
      <c r="N39" s="409" t="e">
        <f>'Eingabe Raum 12'!L39</f>
        <v>#N/A</v>
      </c>
      <c r="O39" s="545" t="e">
        <f>'Eingabe Raum 12'!M39</f>
        <v>#N/A</v>
      </c>
      <c r="P39" s="474" t="e">
        <f>'Eingabe Raum 12'!Q39</f>
        <v>#N/A</v>
      </c>
    </row>
    <row r="40" spans="1:21" x14ac:dyDescent="0.2">
      <c r="A40" s="7">
        <v>16</v>
      </c>
      <c r="B40" s="409">
        <f>'Eingabe Raum 12'!B40</f>
        <v>0</v>
      </c>
      <c r="C40" s="409">
        <f>'Eingabe Raum 12'!A40</f>
        <v>0</v>
      </c>
      <c r="D40" s="409">
        <f>'Eingabe Raum 12'!D40</f>
        <v>0</v>
      </c>
      <c r="E40" s="543">
        <f>'Eingabe Raum 12'!E40</f>
        <v>0</v>
      </c>
      <c r="F40" s="544">
        <f>'Eingabe Raum 12'!F40</f>
        <v>0</v>
      </c>
      <c r="G40" s="545">
        <f t="shared" si="0"/>
        <v>0</v>
      </c>
      <c r="H40" s="545">
        <f>'Eingabe Raum 12'!G40-'Eingabe Raum 12'!H40</f>
        <v>0</v>
      </c>
      <c r="I40" s="545">
        <f>'Eingabe Raum 12'!H40</f>
        <v>0</v>
      </c>
      <c r="J40" s="409" t="str">
        <f>IF('Eingabe Raum 12'!C40=S$7,U$7,IF('Eingabe Raum 12'!C40=S$8,U$8,IF('Eingabe Raum 12'!C40=S$9,U$9,IF('Eingabe Raum 12'!C40=S$10,U$10,U$11))))</f>
        <v>and. Geb.</v>
      </c>
      <c r="K40" s="409" t="b">
        <f>'Eingabe Raum 12'!N40</f>
        <v>0</v>
      </c>
      <c r="L40" s="545">
        <f>'Eingabe Raum 12'!O40</f>
        <v>0</v>
      </c>
      <c r="M40" s="545">
        <f>'Eingabe Raum 12'!J40</f>
        <v>0</v>
      </c>
      <c r="N40" s="409" t="e">
        <f>'Eingabe Raum 12'!L40</f>
        <v>#N/A</v>
      </c>
      <c r="O40" s="545" t="e">
        <f>'Eingabe Raum 12'!M40</f>
        <v>#N/A</v>
      </c>
      <c r="P40" s="474" t="e">
        <f>'Eingabe Raum 12'!Q40</f>
        <v>#N/A</v>
      </c>
    </row>
    <row r="41" spans="1:21" x14ac:dyDescent="0.2">
      <c r="A41" s="7">
        <v>17</v>
      </c>
      <c r="B41" s="409">
        <f>'Eingabe Raum 12'!B41</f>
        <v>0</v>
      </c>
      <c r="C41" s="409">
        <f>'Eingabe Raum 12'!A41</f>
        <v>0</v>
      </c>
      <c r="D41" s="409">
        <f>'Eingabe Raum 12'!D41</f>
        <v>0</v>
      </c>
      <c r="E41" s="543">
        <f>'Eingabe Raum 12'!E41</f>
        <v>0</v>
      </c>
      <c r="F41" s="544">
        <f>'Eingabe Raum 12'!F41</f>
        <v>0</v>
      </c>
      <c r="G41" s="545">
        <f t="shared" si="0"/>
        <v>0</v>
      </c>
      <c r="H41" s="545">
        <f>'Eingabe Raum 12'!G41-'Eingabe Raum 12'!H41</f>
        <v>0</v>
      </c>
      <c r="I41" s="545">
        <f>'Eingabe Raum 12'!H41</f>
        <v>0</v>
      </c>
      <c r="J41" s="409" t="str">
        <f>IF('Eingabe Raum 12'!C41=S$7,U$7,IF('Eingabe Raum 12'!C41=S$8,U$8,IF('Eingabe Raum 12'!C41=S$9,U$9,IF('Eingabe Raum 12'!C41=S$10,U$10,U$11))))</f>
        <v>and. Geb.</v>
      </c>
      <c r="K41" s="409" t="b">
        <f>'Eingabe Raum 12'!N41</f>
        <v>0</v>
      </c>
      <c r="L41" s="545">
        <f>'Eingabe Raum 12'!O41</f>
        <v>0</v>
      </c>
      <c r="M41" s="545">
        <f>'Eingabe Raum 12'!J41</f>
        <v>0</v>
      </c>
      <c r="N41" s="409" t="e">
        <f>'Eingabe Raum 12'!L41</f>
        <v>#N/A</v>
      </c>
      <c r="O41" s="545" t="e">
        <f>'Eingabe Raum 12'!M41</f>
        <v>#N/A</v>
      </c>
      <c r="P41" s="474" t="e">
        <f>'Eingabe Raum 12'!Q41</f>
        <v>#N/A</v>
      </c>
      <c r="R41" s="226"/>
    </row>
    <row r="42" spans="1:21" x14ac:dyDescent="0.2">
      <c r="A42" s="7">
        <v>18</v>
      </c>
      <c r="B42" s="409">
        <f>'Eingabe Raum 12'!B42</f>
        <v>0</v>
      </c>
      <c r="C42" s="409">
        <f>'Eingabe Raum 12'!A42</f>
        <v>0</v>
      </c>
      <c r="D42" s="409">
        <f>'Eingabe Raum 12'!D42</f>
        <v>0</v>
      </c>
      <c r="E42" s="543">
        <f>'Eingabe Raum 12'!E42</f>
        <v>0</v>
      </c>
      <c r="F42" s="544">
        <f>'Eingabe Raum 12'!F42</f>
        <v>0</v>
      </c>
      <c r="G42" s="545">
        <f t="shared" si="0"/>
        <v>0</v>
      </c>
      <c r="H42" s="545">
        <f>'Eingabe Raum 12'!G42-'Eingabe Raum 12'!H42</f>
        <v>0</v>
      </c>
      <c r="I42" s="545">
        <f>'Eingabe Raum 12'!H42</f>
        <v>0</v>
      </c>
      <c r="J42" s="409" t="str">
        <f>IF('Eingabe Raum 12'!C42=S$7,U$7,IF('Eingabe Raum 12'!C42=S$8,U$8,IF('Eingabe Raum 12'!C42=S$9,U$9,IF('Eingabe Raum 12'!C42=S$10,U$10,U$11))))</f>
        <v>and. Geb.</v>
      </c>
      <c r="K42" s="409" t="b">
        <f>'Eingabe Raum 12'!N42</f>
        <v>0</v>
      </c>
      <c r="L42" s="545">
        <f>'Eingabe Raum 12'!O42</f>
        <v>0</v>
      </c>
      <c r="M42" s="545">
        <f>'Eingabe Raum 12'!J42</f>
        <v>0</v>
      </c>
      <c r="N42" s="409" t="e">
        <f>'Eingabe Raum 12'!L42</f>
        <v>#N/A</v>
      </c>
      <c r="O42" s="545" t="e">
        <f>'Eingabe Raum 12'!M42</f>
        <v>#N/A</v>
      </c>
      <c r="P42" s="474" t="e">
        <f>'Eingabe Raum 12'!Q42</f>
        <v>#N/A</v>
      </c>
    </row>
    <row r="43" spans="1:21" x14ac:dyDescent="0.2">
      <c r="A43" s="7">
        <v>19</v>
      </c>
      <c r="B43" s="409">
        <f>'Eingabe Raum 12'!B43</f>
        <v>0</v>
      </c>
      <c r="C43" s="409">
        <f>'Eingabe Raum 12'!A43</f>
        <v>0</v>
      </c>
      <c r="D43" s="409">
        <f>'Eingabe Raum 12'!D43</f>
        <v>0</v>
      </c>
      <c r="E43" s="543">
        <f>'Eingabe Raum 12'!E43</f>
        <v>0</v>
      </c>
      <c r="F43" s="544">
        <f>'Eingabe Raum 12'!F43</f>
        <v>0</v>
      </c>
      <c r="G43" s="545">
        <f t="shared" si="0"/>
        <v>0</v>
      </c>
      <c r="H43" s="545">
        <f>'Eingabe Raum 12'!G43-'Eingabe Raum 12'!H43</f>
        <v>0</v>
      </c>
      <c r="I43" s="545">
        <f>'Eingabe Raum 12'!H43</f>
        <v>0</v>
      </c>
      <c r="J43" s="409" t="str">
        <f>IF('Eingabe Raum 12'!C43=S$7,U$7,IF('Eingabe Raum 12'!C43=S$8,U$8,IF('Eingabe Raum 12'!C43=S$9,U$9,IF('Eingabe Raum 12'!C43=S$10,U$10,U$11))))</f>
        <v>and. Geb.</v>
      </c>
      <c r="K43" s="409" t="b">
        <f>'Eingabe Raum 12'!N43</f>
        <v>0</v>
      </c>
      <c r="L43" s="545">
        <f>'Eingabe Raum 12'!O43</f>
        <v>0</v>
      </c>
      <c r="M43" s="545">
        <f>'Eingabe Raum 12'!J43</f>
        <v>0</v>
      </c>
      <c r="N43" s="409" t="e">
        <f>'Eingabe Raum 12'!L43</f>
        <v>#N/A</v>
      </c>
      <c r="O43" s="545" t="e">
        <f>'Eingabe Raum 12'!M43</f>
        <v>#N/A</v>
      </c>
      <c r="P43" s="474" t="e">
        <f>'Eingabe Raum 12'!Q43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12'!E51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12'!O46:P46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12'!O47:P47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12'!O48:P48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12'!P49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12'!O51:P51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12'!O53:P53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ktgNaJaO5QDr3g8HUrmjm0iMDz74QLyNcChMLBC8GaEgRZYHI9pK6p04qFAWbBkmsYPhta0l3fONDHo8vXjyFg==" saltValue="FhAqRoU+rfBpydcuLdWhNg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86163-939A-4B4A-9646-2244B23C01DE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6862</v>
      </c>
      <c r="P1" s="130" t="s">
        <v>7013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13'!C1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13'!H2</f>
        <v>0</v>
      </c>
      <c r="E3" s="502"/>
      <c r="F3" s="197" t="s">
        <v>6523</v>
      </c>
      <c r="G3" s="198"/>
      <c r="H3" s="198">
        <f>'Eingabe Raum 13'!C2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13'!C3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13'!H8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13'!H4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13'!K8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13'!E4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13'!C11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13'!H3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13'!L11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13'!K3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13'!C12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13'!H18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13'!T52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13'!G14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13'!J14="","",'Eingabe Raum 13'!J14)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13'!K44&gt;0,'Eingabe Raum 13'!K44,"")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13'!H17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13'!V53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13'!B25</f>
        <v>0</v>
      </c>
      <c r="C25" s="409">
        <f>'Eingabe Raum 13'!A25</f>
        <v>0</v>
      </c>
      <c r="D25" s="409">
        <f>'Eingabe Raum 13'!D25</f>
        <v>0</v>
      </c>
      <c r="E25" s="543">
        <f>'Eingabe Raum 13'!E25</f>
        <v>0</v>
      </c>
      <c r="F25" s="544">
        <f>'Eingabe Raum 13'!F25</f>
        <v>0</v>
      </c>
      <c r="G25" s="545">
        <f>E25*F25</f>
        <v>0</v>
      </c>
      <c r="H25" s="545">
        <f>'Eingabe Raum 13'!G25-'Eingabe Raum 13'!H25</f>
        <v>0</v>
      </c>
      <c r="I25" s="545">
        <f>'Eingabe Raum 13'!H25</f>
        <v>0</v>
      </c>
      <c r="J25" s="409" t="str">
        <f>IF('Eingabe Raum 13'!C25=S$7,U$7,IF('Eingabe Raum 13'!C25=S$8,U$8,IF('Eingabe Raum 13'!C25=S$9,U$9,IF('Eingabe Raum 13'!C25=S$10,U$10,U$11))))</f>
        <v>and. Geb.</v>
      </c>
      <c r="K25" s="409" t="b">
        <f>'Eingabe Raum 13'!N25</f>
        <v>0</v>
      </c>
      <c r="L25" s="545">
        <f>'Eingabe Raum 13'!O25</f>
        <v>0</v>
      </c>
      <c r="M25" s="546">
        <f>'Eingabe Raum 13'!J25</f>
        <v>0</v>
      </c>
      <c r="N25" s="547" t="e">
        <f>'Eingabe Raum 13'!L25</f>
        <v>#N/A</v>
      </c>
      <c r="O25" s="546" t="e">
        <f>'Eingabe Raum 13'!M25</f>
        <v>#N/A</v>
      </c>
      <c r="P25" s="474" t="e">
        <f>'Eingabe Raum 13'!Q25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13'!B26</f>
        <v>0</v>
      </c>
      <c r="C26" s="409">
        <f>'Eingabe Raum 13'!A26</f>
        <v>0</v>
      </c>
      <c r="D26" s="409">
        <f>'Eingabe Raum 13'!D26</f>
        <v>0</v>
      </c>
      <c r="E26" s="543">
        <f>'Eingabe Raum 13'!E26</f>
        <v>0</v>
      </c>
      <c r="F26" s="544">
        <f>'Eingabe Raum 13'!F26</f>
        <v>0</v>
      </c>
      <c r="G26" s="545">
        <f t="shared" ref="G26:G43" si="0">E26*F26</f>
        <v>0</v>
      </c>
      <c r="H26" s="545">
        <f>'Eingabe Raum 13'!G26-'Eingabe Raum 13'!H26</f>
        <v>0</v>
      </c>
      <c r="I26" s="545">
        <f>'Eingabe Raum 13'!H26</f>
        <v>0</v>
      </c>
      <c r="J26" s="409" t="str">
        <f>IF('Eingabe Raum 13'!C26=S$7,U$7,IF('Eingabe Raum 13'!C26=S$8,U$8,IF('Eingabe Raum 13'!C26=S$9,U$9,IF('Eingabe Raum 13'!C26=S$10,U$10,U$11))))</f>
        <v>and. Geb.</v>
      </c>
      <c r="K26" s="409" t="b">
        <f>'Eingabe Raum 13'!N26</f>
        <v>0</v>
      </c>
      <c r="L26" s="545">
        <f>'Eingabe Raum 13'!O26</f>
        <v>0</v>
      </c>
      <c r="M26" s="545">
        <f>'Eingabe Raum 13'!J26</f>
        <v>0</v>
      </c>
      <c r="N26" s="409" t="e">
        <f>'Eingabe Raum 13'!L26</f>
        <v>#N/A</v>
      </c>
      <c r="O26" s="545" t="e">
        <f>'Eingabe Raum 13'!M26</f>
        <v>#N/A</v>
      </c>
      <c r="P26" s="474" t="e">
        <f>'Eingabe Raum 13'!Q26</f>
        <v>#N/A</v>
      </c>
    </row>
    <row r="27" spans="1:21" x14ac:dyDescent="0.2">
      <c r="A27" s="7">
        <v>3</v>
      </c>
      <c r="B27" s="409">
        <f>'Eingabe Raum 13'!B27</f>
        <v>0</v>
      </c>
      <c r="C27" s="409">
        <f>'Eingabe Raum 13'!A27</f>
        <v>0</v>
      </c>
      <c r="D27" s="409">
        <f>'Eingabe Raum 13'!D27</f>
        <v>0</v>
      </c>
      <c r="E27" s="543">
        <f>'Eingabe Raum 13'!E27</f>
        <v>0</v>
      </c>
      <c r="F27" s="544">
        <f>'Eingabe Raum 13'!F27</f>
        <v>0</v>
      </c>
      <c r="G27" s="545">
        <f t="shared" si="0"/>
        <v>0</v>
      </c>
      <c r="H27" s="545">
        <f>'Eingabe Raum 13'!G27-'Eingabe Raum 13'!H27</f>
        <v>0</v>
      </c>
      <c r="I27" s="545">
        <f>'Eingabe Raum 13'!H27</f>
        <v>0</v>
      </c>
      <c r="J27" s="409" t="str">
        <f>IF('Eingabe Raum 13'!C27=S$7,U$7,IF('Eingabe Raum 13'!C27=S$8,U$8,IF('Eingabe Raum 13'!C27=S$9,U$9,IF('Eingabe Raum 13'!C27=S$10,U$10,U$11))))</f>
        <v>and. Geb.</v>
      </c>
      <c r="K27" s="409" t="b">
        <f>'Eingabe Raum 13'!N27</f>
        <v>0</v>
      </c>
      <c r="L27" s="545">
        <f>'Eingabe Raum 13'!O27</f>
        <v>0</v>
      </c>
      <c r="M27" s="545">
        <f>'Eingabe Raum 13'!J27</f>
        <v>0</v>
      </c>
      <c r="N27" s="409" t="e">
        <f>'Eingabe Raum 13'!L27</f>
        <v>#N/A</v>
      </c>
      <c r="O27" s="545" t="e">
        <f>'Eingabe Raum 13'!M27</f>
        <v>#N/A</v>
      </c>
      <c r="P27" s="474" t="e">
        <f>'Eingabe Raum 13'!Q27</f>
        <v>#N/A</v>
      </c>
      <c r="R27" s="226"/>
    </row>
    <row r="28" spans="1:21" x14ac:dyDescent="0.2">
      <c r="A28" s="7">
        <v>4</v>
      </c>
      <c r="B28" s="409">
        <f>'Eingabe Raum 13'!B28</f>
        <v>0</v>
      </c>
      <c r="C28" s="409">
        <f>'Eingabe Raum 13'!A28</f>
        <v>0</v>
      </c>
      <c r="D28" s="409">
        <f>'Eingabe Raum 13'!D28</f>
        <v>0</v>
      </c>
      <c r="E28" s="543">
        <f>'Eingabe Raum 13'!E28</f>
        <v>0</v>
      </c>
      <c r="F28" s="544">
        <f>'Eingabe Raum 13'!F28</f>
        <v>0</v>
      </c>
      <c r="G28" s="545">
        <f t="shared" si="0"/>
        <v>0</v>
      </c>
      <c r="H28" s="545">
        <f>'Eingabe Raum 13'!G28-'Eingabe Raum 13'!H28</f>
        <v>0</v>
      </c>
      <c r="I28" s="545">
        <f>'Eingabe Raum 13'!H28</f>
        <v>0</v>
      </c>
      <c r="J28" s="409" t="str">
        <f>IF('Eingabe Raum 13'!C28=S$7,U$7,IF('Eingabe Raum 13'!C28=S$8,U$8,IF('Eingabe Raum 13'!C28=S$9,U$9,IF('Eingabe Raum 13'!C28=S$10,U$10,U$11))))</f>
        <v>and. Geb.</v>
      </c>
      <c r="K28" s="409" t="b">
        <f>'Eingabe Raum 13'!N28</f>
        <v>0</v>
      </c>
      <c r="L28" s="545">
        <f>'Eingabe Raum 13'!O28</f>
        <v>0</v>
      </c>
      <c r="M28" s="545">
        <f>'Eingabe Raum 13'!J28</f>
        <v>0</v>
      </c>
      <c r="N28" s="409" t="e">
        <f>'Eingabe Raum 13'!L28</f>
        <v>#N/A</v>
      </c>
      <c r="O28" s="545" t="e">
        <f>'Eingabe Raum 13'!M28</f>
        <v>#N/A</v>
      </c>
      <c r="P28" s="474" t="e">
        <f>'Eingabe Raum 13'!Q28</f>
        <v>#N/A</v>
      </c>
    </row>
    <row r="29" spans="1:21" x14ac:dyDescent="0.2">
      <c r="A29" s="7">
        <v>5</v>
      </c>
      <c r="B29" s="409">
        <f>'Eingabe Raum 13'!B29</f>
        <v>0</v>
      </c>
      <c r="C29" s="409">
        <f>'Eingabe Raum 13'!A29</f>
        <v>0</v>
      </c>
      <c r="D29" s="409">
        <f>'Eingabe Raum 13'!D29</f>
        <v>0</v>
      </c>
      <c r="E29" s="543">
        <f>'Eingabe Raum 13'!E29</f>
        <v>0</v>
      </c>
      <c r="F29" s="544">
        <f>'Eingabe Raum 13'!F29</f>
        <v>0</v>
      </c>
      <c r="G29" s="545">
        <f t="shared" si="0"/>
        <v>0</v>
      </c>
      <c r="H29" s="545">
        <f>'Eingabe Raum 13'!G29-'Eingabe Raum 13'!H29</f>
        <v>0</v>
      </c>
      <c r="I29" s="545">
        <f>'Eingabe Raum 13'!H29</f>
        <v>0</v>
      </c>
      <c r="J29" s="409" t="str">
        <f>IF('Eingabe Raum 13'!C29=S$7,U$7,IF('Eingabe Raum 13'!C29=S$8,U$8,IF('Eingabe Raum 13'!C29=S$9,U$9,IF('Eingabe Raum 13'!C29=S$10,U$10,U$11))))</f>
        <v>and. Geb.</v>
      </c>
      <c r="K29" s="409" t="b">
        <f>'Eingabe Raum 13'!N29</f>
        <v>0</v>
      </c>
      <c r="L29" s="545">
        <f>'Eingabe Raum 13'!O29</f>
        <v>0</v>
      </c>
      <c r="M29" s="545">
        <f>'Eingabe Raum 13'!J29</f>
        <v>0</v>
      </c>
      <c r="N29" s="409" t="e">
        <f>'Eingabe Raum 13'!L29</f>
        <v>#N/A</v>
      </c>
      <c r="O29" s="545" t="e">
        <f>'Eingabe Raum 13'!M29</f>
        <v>#N/A</v>
      </c>
      <c r="P29" s="474" t="e">
        <f>'Eingabe Raum 13'!Q29</f>
        <v>#N/A</v>
      </c>
    </row>
    <row r="30" spans="1:21" x14ac:dyDescent="0.2">
      <c r="A30" s="7">
        <v>6</v>
      </c>
      <c r="B30" s="409">
        <f>'Eingabe Raum 13'!B30</f>
        <v>0</v>
      </c>
      <c r="C30" s="409">
        <f>'Eingabe Raum 13'!A30</f>
        <v>0</v>
      </c>
      <c r="D30" s="409">
        <f>'Eingabe Raum 13'!D30</f>
        <v>0</v>
      </c>
      <c r="E30" s="543">
        <f>'Eingabe Raum 13'!E30</f>
        <v>0</v>
      </c>
      <c r="F30" s="544">
        <f>'Eingabe Raum 13'!F30</f>
        <v>0</v>
      </c>
      <c r="G30" s="545">
        <f t="shared" si="0"/>
        <v>0</v>
      </c>
      <c r="H30" s="545">
        <f>'Eingabe Raum 13'!G30-'Eingabe Raum 13'!H30</f>
        <v>0</v>
      </c>
      <c r="I30" s="545">
        <f>'Eingabe Raum 13'!H30</f>
        <v>0</v>
      </c>
      <c r="J30" s="409" t="str">
        <f>IF('Eingabe Raum 13'!C30=S$7,U$7,IF('Eingabe Raum 13'!C30=S$8,U$8,IF('Eingabe Raum 13'!C30=S$9,U$9,IF('Eingabe Raum 13'!C30=S$10,U$10,U$11))))</f>
        <v>and. Geb.</v>
      </c>
      <c r="K30" s="409" t="b">
        <f>'Eingabe Raum 13'!N30</f>
        <v>0</v>
      </c>
      <c r="L30" s="545">
        <f>'Eingabe Raum 13'!O30</f>
        <v>0</v>
      </c>
      <c r="M30" s="545">
        <f>'Eingabe Raum 13'!J30</f>
        <v>0</v>
      </c>
      <c r="N30" s="409" t="e">
        <f>'Eingabe Raum 13'!L30</f>
        <v>#N/A</v>
      </c>
      <c r="O30" s="545" t="e">
        <f>'Eingabe Raum 13'!M30</f>
        <v>#N/A</v>
      </c>
      <c r="P30" s="474" t="e">
        <f>'Eingabe Raum 13'!Q30</f>
        <v>#N/A</v>
      </c>
      <c r="S30" s="226"/>
    </row>
    <row r="31" spans="1:21" x14ac:dyDescent="0.2">
      <c r="A31" s="7">
        <v>7</v>
      </c>
      <c r="B31" s="409">
        <f>'Eingabe Raum 13'!B31</f>
        <v>0</v>
      </c>
      <c r="C31" s="409">
        <f>'Eingabe Raum 13'!A31</f>
        <v>0</v>
      </c>
      <c r="D31" s="409">
        <f>'Eingabe Raum 13'!D31</f>
        <v>0</v>
      </c>
      <c r="E31" s="543">
        <f>'Eingabe Raum 13'!E31</f>
        <v>0</v>
      </c>
      <c r="F31" s="544">
        <f>'Eingabe Raum 13'!F31</f>
        <v>0</v>
      </c>
      <c r="G31" s="545">
        <f t="shared" si="0"/>
        <v>0</v>
      </c>
      <c r="H31" s="545">
        <f>'Eingabe Raum 13'!G31-'Eingabe Raum 13'!H31</f>
        <v>0</v>
      </c>
      <c r="I31" s="545">
        <f>'Eingabe Raum 13'!H31</f>
        <v>0</v>
      </c>
      <c r="J31" s="409" t="str">
        <f>IF('Eingabe Raum 13'!C31=S$7,U$7,IF('Eingabe Raum 13'!C31=S$8,U$8,IF('Eingabe Raum 13'!C31=S$9,U$9,IF('Eingabe Raum 13'!C31=S$10,U$10,U$11))))</f>
        <v>and. Geb.</v>
      </c>
      <c r="K31" s="409" t="b">
        <f>'Eingabe Raum 13'!N31</f>
        <v>0</v>
      </c>
      <c r="L31" s="545">
        <f>'Eingabe Raum 13'!O31</f>
        <v>0</v>
      </c>
      <c r="M31" s="545">
        <f>'Eingabe Raum 13'!J31</f>
        <v>0</v>
      </c>
      <c r="N31" s="409" t="e">
        <f>'Eingabe Raum 13'!L31</f>
        <v>#N/A</v>
      </c>
      <c r="O31" s="545" t="e">
        <f>'Eingabe Raum 13'!M31</f>
        <v>#N/A</v>
      </c>
      <c r="P31" s="474" t="e">
        <f>'Eingabe Raum 13'!Q31</f>
        <v>#N/A</v>
      </c>
    </row>
    <row r="32" spans="1:21" x14ac:dyDescent="0.2">
      <c r="A32" s="7">
        <v>8</v>
      </c>
      <c r="B32" s="409">
        <f>'Eingabe Raum 13'!B32</f>
        <v>0</v>
      </c>
      <c r="C32" s="409">
        <f>'Eingabe Raum 13'!A32</f>
        <v>0</v>
      </c>
      <c r="D32" s="409">
        <f>'Eingabe Raum 13'!D32</f>
        <v>0</v>
      </c>
      <c r="E32" s="543">
        <f>'Eingabe Raum 13'!E32</f>
        <v>0</v>
      </c>
      <c r="F32" s="544">
        <f>'Eingabe Raum 13'!F32</f>
        <v>0</v>
      </c>
      <c r="G32" s="545">
        <f t="shared" si="0"/>
        <v>0</v>
      </c>
      <c r="H32" s="545">
        <f>'Eingabe Raum 13'!G32-'Eingabe Raum 13'!H32</f>
        <v>0</v>
      </c>
      <c r="I32" s="545">
        <f>'Eingabe Raum 13'!H32</f>
        <v>0</v>
      </c>
      <c r="J32" s="409" t="str">
        <f>IF('Eingabe Raum 13'!C32=S$7,U$7,IF('Eingabe Raum 13'!C32=S$8,U$8,IF('Eingabe Raum 13'!C32=S$9,U$9,IF('Eingabe Raum 13'!C32=S$10,U$10,U$11))))</f>
        <v>and. Geb.</v>
      </c>
      <c r="K32" s="409" t="b">
        <f>'Eingabe Raum 13'!N32</f>
        <v>0</v>
      </c>
      <c r="L32" s="545">
        <f>'Eingabe Raum 13'!O32</f>
        <v>0</v>
      </c>
      <c r="M32" s="545">
        <f>'Eingabe Raum 13'!J32</f>
        <v>0</v>
      </c>
      <c r="N32" s="409" t="e">
        <f>'Eingabe Raum 13'!L32</f>
        <v>#N/A</v>
      </c>
      <c r="O32" s="545" t="e">
        <f>'Eingabe Raum 13'!M32</f>
        <v>#N/A</v>
      </c>
      <c r="P32" s="474" t="e">
        <f>'Eingabe Raum 13'!Q32</f>
        <v>#N/A</v>
      </c>
    </row>
    <row r="33" spans="1:21" x14ac:dyDescent="0.2">
      <c r="A33" s="7">
        <v>9</v>
      </c>
      <c r="B33" s="409">
        <f>'Eingabe Raum 13'!B33</f>
        <v>0</v>
      </c>
      <c r="C33" s="409">
        <f>'Eingabe Raum 13'!A33</f>
        <v>0</v>
      </c>
      <c r="D33" s="409">
        <f>'Eingabe Raum 13'!D33</f>
        <v>0</v>
      </c>
      <c r="E33" s="543">
        <f>'Eingabe Raum 13'!E33</f>
        <v>0</v>
      </c>
      <c r="F33" s="544">
        <f>'Eingabe Raum 13'!F33</f>
        <v>0</v>
      </c>
      <c r="G33" s="545">
        <f t="shared" si="0"/>
        <v>0</v>
      </c>
      <c r="H33" s="545">
        <f>'Eingabe Raum 13'!G33-'Eingabe Raum 13'!H33</f>
        <v>0</v>
      </c>
      <c r="I33" s="545">
        <f>'Eingabe Raum 13'!H33</f>
        <v>0</v>
      </c>
      <c r="J33" s="409" t="str">
        <f>IF('Eingabe Raum 13'!C33=S$7,U$7,IF('Eingabe Raum 13'!C33=S$8,U$8,IF('Eingabe Raum 13'!C33=S$9,U$9,IF('Eingabe Raum 13'!C33=S$10,U$10,U$11))))</f>
        <v>and. Geb.</v>
      </c>
      <c r="K33" s="409" t="b">
        <f>'Eingabe Raum 13'!N33</f>
        <v>0</v>
      </c>
      <c r="L33" s="545">
        <f>'Eingabe Raum 13'!O33</f>
        <v>0</v>
      </c>
      <c r="M33" s="545">
        <f>'Eingabe Raum 13'!J33</f>
        <v>0</v>
      </c>
      <c r="N33" s="409" t="e">
        <f>'Eingabe Raum 13'!L33</f>
        <v>#N/A</v>
      </c>
      <c r="O33" s="545" t="e">
        <f>'Eingabe Raum 13'!M33</f>
        <v>#N/A</v>
      </c>
      <c r="P33" s="474" t="e">
        <f>'Eingabe Raum 13'!Q33</f>
        <v>#N/A</v>
      </c>
    </row>
    <row r="34" spans="1:21" x14ac:dyDescent="0.2">
      <c r="A34" s="7">
        <v>10</v>
      </c>
      <c r="B34" s="409">
        <f>'Eingabe Raum 13'!B34</f>
        <v>0</v>
      </c>
      <c r="C34" s="409">
        <f>'Eingabe Raum 13'!A34</f>
        <v>0</v>
      </c>
      <c r="D34" s="409">
        <f>'Eingabe Raum 13'!D34</f>
        <v>0</v>
      </c>
      <c r="E34" s="543">
        <f>'Eingabe Raum 13'!E34</f>
        <v>0</v>
      </c>
      <c r="F34" s="544">
        <f>'Eingabe Raum 13'!F34</f>
        <v>0</v>
      </c>
      <c r="G34" s="545">
        <f t="shared" si="0"/>
        <v>0</v>
      </c>
      <c r="H34" s="545">
        <f>'Eingabe Raum 13'!G34-'Eingabe Raum 13'!H34</f>
        <v>0</v>
      </c>
      <c r="I34" s="545">
        <f>'Eingabe Raum 13'!H34</f>
        <v>0</v>
      </c>
      <c r="J34" s="409" t="str">
        <f>IF('Eingabe Raum 13'!C34=S$7,U$7,IF('Eingabe Raum 13'!C34=S$8,U$8,IF('Eingabe Raum 13'!C34=S$9,U$9,IF('Eingabe Raum 13'!C34=S$10,U$10,U$11))))</f>
        <v>and. Geb.</v>
      </c>
      <c r="K34" s="409" t="b">
        <f>'Eingabe Raum 13'!N34</f>
        <v>0</v>
      </c>
      <c r="L34" s="545">
        <f>'Eingabe Raum 13'!O34</f>
        <v>0</v>
      </c>
      <c r="M34" s="545">
        <f>'Eingabe Raum 13'!J34</f>
        <v>0</v>
      </c>
      <c r="N34" s="409" t="e">
        <f>'Eingabe Raum 13'!L34</f>
        <v>#N/A</v>
      </c>
      <c r="O34" s="545" t="e">
        <f>'Eingabe Raum 13'!M34</f>
        <v>#N/A</v>
      </c>
      <c r="P34" s="474" t="e">
        <f>'Eingabe Raum 13'!Q34</f>
        <v>#N/A</v>
      </c>
      <c r="R34" s="226"/>
    </row>
    <row r="35" spans="1:21" x14ac:dyDescent="0.2">
      <c r="A35" s="7">
        <v>11</v>
      </c>
      <c r="B35" s="409">
        <f>'Eingabe Raum 13'!B35</f>
        <v>0</v>
      </c>
      <c r="C35" s="409">
        <f>'Eingabe Raum 13'!A35</f>
        <v>0</v>
      </c>
      <c r="D35" s="409">
        <f>'Eingabe Raum 13'!D35</f>
        <v>0</v>
      </c>
      <c r="E35" s="543">
        <f>'Eingabe Raum 13'!E35</f>
        <v>0</v>
      </c>
      <c r="F35" s="544">
        <f>'Eingabe Raum 13'!F35</f>
        <v>0</v>
      </c>
      <c r="G35" s="545">
        <f t="shared" si="0"/>
        <v>0</v>
      </c>
      <c r="H35" s="545">
        <f>'Eingabe Raum 13'!G35-'Eingabe Raum 13'!H35</f>
        <v>0</v>
      </c>
      <c r="I35" s="545">
        <f>'Eingabe Raum 13'!H35</f>
        <v>0</v>
      </c>
      <c r="J35" s="409" t="str">
        <f>IF('Eingabe Raum 13'!C35=S$7,U$7,IF('Eingabe Raum 13'!C35=S$8,U$8,IF('Eingabe Raum 13'!C35=S$9,U$9,IF('Eingabe Raum 13'!C35=S$10,U$10,U$11))))</f>
        <v>and. Geb.</v>
      </c>
      <c r="K35" s="409" t="b">
        <f>'Eingabe Raum 13'!N35</f>
        <v>0</v>
      </c>
      <c r="L35" s="545">
        <f>'Eingabe Raum 13'!O35</f>
        <v>0</v>
      </c>
      <c r="M35" s="545">
        <f>'Eingabe Raum 13'!J35</f>
        <v>0</v>
      </c>
      <c r="N35" s="409" t="e">
        <f>'Eingabe Raum 13'!L35</f>
        <v>#N/A</v>
      </c>
      <c r="O35" s="545" t="e">
        <f>'Eingabe Raum 13'!M35</f>
        <v>#N/A</v>
      </c>
      <c r="P35" s="474" t="e">
        <f>'Eingabe Raum 13'!Q35</f>
        <v>#N/A</v>
      </c>
    </row>
    <row r="36" spans="1:21" x14ac:dyDescent="0.2">
      <c r="A36" s="7">
        <v>12</v>
      </c>
      <c r="B36" s="409">
        <f>'Eingabe Raum 13'!B36</f>
        <v>0</v>
      </c>
      <c r="C36" s="409">
        <f>'Eingabe Raum 13'!A36</f>
        <v>0</v>
      </c>
      <c r="D36" s="409">
        <f>'Eingabe Raum 13'!D36</f>
        <v>0</v>
      </c>
      <c r="E36" s="543">
        <f>'Eingabe Raum 13'!E36</f>
        <v>0</v>
      </c>
      <c r="F36" s="544">
        <f>'Eingabe Raum 13'!F36</f>
        <v>0</v>
      </c>
      <c r="G36" s="545">
        <f t="shared" si="0"/>
        <v>0</v>
      </c>
      <c r="H36" s="545">
        <f>'Eingabe Raum 13'!G36-'Eingabe Raum 13'!H36</f>
        <v>0</v>
      </c>
      <c r="I36" s="545">
        <f>'Eingabe Raum 13'!H36</f>
        <v>0</v>
      </c>
      <c r="J36" s="409" t="str">
        <f>IF('Eingabe Raum 13'!C36=S$7,U$7,IF('Eingabe Raum 13'!C36=S$8,U$8,IF('Eingabe Raum 13'!C36=S$9,U$9,IF('Eingabe Raum 13'!C36=S$10,U$10,U$11))))</f>
        <v>and. Geb.</v>
      </c>
      <c r="K36" s="409" t="b">
        <f>'Eingabe Raum 13'!N36</f>
        <v>0</v>
      </c>
      <c r="L36" s="545">
        <f>'Eingabe Raum 13'!O36</f>
        <v>0</v>
      </c>
      <c r="M36" s="545">
        <f>'Eingabe Raum 13'!J36</f>
        <v>0</v>
      </c>
      <c r="N36" s="409" t="e">
        <f>'Eingabe Raum 13'!L36</f>
        <v>#N/A</v>
      </c>
      <c r="O36" s="545" t="e">
        <f>'Eingabe Raum 13'!M36</f>
        <v>#N/A</v>
      </c>
      <c r="P36" s="474" t="e">
        <f>'Eingabe Raum 13'!Q36</f>
        <v>#N/A</v>
      </c>
    </row>
    <row r="37" spans="1:21" x14ac:dyDescent="0.2">
      <c r="A37" s="7">
        <v>13</v>
      </c>
      <c r="B37" s="409">
        <f>'Eingabe Raum 13'!B37</f>
        <v>0</v>
      </c>
      <c r="C37" s="409">
        <f>'Eingabe Raum 13'!A37</f>
        <v>0</v>
      </c>
      <c r="D37" s="409">
        <f>'Eingabe Raum 13'!D37</f>
        <v>0</v>
      </c>
      <c r="E37" s="543">
        <f>'Eingabe Raum 13'!E37</f>
        <v>0</v>
      </c>
      <c r="F37" s="544">
        <f>'Eingabe Raum 13'!F37</f>
        <v>0</v>
      </c>
      <c r="G37" s="545">
        <f t="shared" si="0"/>
        <v>0</v>
      </c>
      <c r="H37" s="545">
        <f>'Eingabe Raum 13'!G37-'Eingabe Raum 13'!H37</f>
        <v>0</v>
      </c>
      <c r="I37" s="545">
        <f>'Eingabe Raum 13'!H37</f>
        <v>0</v>
      </c>
      <c r="J37" s="409" t="str">
        <f>IF('Eingabe Raum 13'!C37=S$7,U$7,IF('Eingabe Raum 13'!C37=S$8,U$8,IF('Eingabe Raum 13'!C37=S$9,U$9,IF('Eingabe Raum 13'!C37=S$10,U$10,U$11))))</f>
        <v>and. Geb.</v>
      </c>
      <c r="K37" s="409" t="b">
        <f>'Eingabe Raum 13'!N37</f>
        <v>0</v>
      </c>
      <c r="L37" s="545">
        <f>'Eingabe Raum 13'!O37</f>
        <v>0</v>
      </c>
      <c r="M37" s="545">
        <f>'Eingabe Raum 13'!J37</f>
        <v>0</v>
      </c>
      <c r="N37" s="409" t="e">
        <f>'Eingabe Raum 13'!L37</f>
        <v>#N/A</v>
      </c>
      <c r="O37" s="545" t="e">
        <f>'Eingabe Raum 13'!M37</f>
        <v>#N/A</v>
      </c>
      <c r="P37" s="474" t="e">
        <f>'Eingabe Raum 13'!Q37</f>
        <v>#N/A</v>
      </c>
      <c r="S37" s="226"/>
    </row>
    <row r="38" spans="1:21" x14ac:dyDescent="0.2">
      <c r="A38" s="7">
        <v>14</v>
      </c>
      <c r="B38" s="409">
        <f>'Eingabe Raum 13'!B38</f>
        <v>0</v>
      </c>
      <c r="C38" s="409">
        <f>'Eingabe Raum 13'!A38</f>
        <v>0</v>
      </c>
      <c r="D38" s="409">
        <f>'Eingabe Raum 13'!D38</f>
        <v>0</v>
      </c>
      <c r="E38" s="543">
        <f>'Eingabe Raum 13'!E38</f>
        <v>0</v>
      </c>
      <c r="F38" s="544">
        <f>'Eingabe Raum 13'!F38</f>
        <v>0</v>
      </c>
      <c r="G38" s="545">
        <f t="shared" si="0"/>
        <v>0</v>
      </c>
      <c r="H38" s="545">
        <f>'Eingabe Raum 13'!G38-'Eingabe Raum 13'!H38</f>
        <v>0</v>
      </c>
      <c r="I38" s="545">
        <f>'Eingabe Raum 13'!H38</f>
        <v>0</v>
      </c>
      <c r="J38" s="409" t="str">
        <f>IF('Eingabe Raum 13'!C38=S$7,U$7,IF('Eingabe Raum 13'!C38=S$8,U$8,IF('Eingabe Raum 13'!C38=S$9,U$9,IF('Eingabe Raum 13'!C38=S$10,U$10,U$11))))</f>
        <v>and. Geb.</v>
      </c>
      <c r="K38" s="409" t="b">
        <f>'Eingabe Raum 13'!N38</f>
        <v>0</v>
      </c>
      <c r="L38" s="545">
        <f>'Eingabe Raum 13'!O38</f>
        <v>0</v>
      </c>
      <c r="M38" s="545">
        <f>'Eingabe Raum 13'!J38</f>
        <v>0</v>
      </c>
      <c r="N38" s="409" t="e">
        <f>'Eingabe Raum 13'!L38</f>
        <v>#N/A</v>
      </c>
      <c r="O38" s="545" t="e">
        <f>'Eingabe Raum 13'!M38</f>
        <v>#N/A</v>
      </c>
      <c r="P38" s="474" t="e">
        <f>'Eingabe Raum 13'!Q38</f>
        <v>#N/A</v>
      </c>
    </row>
    <row r="39" spans="1:21" x14ac:dyDescent="0.2">
      <c r="A39" s="7">
        <v>15</v>
      </c>
      <c r="B39" s="409">
        <f>'Eingabe Raum 13'!B39</f>
        <v>0</v>
      </c>
      <c r="C39" s="409">
        <f>'Eingabe Raum 13'!A39</f>
        <v>0</v>
      </c>
      <c r="D39" s="409">
        <f>'Eingabe Raum 13'!D39</f>
        <v>0</v>
      </c>
      <c r="E39" s="543">
        <f>'Eingabe Raum 13'!E39</f>
        <v>0</v>
      </c>
      <c r="F39" s="544">
        <f>'Eingabe Raum 13'!F39</f>
        <v>0</v>
      </c>
      <c r="G39" s="545">
        <f t="shared" si="0"/>
        <v>0</v>
      </c>
      <c r="H39" s="545">
        <f>'Eingabe Raum 13'!G39-'Eingabe Raum 13'!H39</f>
        <v>0</v>
      </c>
      <c r="I39" s="545">
        <f>'Eingabe Raum 13'!H39</f>
        <v>0</v>
      </c>
      <c r="J39" s="409" t="str">
        <f>IF('Eingabe Raum 13'!C39=S$7,U$7,IF('Eingabe Raum 13'!C39=S$8,U$8,IF('Eingabe Raum 13'!C39=S$9,U$9,IF('Eingabe Raum 13'!C39=S$10,U$10,U$11))))</f>
        <v>and. Geb.</v>
      </c>
      <c r="K39" s="409" t="b">
        <f>'Eingabe Raum 13'!N39</f>
        <v>0</v>
      </c>
      <c r="L39" s="545">
        <f>'Eingabe Raum 13'!O39</f>
        <v>0</v>
      </c>
      <c r="M39" s="545">
        <f>'Eingabe Raum 13'!J39</f>
        <v>0</v>
      </c>
      <c r="N39" s="409" t="e">
        <f>'Eingabe Raum 13'!L39</f>
        <v>#N/A</v>
      </c>
      <c r="O39" s="545" t="e">
        <f>'Eingabe Raum 13'!M39</f>
        <v>#N/A</v>
      </c>
      <c r="P39" s="474" t="e">
        <f>'Eingabe Raum 13'!Q39</f>
        <v>#N/A</v>
      </c>
    </row>
    <row r="40" spans="1:21" x14ac:dyDescent="0.2">
      <c r="A40" s="7">
        <v>16</v>
      </c>
      <c r="B40" s="409">
        <f>'Eingabe Raum 13'!B40</f>
        <v>0</v>
      </c>
      <c r="C40" s="409">
        <f>'Eingabe Raum 13'!A40</f>
        <v>0</v>
      </c>
      <c r="D40" s="409">
        <f>'Eingabe Raum 13'!D40</f>
        <v>0</v>
      </c>
      <c r="E40" s="543">
        <f>'Eingabe Raum 13'!E40</f>
        <v>0</v>
      </c>
      <c r="F40" s="544">
        <f>'Eingabe Raum 13'!F40</f>
        <v>0</v>
      </c>
      <c r="G40" s="545">
        <f t="shared" si="0"/>
        <v>0</v>
      </c>
      <c r="H40" s="545">
        <f>'Eingabe Raum 13'!G40-'Eingabe Raum 13'!H40</f>
        <v>0</v>
      </c>
      <c r="I40" s="545">
        <f>'Eingabe Raum 13'!H40</f>
        <v>0</v>
      </c>
      <c r="J40" s="409" t="str">
        <f>IF('Eingabe Raum 13'!C40=S$7,U$7,IF('Eingabe Raum 13'!C40=S$8,U$8,IF('Eingabe Raum 13'!C40=S$9,U$9,IF('Eingabe Raum 13'!C40=S$10,U$10,U$11))))</f>
        <v>and. Geb.</v>
      </c>
      <c r="K40" s="409" t="b">
        <f>'Eingabe Raum 13'!N40</f>
        <v>0</v>
      </c>
      <c r="L40" s="545">
        <f>'Eingabe Raum 13'!O40</f>
        <v>0</v>
      </c>
      <c r="M40" s="545">
        <f>'Eingabe Raum 13'!J40</f>
        <v>0</v>
      </c>
      <c r="N40" s="409" t="e">
        <f>'Eingabe Raum 13'!L40</f>
        <v>#N/A</v>
      </c>
      <c r="O40" s="545" t="e">
        <f>'Eingabe Raum 13'!M40</f>
        <v>#N/A</v>
      </c>
      <c r="P40" s="474" t="e">
        <f>'Eingabe Raum 13'!Q40</f>
        <v>#N/A</v>
      </c>
    </row>
    <row r="41" spans="1:21" x14ac:dyDescent="0.2">
      <c r="A41" s="7">
        <v>17</v>
      </c>
      <c r="B41" s="409">
        <f>'Eingabe Raum 13'!B41</f>
        <v>0</v>
      </c>
      <c r="C41" s="409">
        <f>'Eingabe Raum 13'!A41</f>
        <v>0</v>
      </c>
      <c r="D41" s="409">
        <f>'Eingabe Raum 13'!D41</f>
        <v>0</v>
      </c>
      <c r="E41" s="543">
        <f>'Eingabe Raum 13'!E41</f>
        <v>0</v>
      </c>
      <c r="F41" s="544">
        <f>'Eingabe Raum 13'!F41</f>
        <v>0</v>
      </c>
      <c r="G41" s="545">
        <f t="shared" si="0"/>
        <v>0</v>
      </c>
      <c r="H41" s="545">
        <f>'Eingabe Raum 13'!G41-'Eingabe Raum 13'!H41</f>
        <v>0</v>
      </c>
      <c r="I41" s="545">
        <f>'Eingabe Raum 13'!H41</f>
        <v>0</v>
      </c>
      <c r="J41" s="409" t="str">
        <f>IF('Eingabe Raum 13'!C41=S$7,U$7,IF('Eingabe Raum 13'!C41=S$8,U$8,IF('Eingabe Raum 13'!C41=S$9,U$9,IF('Eingabe Raum 13'!C41=S$10,U$10,U$11))))</f>
        <v>and. Geb.</v>
      </c>
      <c r="K41" s="409" t="b">
        <f>'Eingabe Raum 13'!N41</f>
        <v>0</v>
      </c>
      <c r="L41" s="545">
        <f>'Eingabe Raum 13'!O41</f>
        <v>0</v>
      </c>
      <c r="M41" s="545">
        <f>'Eingabe Raum 13'!J41</f>
        <v>0</v>
      </c>
      <c r="N41" s="409" t="e">
        <f>'Eingabe Raum 13'!L41</f>
        <v>#N/A</v>
      </c>
      <c r="O41" s="545" t="e">
        <f>'Eingabe Raum 13'!M41</f>
        <v>#N/A</v>
      </c>
      <c r="P41" s="474" t="e">
        <f>'Eingabe Raum 13'!Q41</f>
        <v>#N/A</v>
      </c>
      <c r="R41" s="226"/>
    </row>
    <row r="42" spans="1:21" x14ac:dyDescent="0.2">
      <c r="A42" s="7">
        <v>18</v>
      </c>
      <c r="B42" s="409">
        <f>'Eingabe Raum 13'!B42</f>
        <v>0</v>
      </c>
      <c r="C42" s="409">
        <f>'Eingabe Raum 13'!A42</f>
        <v>0</v>
      </c>
      <c r="D42" s="409">
        <f>'Eingabe Raum 13'!D42</f>
        <v>0</v>
      </c>
      <c r="E42" s="543">
        <f>'Eingabe Raum 13'!E42</f>
        <v>0</v>
      </c>
      <c r="F42" s="544">
        <f>'Eingabe Raum 13'!F42</f>
        <v>0</v>
      </c>
      <c r="G42" s="545">
        <f t="shared" si="0"/>
        <v>0</v>
      </c>
      <c r="H42" s="545">
        <f>'Eingabe Raum 13'!G42-'Eingabe Raum 13'!H42</f>
        <v>0</v>
      </c>
      <c r="I42" s="545">
        <f>'Eingabe Raum 13'!H42</f>
        <v>0</v>
      </c>
      <c r="J42" s="409" t="str">
        <f>IF('Eingabe Raum 13'!C42=S$7,U$7,IF('Eingabe Raum 13'!C42=S$8,U$8,IF('Eingabe Raum 13'!C42=S$9,U$9,IF('Eingabe Raum 13'!C42=S$10,U$10,U$11))))</f>
        <v>and. Geb.</v>
      </c>
      <c r="K42" s="409" t="b">
        <f>'Eingabe Raum 13'!N42</f>
        <v>0</v>
      </c>
      <c r="L42" s="545">
        <f>'Eingabe Raum 13'!O42</f>
        <v>0</v>
      </c>
      <c r="M42" s="545">
        <f>'Eingabe Raum 13'!J42</f>
        <v>0</v>
      </c>
      <c r="N42" s="409" t="e">
        <f>'Eingabe Raum 13'!L42</f>
        <v>#N/A</v>
      </c>
      <c r="O42" s="545" t="e">
        <f>'Eingabe Raum 13'!M42</f>
        <v>#N/A</v>
      </c>
      <c r="P42" s="474" t="e">
        <f>'Eingabe Raum 13'!Q42</f>
        <v>#N/A</v>
      </c>
    </row>
    <row r="43" spans="1:21" x14ac:dyDescent="0.2">
      <c r="A43" s="7">
        <v>19</v>
      </c>
      <c r="B43" s="409">
        <f>'Eingabe Raum 13'!B43</f>
        <v>0</v>
      </c>
      <c r="C43" s="409">
        <f>'Eingabe Raum 13'!A43</f>
        <v>0</v>
      </c>
      <c r="D43" s="409">
        <f>'Eingabe Raum 13'!D43</f>
        <v>0</v>
      </c>
      <c r="E43" s="543">
        <f>'Eingabe Raum 13'!E43</f>
        <v>0</v>
      </c>
      <c r="F43" s="544">
        <f>'Eingabe Raum 13'!F43</f>
        <v>0</v>
      </c>
      <c r="G43" s="545">
        <f t="shared" si="0"/>
        <v>0</v>
      </c>
      <c r="H43" s="545">
        <f>'Eingabe Raum 13'!G43-'Eingabe Raum 13'!H43</f>
        <v>0</v>
      </c>
      <c r="I43" s="545">
        <f>'Eingabe Raum 13'!H43</f>
        <v>0</v>
      </c>
      <c r="J43" s="409" t="str">
        <f>IF('Eingabe Raum 13'!C43=S$7,U$7,IF('Eingabe Raum 13'!C43=S$8,U$8,IF('Eingabe Raum 13'!C43=S$9,U$9,IF('Eingabe Raum 13'!C43=S$10,U$10,U$11))))</f>
        <v>and. Geb.</v>
      </c>
      <c r="K43" s="409" t="b">
        <f>'Eingabe Raum 13'!N43</f>
        <v>0</v>
      </c>
      <c r="L43" s="545">
        <f>'Eingabe Raum 13'!O43</f>
        <v>0</v>
      </c>
      <c r="M43" s="545">
        <f>'Eingabe Raum 13'!J43</f>
        <v>0</v>
      </c>
      <c r="N43" s="409" t="e">
        <f>'Eingabe Raum 13'!L43</f>
        <v>#N/A</v>
      </c>
      <c r="O43" s="545" t="e">
        <f>'Eingabe Raum 13'!M43</f>
        <v>#N/A</v>
      </c>
      <c r="P43" s="474" t="e">
        <f>'Eingabe Raum 13'!Q43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13'!E51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13'!O46:P46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13'!O47:P47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13'!O48:P48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13'!P49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13'!O51:P51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13'!O53:P53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cboLcw7VCh+L/+RGo+rO0kBkE1VdT+ZDcHNDZsCk8t36nrCj9KLFePToOSjo07gH3SuFNXWGQM5S5Avnr3IamQ==" saltValue="fb94iW5DjrlSSFWX42L3QA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C2BB4-2175-4D8A-9645-0C212AAF706C}">
  <sheetPr>
    <pageSetUpPr fitToPage="1"/>
  </sheetPr>
  <dimension ref="A1:U60"/>
  <sheetViews>
    <sheetView topLeftCell="A28"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6862</v>
      </c>
      <c r="P1" s="130" t="s">
        <v>7014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14'!C1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14'!H2</f>
        <v>0</v>
      </c>
      <c r="E3" s="502"/>
      <c r="F3" s="197" t="s">
        <v>6523</v>
      </c>
      <c r="G3" s="198"/>
      <c r="H3" s="198">
        <f>'Eingabe Raum 14'!C2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14'!C3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14'!H8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14'!H4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14'!K8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14'!E4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14'!C11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14'!H3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14'!L11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14'!K3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14'!C12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14'!H18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14'!T52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14'!G14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14'!J14="","",'Eingabe Raum 14'!J14)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14'!K44&gt;0,'Eingabe Raum 14'!K44,"")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14'!H17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14'!V53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14'!B25</f>
        <v>0</v>
      </c>
      <c r="C25" s="409">
        <f>'Eingabe Raum 14'!A25</f>
        <v>0</v>
      </c>
      <c r="D25" s="409">
        <f>'Eingabe Raum 14'!D25</f>
        <v>0</v>
      </c>
      <c r="E25" s="543">
        <f>'Eingabe Raum 14'!E25</f>
        <v>0</v>
      </c>
      <c r="F25" s="544">
        <f>'Eingabe Raum 14'!F25</f>
        <v>0</v>
      </c>
      <c r="G25" s="545">
        <f>E25*F25</f>
        <v>0</v>
      </c>
      <c r="H25" s="545">
        <f>'Eingabe Raum 14'!G25-'Eingabe Raum 14'!H25</f>
        <v>0</v>
      </c>
      <c r="I25" s="545">
        <f>'Eingabe Raum 14'!H25</f>
        <v>0</v>
      </c>
      <c r="J25" s="409" t="str">
        <f>IF('Eingabe Raum 14'!C25=S$7,U$7,IF('Eingabe Raum 14'!C25=S$8,U$8,IF('Eingabe Raum 14'!C25=S$9,U$9,IF('Eingabe Raum 14'!C25=S$10,U$10,U$11))))</f>
        <v>and. Geb.</v>
      </c>
      <c r="K25" s="409" t="b">
        <f>'Eingabe Raum 14'!N25</f>
        <v>0</v>
      </c>
      <c r="L25" s="545">
        <f>'Eingabe Raum 14'!O25</f>
        <v>0</v>
      </c>
      <c r="M25" s="546">
        <f>'Eingabe Raum 14'!J25</f>
        <v>0</v>
      </c>
      <c r="N25" s="547" t="e">
        <f>'Eingabe Raum 14'!L25</f>
        <v>#N/A</v>
      </c>
      <c r="O25" s="546" t="e">
        <f>'Eingabe Raum 14'!M25</f>
        <v>#N/A</v>
      </c>
      <c r="P25" s="474" t="e">
        <f>'Eingabe Raum 14'!Q25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14'!B26</f>
        <v>0</v>
      </c>
      <c r="C26" s="409">
        <f>'Eingabe Raum 14'!A26</f>
        <v>0</v>
      </c>
      <c r="D26" s="409">
        <f>'Eingabe Raum 14'!D26</f>
        <v>0</v>
      </c>
      <c r="E26" s="543">
        <f>'Eingabe Raum 14'!E26</f>
        <v>0</v>
      </c>
      <c r="F26" s="544">
        <f>'Eingabe Raum 14'!F26</f>
        <v>0</v>
      </c>
      <c r="G26" s="545">
        <f t="shared" ref="G26:G43" si="0">E26*F26</f>
        <v>0</v>
      </c>
      <c r="H26" s="545">
        <f>'Eingabe Raum 14'!G26-'Eingabe Raum 14'!H26</f>
        <v>0</v>
      </c>
      <c r="I26" s="545">
        <f>'Eingabe Raum 14'!H26</f>
        <v>0</v>
      </c>
      <c r="J26" s="409" t="str">
        <f>IF('Eingabe Raum 14'!C26=S$7,U$7,IF('Eingabe Raum 14'!C26=S$8,U$8,IF('Eingabe Raum 14'!C26=S$9,U$9,IF('Eingabe Raum 14'!C26=S$10,U$10,U$11))))</f>
        <v>and. Geb.</v>
      </c>
      <c r="K26" s="409" t="b">
        <f>'Eingabe Raum 14'!N26</f>
        <v>0</v>
      </c>
      <c r="L26" s="545">
        <f>'Eingabe Raum 14'!O26</f>
        <v>0</v>
      </c>
      <c r="M26" s="545">
        <f>'Eingabe Raum 14'!J26</f>
        <v>0</v>
      </c>
      <c r="N26" s="409" t="e">
        <f>'Eingabe Raum 14'!L26</f>
        <v>#N/A</v>
      </c>
      <c r="O26" s="545" t="e">
        <f>'Eingabe Raum 14'!M26</f>
        <v>#N/A</v>
      </c>
      <c r="P26" s="474" t="e">
        <f>'Eingabe Raum 14'!Q26</f>
        <v>#N/A</v>
      </c>
    </row>
    <row r="27" spans="1:21" x14ac:dyDescent="0.2">
      <c r="A27" s="7">
        <v>3</v>
      </c>
      <c r="B27" s="409">
        <f>'Eingabe Raum 14'!B27</f>
        <v>0</v>
      </c>
      <c r="C27" s="409">
        <f>'Eingabe Raum 14'!A27</f>
        <v>0</v>
      </c>
      <c r="D27" s="409">
        <f>'Eingabe Raum 14'!D27</f>
        <v>0</v>
      </c>
      <c r="E27" s="543">
        <f>'Eingabe Raum 14'!E27</f>
        <v>0</v>
      </c>
      <c r="F27" s="544">
        <f>'Eingabe Raum 14'!F27</f>
        <v>0</v>
      </c>
      <c r="G27" s="545">
        <f t="shared" si="0"/>
        <v>0</v>
      </c>
      <c r="H27" s="545">
        <f>'Eingabe Raum 14'!G27-'Eingabe Raum 14'!H27</f>
        <v>0</v>
      </c>
      <c r="I27" s="545">
        <f>'Eingabe Raum 14'!H27</f>
        <v>0</v>
      </c>
      <c r="J27" s="409" t="str">
        <f>IF('Eingabe Raum 14'!C27=S$7,U$7,IF('Eingabe Raum 14'!C27=S$8,U$8,IF('Eingabe Raum 14'!C27=S$9,U$9,IF('Eingabe Raum 14'!C27=S$10,U$10,U$11))))</f>
        <v>and. Geb.</v>
      </c>
      <c r="K27" s="409" t="b">
        <f>'Eingabe Raum 14'!N27</f>
        <v>0</v>
      </c>
      <c r="L27" s="545">
        <f>'Eingabe Raum 14'!O27</f>
        <v>0</v>
      </c>
      <c r="M27" s="545">
        <f>'Eingabe Raum 14'!J27</f>
        <v>0</v>
      </c>
      <c r="N27" s="409" t="e">
        <f>'Eingabe Raum 14'!L27</f>
        <v>#N/A</v>
      </c>
      <c r="O27" s="545" t="e">
        <f>'Eingabe Raum 14'!M27</f>
        <v>#N/A</v>
      </c>
      <c r="P27" s="474" t="e">
        <f>'Eingabe Raum 14'!Q27</f>
        <v>#N/A</v>
      </c>
      <c r="R27" s="226"/>
    </row>
    <row r="28" spans="1:21" x14ac:dyDescent="0.2">
      <c r="A28" s="7">
        <v>4</v>
      </c>
      <c r="B28" s="409">
        <f>'Eingabe Raum 14'!B28</f>
        <v>0</v>
      </c>
      <c r="C28" s="409">
        <f>'Eingabe Raum 14'!A28</f>
        <v>0</v>
      </c>
      <c r="D28" s="409">
        <f>'Eingabe Raum 14'!D28</f>
        <v>0</v>
      </c>
      <c r="E28" s="543">
        <f>'Eingabe Raum 14'!E28</f>
        <v>0</v>
      </c>
      <c r="F28" s="544">
        <f>'Eingabe Raum 14'!F28</f>
        <v>0</v>
      </c>
      <c r="G28" s="545">
        <f t="shared" si="0"/>
        <v>0</v>
      </c>
      <c r="H28" s="545">
        <f>'Eingabe Raum 14'!G28-'Eingabe Raum 14'!H28</f>
        <v>0</v>
      </c>
      <c r="I28" s="545">
        <f>'Eingabe Raum 14'!H28</f>
        <v>0</v>
      </c>
      <c r="J28" s="409" t="str">
        <f>IF('Eingabe Raum 14'!C28=S$7,U$7,IF('Eingabe Raum 14'!C28=S$8,U$8,IF('Eingabe Raum 14'!C28=S$9,U$9,IF('Eingabe Raum 14'!C28=S$10,U$10,U$11))))</f>
        <v>and. Geb.</v>
      </c>
      <c r="K28" s="409" t="b">
        <f>'Eingabe Raum 14'!N28</f>
        <v>0</v>
      </c>
      <c r="L28" s="545">
        <f>'Eingabe Raum 14'!O28</f>
        <v>0</v>
      </c>
      <c r="M28" s="545">
        <f>'Eingabe Raum 14'!J28</f>
        <v>0</v>
      </c>
      <c r="N28" s="409" t="e">
        <f>'Eingabe Raum 14'!L28</f>
        <v>#N/A</v>
      </c>
      <c r="O28" s="545" t="e">
        <f>'Eingabe Raum 14'!M28</f>
        <v>#N/A</v>
      </c>
      <c r="P28" s="474" t="e">
        <f>'Eingabe Raum 14'!Q28</f>
        <v>#N/A</v>
      </c>
    </row>
    <row r="29" spans="1:21" x14ac:dyDescent="0.2">
      <c r="A29" s="7">
        <v>5</v>
      </c>
      <c r="B29" s="409">
        <f>'Eingabe Raum 14'!B29</f>
        <v>0</v>
      </c>
      <c r="C29" s="409">
        <f>'Eingabe Raum 14'!A29</f>
        <v>0</v>
      </c>
      <c r="D29" s="409">
        <f>'Eingabe Raum 14'!D29</f>
        <v>0</v>
      </c>
      <c r="E29" s="543">
        <f>'Eingabe Raum 14'!E29</f>
        <v>0</v>
      </c>
      <c r="F29" s="544">
        <f>'Eingabe Raum 14'!F29</f>
        <v>0</v>
      </c>
      <c r="G29" s="545">
        <f t="shared" si="0"/>
        <v>0</v>
      </c>
      <c r="H29" s="545">
        <f>'Eingabe Raum 14'!G29-'Eingabe Raum 14'!H29</f>
        <v>0</v>
      </c>
      <c r="I29" s="545">
        <f>'Eingabe Raum 14'!H29</f>
        <v>0</v>
      </c>
      <c r="J29" s="409" t="str">
        <f>IF('Eingabe Raum 14'!C29=S$7,U$7,IF('Eingabe Raum 14'!C29=S$8,U$8,IF('Eingabe Raum 14'!C29=S$9,U$9,IF('Eingabe Raum 14'!C29=S$10,U$10,U$11))))</f>
        <v>and. Geb.</v>
      </c>
      <c r="K29" s="409" t="b">
        <f>'Eingabe Raum 14'!N29</f>
        <v>0</v>
      </c>
      <c r="L29" s="545">
        <f>'Eingabe Raum 14'!O29</f>
        <v>0</v>
      </c>
      <c r="M29" s="545">
        <f>'Eingabe Raum 14'!J29</f>
        <v>0</v>
      </c>
      <c r="N29" s="409" t="e">
        <f>'Eingabe Raum 14'!L29</f>
        <v>#N/A</v>
      </c>
      <c r="O29" s="545" t="e">
        <f>'Eingabe Raum 14'!M29</f>
        <v>#N/A</v>
      </c>
      <c r="P29" s="474" t="e">
        <f>'Eingabe Raum 14'!Q29</f>
        <v>#N/A</v>
      </c>
    </row>
    <row r="30" spans="1:21" x14ac:dyDescent="0.2">
      <c r="A30" s="7">
        <v>6</v>
      </c>
      <c r="B30" s="409">
        <f>'Eingabe Raum 14'!B30</f>
        <v>0</v>
      </c>
      <c r="C30" s="409">
        <f>'Eingabe Raum 14'!A30</f>
        <v>0</v>
      </c>
      <c r="D30" s="409">
        <f>'Eingabe Raum 14'!D30</f>
        <v>0</v>
      </c>
      <c r="E30" s="543">
        <f>'Eingabe Raum 14'!E30</f>
        <v>0</v>
      </c>
      <c r="F30" s="544">
        <f>'Eingabe Raum 14'!F30</f>
        <v>0</v>
      </c>
      <c r="G30" s="545">
        <f t="shared" si="0"/>
        <v>0</v>
      </c>
      <c r="H30" s="545">
        <f>'Eingabe Raum 14'!G30-'Eingabe Raum 14'!H30</f>
        <v>0</v>
      </c>
      <c r="I30" s="545">
        <f>'Eingabe Raum 14'!H30</f>
        <v>0</v>
      </c>
      <c r="J30" s="409" t="str">
        <f>IF('Eingabe Raum 14'!C30=S$7,U$7,IF('Eingabe Raum 14'!C30=S$8,U$8,IF('Eingabe Raum 14'!C30=S$9,U$9,IF('Eingabe Raum 14'!C30=S$10,U$10,U$11))))</f>
        <v>and. Geb.</v>
      </c>
      <c r="K30" s="409" t="b">
        <f>'Eingabe Raum 14'!N30</f>
        <v>0</v>
      </c>
      <c r="L30" s="545">
        <f>'Eingabe Raum 14'!O30</f>
        <v>0</v>
      </c>
      <c r="M30" s="545">
        <f>'Eingabe Raum 14'!J30</f>
        <v>0</v>
      </c>
      <c r="N30" s="409" t="e">
        <f>'Eingabe Raum 14'!L30</f>
        <v>#N/A</v>
      </c>
      <c r="O30" s="545" t="e">
        <f>'Eingabe Raum 14'!M30</f>
        <v>#N/A</v>
      </c>
      <c r="P30" s="474" t="e">
        <f>'Eingabe Raum 14'!Q30</f>
        <v>#N/A</v>
      </c>
      <c r="S30" s="226"/>
    </row>
    <row r="31" spans="1:21" x14ac:dyDescent="0.2">
      <c r="A31" s="7">
        <v>7</v>
      </c>
      <c r="B31" s="409">
        <f>'Eingabe Raum 14'!B31</f>
        <v>0</v>
      </c>
      <c r="C31" s="409">
        <f>'Eingabe Raum 14'!A31</f>
        <v>0</v>
      </c>
      <c r="D31" s="409">
        <f>'Eingabe Raum 14'!D31</f>
        <v>0</v>
      </c>
      <c r="E31" s="543">
        <f>'Eingabe Raum 14'!E31</f>
        <v>0</v>
      </c>
      <c r="F31" s="544">
        <f>'Eingabe Raum 14'!F31</f>
        <v>0</v>
      </c>
      <c r="G31" s="545">
        <f t="shared" si="0"/>
        <v>0</v>
      </c>
      <c r="H31" s="545">
        <f>'Eingabe Raum 14'!G31-'Eingabe Raum 14'!H31</f>
        <v>0</v>
      </c>
      <c r="I31" s="545">
        <f>'Eingabe Raum 14'!H31</f>
        <v>0</v>
      </c>
      <c r="J31" s="409" t="str">
        <f>IF('Eingabe Raum 14'!C31=S$7,U$7,IF('Eingabe Raum 14'!C31=S$8,U$8,IF('Eingabe Raum 14'!C31=S$9,U$9,IF('Eingabe Raum 14'!C31=S$10,U$10,U$11))))</f>
        <v>and. Geb.</v>
      </c>
      <c r="K31" s="409" t="b">
        <f>'Eingabe Raum 14'!N31</f>
        <v>0</v>
      </c>
      <c r="L31" s="545">
        <f>'Eingabe Raum 14'!O31</f>
        <v>0</v>
      </c>
      <c r="M31" s="545">
        <f>'Eingabe Raum 14'!J31</f>
        <v>0</v>
      </c>
      <c r="N31" s="409" t="e">
        <f>'Eingabe Raum 14'!L31</f>
        <v>#N/A</v>
      </c>
      <c r="O31" s="545" t="e">
        <f>'Eingabe Raum 14'!M31</f>
        <v>#N/A</v>
      </c>
      <c r="P31" s="474" t="e">
        <f>'Eingabe Raum 14'!Q31</f>
        <v>#N/A</v>
      </c>
    </row>
    <row r="32" spans="1:21" x14ac:dyDescent="0.2">
      <c r="A32" s="7">
        <v>8</v>
      </c>
      <c r="B32" s="409">
        <f>'Eingabe Raum 14'!B32</f>
        <v>0</v>
      </c>
      <c r="C32" s="409">
        <f>'Eingabe Raum 14'!A32</f>
        <v>0</v>
      </c>
      <c r="D32" s="409">
        <f>'Eingabe Raum 14'!D32</f>
        <v>0</v>
      </c>
      <c r="E32" s="543">
        <f>'Eingabe Raum 14'!E32</f>
        <v>0</v>
      </c>
      <c r="F32" s="544">
        <f>'Eingabe Raum 14'!F32</f>
        <v>0</v>
      </c>
      <c r="G32" s="545">
        <f t="shared" si="0"/>
        <v>0</v>
      </c>
      <c r="H32" s="545">
        <f>'Eingabe Raum 14'!G32-'Eingabe Raum 14'!H32</f>
        <v>0</v>
      </c>
      <c r="I32" s="545">
        <f>'Eingabe Raum 14'!H32</f>
        <v>0</v>
      </c>
      <c r="J32" s="409" t="str">
        <f>IF('Eingabe Raum 14'!C32=S$7,U$7,IF('Eingabe Raum 14'!C32=S$8,U$8,IF('Eingabe Raum 14'!C32=S$9,U$9,IF('Eingabe Raum 14'!C32=S$10,U$10,U$11))))</f>
        <v>and. Geb.</v>
      </c>
      <c r="K32" s="409" t="b">
        <f>'Eingabe Raum 14'!N32</f>
        <v>0</v>
      </c>
      <c r="L32" s="545">
        <f>'Eingabe Raum 14'!O32</f>
        <v>0</v>
      </c>
      <c r="M32" s="545">
        <f>'Eingabe Raum 14'!J32</f>
        <v>0</v>
      </c>
      <c r="N32" s="409" t="e">
        <f>'Eingabe Raum 14'!L32</f>
        <v>#N/A</v>
      </c>
      <c r="O32" s="545" t="e">
        <f>'Eingabe Raum 14'!M32</f>
        <v>#N/A</v>
      </c>
      <c r="P32" s="474" t="e">
        <f>'Eingabe Raum 14'!Q32</f>
        <v>#N/A</v>
      </c>
    </row>
    <row r="33" spans="1:21" x14ac:dyDescent="0.2">
      <c r="A33" s="7">
        <v>9</v>
      </c>
      <c r="B33" s="409">
        <f>'Eingabe Raum 14'!B33</f>
        <v>0</v>
      </c>
      <c r="C33" s="409">
        <f>'Eingabe Raum 14'!A33</f>
        <v>0</v>
      </c>
      <c r="D33" s="409">
        <f>'Eingabe Raum 14'!D33</f>
        <v>0</v>
      </c>
      <c r="E33" s="543">
        <f>'Eingabe Raum 14'!E33</f>
        <v>0</v>
      </c>
      <c r="F33" s="544">
        <f>'Eingabe Raum 14'!F33</f>
        <v>0</v>
      </c>
      <c r="G33" s="545">
        <f t="shared" si="0"/>
        <v>0</v>
      </c>
      <c r="H33" s="545">
        <f>'Eingabe Raum 14'!G33-'Eingabe Raum 14'!H33</f>
        <v>0</v>
      </c>
      <c r="I33" s="545">
        <f>'Eingabe Raum 14'!H33</f>
        <v>0</v>
      </c>
      <c r="J33" s="409" t="str">
        <f>IF('Eingabe Raum 14'!C33=S$7,U$7,IF('Eingabe Raum 14'!C33=S$8,U$8,IF('Eingabe Raum 14'!C33=S$9,U$9,IF('Eingabe Raum 14'!C33=S$10,U$10,U$11))))</f>
        <v>and. Geb.</v>
      </c>
      <c r="K33" s="409" t="b">
        <f>'Eingabe Raum 14'!N33</f>
        <v>0</v>
      </c>
      <c r="L33" s="545">
        <f>'Eingabe Raum 14'!O33</f>
        <v>0</v>
      </c>
      <c r="M33" s="545">
        <f>'Eingabe Raum 14'!J33</f>
        <v>0</v>
      </c>
      <c r="N33" s="409" t="e">
        <f>'Eingabe Raum 14'!L33</f>
        <v>#N/A</v>
      </c>
      <c r="O33" s="545" t="e">
        <f>'Eingabe Raum 14'!M33</f>
        <v>#N/A</v>
      </c>
      <c r="P33" s="474" t="e">
        <f>'Eingabe Raum 14'!Q33</f>
        <v>#N/A</v>
      </c>
    </row>
    <row r="34" spans="1:21" x14ac:dyDescent="0.2">
      <c r="A34" s="7">
        <v>10</v>
      </c>
      <c r="B34" s="409">
        <f>'Eingabe Raum 14'!B34</f>
        <v>0</v>
      </c>
      <c r="C34" s="409">
        <f>'Eingabe Raum 14'!A34</f>
        <v>0</v>
      </c>
      <c r="D34" s="409">
        <f>'Eingabe Raum 14'!D34</f>
        <v>0</v>
      </c>
      <c r="E34" s="543">
        <f>'Eingabe Raum 14'!E34</f>
        <v>0</v>
      </c>
      <c r="F34" s="544">
        <f>'Eingabe Raum 14'!F34</f>
        <v>0</v>
      </c>
      <c r="G34" s="545">
        <f t="shared" si="0"/>
        <v>0</v>
      </c>
      <c r="H34" s="545">
        <f>'Eingabe Raum 14'!G34-'Eingabe Raum 14'!H34</f>
        <v>0</v>
      </c>
      <c r="I34" s="545">
        <f>'Eingabe Raum 14'!H34</f>
        <v>0</v>
      </c>
      <c r="J34" s="409" t="str">
        <f>IF('Eingabe Raum 14'!C34=S$7,U$7,IF('Eingabe Raum 14'!C34=S$8,U$8,IF('Eingabe Raum 14'!C34=S$9,U$9,IF('Eingabe Raum 14'!C34=S$10,U$10,U$11))))</f>
        <v>and. Geb.</v>
      </c>
      <c r="K34" s="409" t="b">
        <f>'Eingabe Raum 14'!N34</f>
        <v>0</v>
      </c>
      <c r="L34" s="545">
        <f>'Eingabe Raum 14'!O34</f>
        <v>0</v>
      </c>
      <c r="M34" s="545">
        <f>'Eingabe Raum 14'!J34</f>
        <v>0</v>
      </c>
      <c r="N34" s="409" t="e">
        <f>'Eingabe Raum 14'!L34</f>
        <v>#N/A</v>
      </c>
      <c r="O34" s="545" t="e">
        <f>'Eingabe Raum 14'!M34</f>
        <v>#N/A</v>
      </c>
      <c r="P34" s="474" t="e">
        <f>'Eingabe Raum 14'!Q34</f>
        <v>#N/A</v>
      </c>
      <c r="R34" s="226"/>
    </row>
    <row r="35" spans="1:21" x14ac:dyDescent="0.2">
      <c r="A35" s="7">
        <v>11</v>
      </c>
      <c r="B35" s="409">
        <f>'Eingabe Raum 14'!B35</f>
        <v>0</v>
      </c>
      <c r="C35" s="409">
        <f>'Eingabe Raum 14'!A35</f>
        <v>0</v>
      </c>
      <c r="D35" s="409">
        <f>'Eingabe Raum 14'!D35</f>
        <v>0</v>
      </c>
      <c r="E35" s="543">
        <f>'Eingabe Raum 14'!E35</f>
        <v>0</v>
      </c>
      <c r="F35" s="544">
        <f>'Eingabe Raum 14'!F35</f>
        <v>0</v>
      </c>
      <c r="G35" s="545">
        <f t="shared" si="0"/>
        <v>0</v>
      </c>
      <c r="H35" s="545">
        <f>'Eingabe Raum 14'!G35-'Eingabe Raum 14'!H35</f>
        <v>0</v>
      </c>
      <c r="I35" s="545">
        <f>'Eingabe Raum 14'!H35</f>
        <v>0</v>
      </c>
      <c r="J35" s="409" t="str">
        <f>IF('Eingabe Raum 14'!C35=S$7,U$7,IF('Eingabe Raum 14'!C35=S$8,U$8,IF('Eingabe Raum 14'!C35=S$9,U$9,IF('Eingabe Raum 14'!C35=S$10,U$10,U$11))))</f>
        <v>and. Geb.</v>
      </c>
      <c r="K35" s="409" t="b">
        <f>'Eingabe Raum 14'!N35</f>
        <v>0</v>
      </c>
      <c r="L35" s="545">
        <f>'Eingabe Raum 14'!O35</f>
        <v>0</v>
      </c>
      <c r="M35" s="545">
        <f>'Eingabe Raum 14'!J35</f>
        <v>0</v>
      </c>
      <c r="N35" s="409" t="e">
        <f>'Eingabe Raum 14'!L35</f>
        <v>#N/A</v>
      </c>
      <c r="O35" s="545" t="e">
        <f>'Eingabe Raum 14'!M35</f>
        <v>#N/A</v>
      </c>
      <c r="P35" s="474" t="e">
        <f>'Eingabe Raum 14'!Q35</f>
        <v>#N/A</v>
      </c>
    </row>
    <row r="36" spans="1:21" x14ac:dyDescent="0.2">
      <c r="A36" s="7">
        <v>12</v>
      </c>
      <c r="B36" s="409">
        <f>'Eingabe Raum 14'!B36</f>
        <v>0</v>
      </c>
      <c r="C36" s="409">
        <f>'Eingabe Raum 14'!A36</f>
        <v>0</v>
      </c>
      <c r="D36" s="409">
        <f>'Eingabe Raum 14'!D36</f>
        <v>0</v>
      </c>
      <c r="E36" s="543">
        <f>'Eingabe Raum 14'!E36</f>
        <v>0</v>
      </c>
      <c r="F36" s="544">
        <f>'Eingabe Raum 14'!F36</f>
        <v>0</v>
      </c>
      <c r="G36" s="545">
        <f t="shared" si="0"/>
        <v>0</v>
      </c>
      <c r="H36" s="545">
        <f>'Eingabe Raum 14'!G36-'Eingabe Raum 14'!H36</f>
        <v>0</v>
      </c>
      <c r="I36" s="545">
        <f>'Eingabe Raum 14'!H36</f>
        <v>0</v>
      </c>
      <c r="J36" s="409" t="str">
        <f>IF('Eingabe Raum 14'!C36=S$7,U$7,IF('Eingabe Raum 14'!C36=S$8,U$8,IF('Eingabe Raum 14'!C36=S$9,U$9,IF('Eingabe Raum 14'!C36=S$10,U$10,U$11))))</f>
        <v>and. Geb.</v>
      </c>
      <c r="K36" s="409" t="b">
        <f>'Eingabe Raum 14'!N36</f>
        <v>0</v>
      </c>
      <c r="L36" s="545">
        <f>'Eingabe Raum 14'!O36</f>
        <v>0</v>
      </c>
      <c r="M36" s="545">
        <f>'Eingabe Raum 14'!J36</f>
        <v>0</v>
      </c>
      <c r="N36" s="409" t="e">
        <f>'Eingabe Raum 14'!L36</f>
        <v>#N/A</v>
      </c>
      <c r="O36" s="545" t="e">
        <f>'Eingabe Raum 14'!M36</f>
        <v>#N/A</v>
      </c>
      <c r="P36" s="474" t="e">
        <f>'Eingabe Raum 14'!Q36</f>
        <v>#N/A</v>
      </c>
    </row>
    <row r="37" spans="1:21" x14ac:dyDescent="0.2">
      <c r="A37" s="7">
        <v>13</v>
      </c>
      <c r="B37" s="409">
        <f>'Eingabe Raum 14'!B37</f>
        <v>0</v>
      </c>
      <c r="C37" s="409">
        <f>'Eingabe Raum 14'!A37</f>
        <v>0</v>
      </c>
      <c r="D37" s="409">
        <f>'Eingabe Raum 14'!D37</f>
        <v>0</v>
      </c>
      <c r="E37" s="543">
        <f>'Eingabe Raum 14'!E37</f>
        <v>0</v>
      </c>
      <c r="F37" s="544">
        <f>'Eingabe Raum 14'!F37</f>
        <v>0</v>
      </c>
      <c r="G37" s="545">
        <f t="shared" si="0"/>
        <v>0</v>
      </c>
      <c r="H37" s="545">
        <f>'Eingabe Raum 14'!G37-'Eingabe Raum 14'!H37</f>
        <v>0</v>
      </c>
      <c r="I37" s="545">
        <f>'Eingabe Raum 14'!H37</f>
        <v>0</v>
      </c>
      <c r="J37" s="409" t="str">
        <f>IF('Eingabe Raum 14'!C37=S$7,U$7,IF('Eingabe Raum 14'!C37=S$8,U$8,IF('Eingabe Raum 14'!C37=S$9,U$9,IF('Eingabe Raum 14'!C37=S$10,U$10,U$11))))</f>
        <v>and. Geb.</v>
      </c>
      <c r="K37" s="409" t="b">
        <f>'Eingabe Raum 14'!N37</f>
        <v>0</v>
      </c>
      <c r="L37" s="545">
        <f>'Eingabe Raum 14'!O37</f>
        <v>0</v>
      </c>
      <c r="M37" s="545">
        <f>'Eingabe Raum 14'!J37</f>
        <v>0</v>
      </c>
      <c r="N37" s="409" t="e">
        <f>'Eingabe Raum 14'!L37</f>
        <v>#N/A</v>
      </c>
      <c r="O37" s="545" t="e">
        <f>'Eingabe Raum 14'!M37</f>
        <v>#N/A</v>
      </c>
      <c r="P37" s="474" t="e">
        <f>'Eingabe Raum 14'!Q37</f>
        <v>#N/A</v>
      </c>
      <c r="S37" s="226"/>
    </row>
    <row r="38" spans="1:21" x14ac:dyDescent="0.2">
      <c r="A38" s="7">
        <v>14</v>
      </c>
      <c r="B38" s="409">
        <f>'Eingabe Raum 14'!B38</f>
        <v>0</v>
      </c>
      <c r="C38" s="409">
        <f>'Eingabe Raum 14'!A38</f>
        <v>0</v>
      </c>
      <c r="D38" s="409">
        <f>'Eingabe Raum 14'!D38</f>
        <v>0</v>
      </c>
      <c r="E38" s="543">
        <f>'Eingabe Raum 14'!E38</f>
        <v>0</v>
      </c>
      <c r="F38" s="544">
        <f>'Eingabe Raum 14'!F38</f>
        <v>0</v>
      </c>
      <c r="G38" s="545">
        <f t="shared" si="0"/>
        <v>0</v>
      </c>
      <c r="H38" s="545">
        <f>'Eingabe Raum 14'!G38-'Eingabe Raum 14'!H38</f>
        <v>0</v>
      </c>
      <c r="I38" s="545">
        <f>'Eingabe Raum 14'!H38</f>
        <v>0</v>
      </c>
      <c r="J38" s="409" t="str">
        <f>IF('Eingabe Raum 14'!C38=S$7,U$7,IF('Eingabe Raum 14'!C38=S$8,U$8,IF('Eingabe Raum 14'!C38=S$9,U$9,IF('Eingabe Raum 14'!C38=S$10,U$10,U$11))))</f>
        <v>and. Geb.</v>
      </c>
      <c r="K38" s="409" t="b">
        <f>'Eingabe Raum 14'!N38</f>
        <v>0</v>
      </c>
      <c r="L38" s="545">
        <f>'Eingabe Raum 14'!O38</f>
        <v>0</v>
      </c>
      <c r="M38" s="545">
        <f>'Eingabe Raum 14'!J38</f>
        <v>0</v>
      </c>
      <c r="N38" s="409" t="e">
        <f>'Eingabe Raum 14'!L38</f>
        <v>#N/A</v>
      </c>
      <c r="O38" s="545" t="e">
        <f>'Eingabe Raum 14'!M38</f>
        <v>#N/A</v>
      </c>
      <c r="P38" s="474" t="e">
        <f>'Eingabe Raum 14'!Q38</f>
        <v>#N/A</v>
      </c>
    </row>
    <row r="39" spans="1:21" x14ac:dyDescent="0.2">
      <c r="A39" s="7">
        <v>15</v>
      </c>
      <c r="B39" s="409">
        <f>'Eingabe Raum 14'!B39</f>
        <v>0</v>
      </c>
      <c r="C39" s="409">
        <f>'Eingabe Raum 14'!A39</f>
        <v>0</v>
      </c>
      <c r="D39" s="409">
        <f>'Eingabe Raum 14'!D39</f>
        <v>0</v>
      </c>
      <c r="E39" s="543">
        <f>'Eingabe Raum 14'!E39</f>
        <v>0</v>
      </c>
      <c r="F39" s="544">
        <f>'Eingabe Raum 14'!F39</f>
        <v>0</v>
      </c>
      <c r="G39" s="545">
        <f t="shared" si="0"/>
        <v>0</v>
      </c>
      <c r="H39" s="545">
        <f>'Eingabe Raum 14'!G39-'Eingabe Raum 14'!H39</f>
        <v>0</v>
      </c>
      <c r="I39" s="545">
        <f>'Eingabe Raum 14'!H39</f>
        <v>0</v>
      </c>
      <c r="J39" s="409" t="str">
        <f>IF('Eingabe Raum 14'!C39=S$7,U$7,IF('Eingabe Raum 14'!C39=S$8,U$8,IF('Eingabe Raum 14'!C39=S$9,U$9,IF('Eingabe Raum 14'!C39=S$10,U$10,U$11))))</f>
        <v>and. Geb.</v>
      </c>
      <c r="K39" s="409" t="b">
        <f>'Eingabe Raum 14'!N39</f>
        <v>0</v>
      </c>
      <c r="L39" s="545">
        <f>'Eingabe Raum 14'!O39</f>
        <v>0</v>
      </c>
      <c r="M39" s="545">
        <f>'Eingabe Raum 14'!J39</f>
        <v>0</v>
      </c>
      <c r="N39" s="409" t="e">
        <f>'Eingabe Raum 14'!L39</f>
        <v>#N/A</v>
      </c>
      <c r="O39" s="545" t="e">
        <f>'Eingabe Raum 14'!M39</f>
        <v>#N/A</v>
      </c>
      <c r="P39" s="474" t="e">
        <f>'Eingabe Raum 14'!Q39</f>
        <v>#N/A</v>
      </c>
    </row>
    <row r="40" spans="1:21" x14ac:dyDescent="0.2">
      <c r="A40" s="7">
        <v>16</v>
      </c>
      <c r="B40" s="409">
        <f>'Eingabe Raum 14'!B40</f>
        <v>0</v>
      </c>
      <c r="C40" s="409">
        <f>'Eingabe Raum 14'!A40</f>
        <v>0</v>
      </c>
      <c r="D40" s="409">
        <f>'Eingabe Raum 14'!D40</f>
        <v>0</v>
      </c>
      <c r="E40" s="543">
        <f>'Eingabe Raum 14'!E40</f>
        <v>0</v>
      </c>
      <c r="F40" s="544">
        <f>'Eingabe Raum 14'!F40</f>
        <v>0</v>
      </c>
      <c r="G40" s="545">
        <f t="shared" si="0"/>
        <v>0</v>
      </c>
      <c r="H40" s="545">
        <f>'Eingabe Raum 14'!G40-'Eingabe Raum 14'!H40</f>
        <v>0</v>
      </c>
      <c r="I40" s="545">
        <f>'Eingabe Raum 14'!H40</f>
        <v>0</v>
      </c>
      <c r="J40" s="409" t="str">
        <f>IF('Eingabe Raum 14'!C40=S$7,U$7,IF('Eingabe Raum 14'!C40=S$8,U$8,IF('Eingabe Raum 14'!C40=S$9,U$9,IF('Eingabe Raum 14'!C40=S$10,U$10,U$11))))</f>
        <v>and. Geb.</v>
      </c>
      <c r="K40" s="409" t="b">
        <f>'Eingabe Raum 14'!N40</f>
        <v>0</v>
      </c>
      <c r="L40" s="545">
        <f>'Eingabe Raum 14'!O40</f>
        <v>0</v>
      </c>
      <c r="M40" s="545">
        <f>'Eingabe Raum 14'!J40</f>
        <v>0</v>
      </c>
      <c r="N40" s="409" t="e">
        <f>'Eingabe Raum 14'!L40</f>
        <v>#N/A</v>
      </c>
      <c r="O40" s="545" t="e">
        <f>'Eingabe Raum 14'!M40</f>
        <v>#N/A</v>
      </c>
      <c r="P40" s="474" t="e">
        <f>'Eingabe Raum 14'!Q40</f>
        <v>#N/A</v>
      </c>
    </row>
    <row r="41" spans="1:21" x14ac:dyDescent="0.2">
      <c r="A41" s="7">
        <v>17</v>
      </c>
      <c r="B41" s="409">
        <f>'Eingabe Raum 14'!B41</f>
        <v>0</v>
      </c>
      <c r="C41" s="409">
        <f>'Eingabe Raum 14'!A41</f>
        <v>0</v>
      </c>
      <c r="D41" s="409">
        <f>'Eingabe Raum 14'!D41</f>
        <v>0</v>
      </c>
      <c r="E41" s="543">
        <f>'Eingabe Raum 14'!E41</f>
        <v>0</v>
      </c>
      <c r="F41" s="544">
        <f>'Eingabe Raum 14'!F41</f>
        <v>0</v>
      </c>
      <c r="G41" s="545">
        <f t="shared" si="0"/>
        <v>0</v>
      </c>
      <c r="H41" s="545">
        <f>'Eingabe Raum 14'!G41-'Eingabe Raum 14'!H41</f>
        <v>0</v>
      </c>
      <c r="I41" s="545">
        <f>'Eingabe Raum 14'!H41</f>
        <v>0</v>
      </c>
      <c r="J41" s="409" t="str">
        <f>IF('Eingabe Raum 14'!C41=S$7,U$7,IF('Eingabe Raum 14'!C41=S$8,U$8,IF('Eingabe Raum 14'!C41=S$9,U$9,IF('Eingabe Raum 14'!C41=S$10,U$10,U$11))))</f>
        <v>and. Geb.</v>
      </c>
      <c r="K41" s="409" t="b">
        <f>'Eingabe Raum 14'!N41</f>
        <v>0</v>
      </c>
      <c r="L41" s="545">
        <f>'Eingabe Raum 14'!O41</f>
        <v>0</v>
      </c>
      <c r="M41" s="545">
        <f>'Eingabe Raum 14'!J41</f>
        <v>0</v>
      </c>
      <c r="N41" s="409" t="e">
        <f>'Eingabe Raum 14'!L41</f>
        <v>#N/A</v>
      </c>
      <c r="O41" s="545" t="e">
        <f>'Eingabe Raum 14'!M41</f>
        <v>#N/A</v>
      </c>
      <c r="P41" s="474" t="e">
        <f>'Eingabe Raum 14'!Q41</f>
        <v>#N/A</v>
      </c>
      <c r="R41" s="226"/>
    </row>
    <row r="42" spans="1:21" x14ac:dyDescent="0.2">
      <c r="A42" s="7">
        <v>18</v>
      </c>
      <c r="B42" s="409">
        <f>'Eingabe Raum 14'!B42</f>
        <v>0</v>
      </c>
      <c r="C42" s="409">
        <f>'Eingabe Raum 14'!A42</f>
        <v>0</v>
      </c>
      <c r="D42" s="409">
        <f>'Eingabe Raum 14'!D42</f>
        <v>0</v>
      </c>
      <c r="E42" s="543">
        <f>'Eingabe Raum 14'!E42</f>
        <v>0</v>
      </c>
      <c r="F42" s="544">
        <f>'Eingabe Raum 14'!F42</f>
        <v>0</v>
      </c>
      <c r="G42" s="545">
        <f t="shared" si="0"/>
        <v>0</v>
      </c>
      <c r="H42" s="545">
        <f>'Eingabe Raum 14'!G42-'Eingabe Raum 14'!H42</f>
        <v>0</v>
      </c>
      <c r="I42" s="545">
        <f>'Eingabe Raum 14'!H42</f>
        <v>0</v>
      </c>
      <c r="J42" s="409" t="str">
        <f>IF('Eingabe Raum 14'!C42=S$7,U$7,IF('Eingabe Raum 14'!C42=S$8,U$8,IF('Eingabe Raum 14'!C42=S$9,U$9,IF('Eingabe Raum 14'!C42=S$10,U$10,U$11))))</f>
        <v>and. Geb.</v>
      </c>
      <c r="K42" s="409" t="b">
        <f>'Eingabe Raum 14'!N42</f>
        <v>0</v>
      </c>
      <c r="L42" s="545">
        <f>'Eingabe Raum 14'!O42</f>
        <v>0</v>
      </c>
      <c r="M42" s="545">
        <f>'Eingabe Raum 14'!J42</f>
        <v>0</v>
      </c>
      <c r="N42" s="409" t="e">
        <f>'Eingabe Raum 14'!L42</f>
        <v>#N/A</v>
      </c>
      <c r="O42" s="545" t="e">
        <f>'Eingabe Raum 14'!M42</f>
        <v>#N/A</v>
      </c>
      <c r="P42" s="474" t="e">
        <f>'Eingabe Raum 14'!Q42</f>
        <v>#N/A</v>
      </c>
    </row>
    <row r="43" spans="1:21" x14ac:dyDescent="0.2">
      <c r="A43" s="7">
        <v>19</v>
      </c>
      <c r="B43" s="409">
        <f>'Eingabe Raum 14'!B43</f>
        <v>0</v>
      </c>
      <c r="C43" s="409">
        <f>'Eingabe Raum 14'!A43</f>
        <v>0</v>
      </c>
      <c r="D43" s="409">
        <f>'Eingabe Raum 14'!D43</f>
        <v>0</v>
      </c>
      <c r="E43" s="543">
        <f>'Eingabe Raum 14'!E43</f>
        <v>0</v>
      </c>
      <c r="F43" s="544">
        <f>'Eingabe Raum 14'!F43</f>
        <v>0</v>
      </c>
      <c r="G43" s="545">
        <f t="shared" si="0"/>
        <v>0</v>
      </c>
      <c r="H43" s="545">
        <f>'Eingabe Raum 14'!G43-'Eingabe Raum 14'!H43</f>
        <v>0</v>
      </c>
      <c r="I43" s="545">
        <f>'Eingabe Raum 14'!H43</f>
        <v>0</v>
      </c>
      <c r="J43" s="409" t="str">
        <f>IF('Eingabe Raum 14'!C43=S$7,U$7,IF('Eingabe Raum 14'!C43=S$8,U$8,IF('Eingabe Raum 14'!C43=S$9,U$9,IF('Eingabe Raum 14'!C43=S$10,U$10,U$11))))</f>
        <v>and. Geb.</v>
      </c>
      <c r="K43" s="409" t="b">
        <f>'Eingabe Raum 14'!N43</f>
        <v>0</v>
      </c>
      <c r="L43" s="545">
        <f>'Eingabe Raum 14'!O43</f>
        <v>0</v>
      </c>
      <c r="M43" s="545">
        <f>'Eingabe Raum 14'!J43</f>
        <v>0</v>
      </c>
      <c r="N43" s="409" t="e">
        <f>'Eingabe Raum 14'!L43</f>
        <v>#N/A</v>
      </c>
      <c r="O43" s="545" t="e">
        <f>'Eingabe Raum 14'!M43</f>
        <v>#N/A</v>
      </c>
      <c r="P43" s="474" t="e">
        <f>'Eingabe Raum 14'!Q43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14'!E51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14'!O46:P46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14'!O47:P47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14'!O48:P48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14'!P49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14'!O51:P51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14'!O53:P53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2mRe0xpLFeLVrRzloV+CEphfhhwfVZuzbs9yfaquCM2DeVoad5u6SnrBlt6SQzWlGFcN1jYFgbEPeGx+s7u+Mg==" saltValue="i7pQTrfKRenPFI18ai7mFw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34293-15A4-45E2-B2D1-136A0E577B2D}">
  <sheetPr>
    <pageSetUpPr fitToPage="1"/>
  </sheetPr>
  <dimension ref="A1:U60"/>
  <sheetViews>
    <sheetView workbookViewId="0">
      <selection activeCell="E26" sqref="E26"/>
    </sheetView>
  </sheetViews>
  <sheetFormatPr baseColWidth="10" defaultRowHeight="14.25" x14ac:dyDescent="0.2"/>
  <cols>
    <col min="1" max="1" width="4.875" style="7" customWidth="1"/>
    <col min="2" max="6" width="6.25" style="7" customWidth="1"/>
    <col min="7" max="9" width="6.875" style="7" customWidth="1"/>
    <col min="10" max="10" width="7.625" style="7" customWidth="1"/>
    <col min="11" max="12" width="6.25" style="7" customWidth="1"/>
    <col min="13" max="13" width="6.875" style="7" customWidth="1"/>
    <col min="14" max="14" width="7.5" style="7" customWidth="1"/>
    <col min="15" max="15" width="9" style="7" customWidth="1"/>
    <col min="16" max="18" width="8.75" style="7" customWidth="1"/>
    <col min="19" max="19" width="8.75" style="7" hidden="1" customWidth="1"/>
    <col min="20" max="20" width="13.75" style="7" hidden="1" customWidth="1"/>
    <col min="21" max="21" width="7.5" style="498" hidden="1" customWidth="1"/>
    <col min="22" max="16384" width="11" style="7"/>
  </cols>
  <sheetData>
    <row r="1" spans="2:21" ht="15.75" customHeight="1" x14ac:dyDescent="0.2">
      <c r="B1" s="126" t="s">
        <v>17</v>
      </c>
      <c r="C1" s="495"/>
      <c r="D1" s="496">
        <f>'Eingabe Allgemeine Daten'!B18</f>
        <v>0</v>
      </c>
      <c r="E1" s="497"/>
      <c r="F1" s="128" t="s">
        <v>6749</v>
      </c>
      <c r="G1" s="129"/>
      <c r="H1" s="350">
        <f>'Eingabe Allgemeine Daten'!F18</f>
        <v>0</v>
      </c>
      <c r="I1" s="351"/>
      <c r="J1" s="352"/>
      <c r="K1" s="353"/>
      <c r="L1" s="352"/>
      <c r="M1" s="353"/>
      <c r="N1" s="353"/>
      <c r="O1" s="108" t="s">
        <v>6862</v>
      </c>
      <c r="P1" s="130" t="s">
        <v>7015</v>
      </c>
      <c r="S1" s="8"/>
    </row>
    <row r="2" spans="2:21" ht="15.75" customHeight="1" x14ac:dyDescent="0.2">
      <c r="B2" s="110" t="s">
        <v>1</v>
      </c>
      <c r="C2" s="198">
        <f>'Druck Zonendaten'!C2</f>
        <v>0</v>
      </c>
      <c r="D2" s="198"/>
      <c r="E2" s="228"/>
      <c r="F2" s="197" t="s">
        <v>2</v>
      </c>
      <c r="G2" s="198"/>
      <c r="H2" s="198" t="str">
        <f>'Druck Zonendaten'!H2</f>
        <v>Gesamt</v>
      </c>
      <c r="I2" s="228"/>
      <c r="J2" s="197" t="s">
        <v>21</v>
      </c>
      <c r="K2" s="198"/>
      <c r="L2" s="198" t="str">
        <f>'Druck Zonendaten'!L2</f>
        <v>Gesamt</v>
      </c>
      <c r="M2" s="228"/>
      <c r="N2" s="499" t="s">
        <v>6864</v>
      </c>
      <c r="O2" s="500"/>
      <c r="P2" s="365">
        <f>'Eingabe Raum 15'!C1</f>
        <v>0</v>
      </c>
      <c r="S2" s="8"/>
    </row>
    <row r="3" spans="2:21" ht="15.75" customHeight="1" x14ac:dyDescent="0.2">
      <c r="B3" s="110" t="s">
        <v>6809</v>
      </c>
      <c r="C3" s="227"/>
      <c r="D3" s="501">
        <f>'Eingabe Raum 15'!H2</f>
        <v>0</v>
      </c>
      <c r="E3" s="502"/>
      <c r="F3" s="197" t="s">
        <v>6523</v>
      </c>
      <c r="G3" s="198"/>
      <c r="H3" s="198">
        <f>'Eingabe Raum 15'!C2</f>
        <v>0</v>
      </c>
      <c r="I3" s="198"/>
      <c r="J3" s="198"/>
      <c r="K3" s="198"/>
      <c r="L3" s="198"/>
      <c r="M3" s="228"/>
      <c r="N3" s="332"/>
      <c r="O3" s="319"/>
      <c r="P3" s="365"/>
      <c r="S3" s="8"/>
    </row>
    <row r="4" spans="2:21" ht="15.75" customHeight="1" thickBot="1" x14ac:dyDescent="0.35">
      <c r="B4" s="204" t="s">
        <v>6914</v>
      </c>
      <c r="C4" s="205"/>
      <c r="D4" s="205"/>
      <c r="E4" s="205"/>
      <c r="F4" s="503" t="s">
        <v>6915</v>
      </c>
      <c r="G4" s="503"/>
      <c r="H4" s="135">
        <f>'Eingabe Raum 15'!C3</f>
        <v>0</v>
      </c>
      <c r="I4" s="135" t="s">
        <v>6916</v>
      </c>
      <c r="J4" s="504" t="s">
        <v>6917</v>
      </c>
      <c r="K4" s="505">
        <v>0</v>
      </c>
      <c r="L4" s="506" t="s">
        <v>6918</v>
      </c>
      <c r="M4" s="507" t="s">
        <v>6919</v>
      </c>
      <c r="N4" s="507"/>
      <c r="O4" s="506">
        <f>H4+K4</f>
        <v>0</v>
      </c>
      <c r="P4" s="508" t="s">
        <v>13</v>
      </c>
      <c r="S4" s="8"/>
    </row>
    <row r="5" spans="2:21" ht="2.1" customHeight="1" thickBot="1" x14ac:dyDescent="0.25">
      <c r="B5" s="137"/>
      <c r="C5" s="101"/>
      <c r="D5" s="101"/>
      <c r="E5" s="101"/>
      <c r="F5" s="76"/>
      <c r="G5" s="101"/>
      <c r="H5" s="101"/>
      <c r="I5" s="101"/>
      <c r="J5" s="101"/>
      <c r="K5" s="106"/>
      <c r="L5" s="300"/>
      <c r="M5" s="226"/>
      <c r="N5" s="226"/>
      <c r="O5" s="226"/>
      <c r="P5" s="226"/>
      <c r="S5" s="8" t="s">
        <v>6590</v>
      </c>
    </row>
    <row r="6" spans="2:21" ht="15.75" customHeight="1" x14ac:dyDescent="0.3">
      <c r="B6" s="206" t="s">
        <v>6920</v>
      </c>
      <c r="C6" s="207"/>
      <c r="D6" s="207"/>
      <c r="E6" s="509"/>
      <c r="F6" s="509"/>
      <c r="G6" s="509"/>
      <c r="H6" s="509"/>
      <c r="I6" s="510" t="s">
        <v>6814</v>
      </c>
      <c r="J6" s="509"/>
      <c r="K6" s="511"/>
      <c r="L6" s="511"/>
      <c r="M6" s="511"/>
      <c r="N6" s="512" t="s">
        <v>6867</v>
      </c>
      <c r="O6" s="513">
        <f>'Eingabe Raum 15'!H8</f>
        <v>0</v>
      </c>
      <c r="P6" s="514" t="s">
        <v>5</v>
      </c>
    </row>
    <row r="7" spans="2:21" ht="15.75" customHeight="1" x14ac:dyDescent="0.3">
      <c r="B7" s="182" t="s">
        <v>6936</v>
      </c>
      <c r="C7" s="183"/>
      <c r="D7" s="183"/>
      <c r="E7" s="308" t="s">
        <v>6923</v>
      </c>
      <c r="F7" s="357">
        <f>'Eingabe Raum 15'!H4</f>
        <v>0</v>
      </c>
      <c r="G7" s="307" t="s">
        <v>7</v>
      </c>
      <c r="H7" s="226"/>
      <c r="I7" s="515" t="s">
        <v>6956</v>
      </c>
      <c r="J7" s="226"/>
      <c r="K7" s="157"/>
      <c r="L7" s="157"/>
      <c r="M7" s="157"/>
      <c r="N7" s="516" t="s">
        <v>6957</v>
      </c>
      <c r="O7" s="369">
        <f>'Eingabe Raum 15'!K8</f>
        <v>0</v>
      </c>
      <c r="P7" s="517" t="s">
        <v>5</v>
      </c>
      <c r="S7" s="8" t="s">
        <v>6586</v>
      </c>
      <c r="U7" s="498" t="s">
        <v>6591</v>
      </c>
    </row>
    <row r="8" spans="2:21" ht="15.75" customHeight="1" x14ac:dyDescent="0.3">
      <c r="B8" s="182" t="s">
        <v>6937</v>
      </c>
      <c r="C8" s="183"/>
      <c r="D8" s="183"/>
      <c r="E8" s="308" t="s">
        <v>6924</v>
      </c>
      <c r="F8" s="357">
        <f>'Eingabe Raum 15'!E4</f>
        <v>0</v>
      </c>
      <c r="G8" s="307" t="s">
        <v>7</v>
      </c>
      <c r="H8" s="226"/>
      <c r="I8" s="515" t="s">
        <v>6948</v>
      </c>
      <c r="J8" s="226"/>
      <c r="K8" s="157"/>
      <c r="L8" s="157"/>
      <c r="M8" s="157"/>
      <c r="N8" s="518"/>
      <c r="O8" s="369"/>
      <c r="P8" s="517"/>
      <c r="S8" s="8" t="s">
        <v>6587</v>
      </c>
      <c r="U8" s="498" t="s">
        <v>6587</v>
      </c>
    </row>
    <row r="9" spans="2:21" ht="15.75" customHeight="1" x14ac:dyDescent="0.3">
      <c r="B9" s="156" t="s">
        <v>6938</v>
      </c>
      <c r="C9" s="157"/>
      <c r="D9" s="157"/>
      <c r="E9" s="308" t="s">
        <v>6926</v>
      </c>
      <c r="F9" s="357">
        <f>F7*F8</f>
        <v>0</v>
      </c>
      <c r="G9" s="307" t="s">
        <v>4</v>
      </c>
      <c r="H9" s="226"/>
      <c r="I9" s="247" t="s">
        <v>6949</v>
      </c>
      <c r="J9" s="226"/>
      <c r="K9" s="157"/>
      <c r="L9" s="157"/>
      <c r="M9" s="157"/>
      <c r="N9" s="519" t="s">
        <v>6958</v>
      </c>
      <c r="O9" s="369">
        <f>'Eingabe Raum 15'!C11</f>
        <v>0</v>
      </c>
      <c r="P9" s="517" t="s">
        <v>5</v>
      </c>
      <c r="S9" s="8" t="s">
        <v>6588</v>
      </c>
      <c r="U9" s="498" t="s">
        <v>6968</v>
      </c>
    </row>
    <row r="10" spans="2:21" ht="15.75" customHeight="1" x14ac:dyDescent="0.3">
      <c r="B10" s="182" t="s">
        <v>6939</v>
      </c>
      <c r="C10" s="183"/>
      <c r="D10" s="183"/>
      <c r="E10" s="308" t="s">
        <v>6927</v>
      </c>
      <c r="F10" s="357">
        <f>'Eingabe Raum 15'!H3</f>
        <v>0</v>
      </c>
      <c r="G10" s="307" t="s">
        <v>7</v>
      </c>
      <c r="H10" s="226"/>
      <c r="I10" s="247" t="s">
        <v>6950</v>
      </c>
      <c r="J10" s="226"/>
      <c r="K10" s="157"/>
      <c r="L10" s="157"/>
      <c r="M10" s="157"/>
      <c r="N10" s="519" t="s">
        <v>6960</v>
      </c>
      <c r="O10" s="520">
        <f>'Eingabe Raum 15'!L11</f>
        <v>0</v>
      </c>
      <c r="P10" s="517" t="s">
        <v>13</v>
      </c>
      <c r="S10" s="8" t="s">
        <v>6589</v>
      </c>
      <c r="U10" s="498" t="s">
        <v>6969</v>
      </c>
    </row>
    <row r="11" spans="2:21" ht="15.75" customHeight="1" x14ac:dyDescent="0.3">
      <c r="B11" s="182" t="s">
        <v>6940</v>
      </c>
      <c r="C11" s="183"/>
      <c r="D11" s="183"/>
      <c r="E11" s="308" t="s">
        <v>6928</v>
      </c>
      <c r="F11" s="357">
        <f>'Eingabe Raum 15'!K3</f>
        <v>0</v>
      </c>
      <c r="G11" s="307" t="s">
        <v>7</v>
      </c>
      <c r="H11" s="226"/>
      <c r="I11" s="247" t="s">
        <v>6951</v>
      </c>
      <c r="J11" s="226"/>
      <c r="K11" s="157"/>
      <c r="L11" s="157"/>
      <c r="M11" s="157"/>
      <c r="N11" s="519" t="s">
        <v>6959</v>
      </c>
      <c r="O11" s="369">
        <f>'Eingabe Raum 15'!C12</f>
        <v>0</v>
      </c>
      <c r="P11" s="517" t="s">
        <v>5</v>
      </c>
      <c r="S11" s="8" t="s">
        <v>6590</v>
      </c>
      <c r="U11" s="498" t="s">
        <v>6970</v>
      </c>
    </row>
    <row r="12" spans="2:21" ht="15.75" customHeight="1" x14ac:dyDescent="0.3">
      <c r="B12" s="182" t="s">
        <v>6941</v>
      </c>
      <c r="C12" s="183"/>
      <c r="D12" s="183"/>
      <c r="E12" s="308" t="s">
        <v>6929</v>
      </c>
      <c r="F12" s="357">
        <f>F10-F11</f>
        <v>0</v>
      </c>
      <c r="G12" s="307" t="s">
        <v>7</v>
      </c>
      <c r="H12" s="226"/>
      <c r="I12" s="515" t="s">
        <v>6851</v>
      </c>
      <c r="J12" s="226"/>
      <c r="K12" s="157"/>
      <c r="L12" s="157"/>
      <c r="M12" s="157"/>
      <c r="N12" s="521" t="s">
        <v>6961</v>
      </c>
      <c r="O12" s="369">
        <f>'Eingabe Raum 15'!H18</f>
        <v>0</v>
      </c>
      <c r="P12" s="517" t="s">
        <v>5</v>
      </c>
      <c r="R12" s="226"/>
    </row>
    <row r="13" spans="2:21" ht="15.75" customHeight="1" x14ac:dyDescent="0.3">
      <c r="B13" s="182" t="s">
        <v>6942</v>
      </c>
      <c r="C13" s="183"/>
      <c r="D13" s="183"/>
      <c r="E13" s="308" t="s">
        <v>6889</v>
      </c>
      <c r="F13" s="306">
        <f>F7*F8*F12</f>
        <v>0</v>
      </c>
      <c r="G13" s="307" t="s">
        <v>15</v>
      </c>
      <c r="H13" s="226"/>
      <c r="I13" s="515" t="s">
        <v>6952</v>
      </c>
      <c r="J13" s="226"/>
      <c r="K13" s="157"/>
      <c r="L13" s="157"/>
      <c r="M13" s="157"/>
      <c r="N13" s="226"/>
      <c r="O13" s="369"/>
      <c r="P13" s="517"/>
    </row>
    <row r="14" spans="2:21" ht="15.75" customHeight="1" x14ac:dyDescent="0.3">
      <c r="B14" s="182" t="s">
        <v>6943</v>
      </c>
      <c r="C14" s="183"/>
      <c r="D14" s="183"/>
      <c r="E14" s="516" t="s">
        <v>6930</v>
      </c>
      <c r="F14" s="306">
        <f>'Eingabe Raum 15'!T52</f>
        <v>0</v>
      </c>
      <c r="G14" s="307" t="s">
        <v>4</v>
      </c>
      <c r="H14" s="226"/>
      <c r="I14" s="247" t="s">
        <v>6953</v>
      </c>
      <c r="J14" s="226"/>
      <c r="K14" s="157"/>
      <c r="L14" s="157"/>
      <c r="M14" s="157"/>
      <c r="N14" s="521" t="s">
        <v>6962</v>
      </c>
      <c r="O14" s="369">
        <f>'Eingabe Raum 15'!G14</f>
        <v>0</v>
      </c>
      <c r="P14" s="517" t="s">
        <v>5</v>
      </c>
    </row>
    <row r="15" spans="2:21" ht="15.75" customHeight="1" x14ac:dyDescent="0.2">
      <c r="B15" s="202" t="s">
        <v>6922</v>
      </c>
      <c r="C15" s="203"/>
      <c r="D15" s="203"/>
      <c r="E15" s="369"/>
      <c r="F15" s="357"/>
      <c r="G15" s="307"/>
      <c r="H15" s="226"/>
      <c r="I15" s="101" t="s">
        <v>6950</v>
      </c>
      <c r="J15" s="226"/>
      <c r="K15" s="157"/>
      <c r="L15" s="157"/>
      <c r="M15" s="157"/>
      <c r="N15" s="337" t="s">
        <v>6895</v>
      </c>
      <c r="O15" s="369" t="str">
        <f>IF('Eingabe Raum 15'!J14="","",'Eingabe Raum 15'!J14)</f>
        <v/>
      </c>
      <c r="P15" s="517" t="s">
        <v>13</v>
      </c>
      <c r="S15" s="226"/>
    </row>
    <row r="16" spans="2:21" ht="15.75" customHeight="1" x14ac:dyDescent="0.3">
      <c r="B16" s="182" t="s">
        <v>6944</v>
      </c>
      <c r="C16" s="183"/>
      <c r="D16" s="183"/>
      <c r="E16" s="308" t="s">
        <v>6931</v>
      </c>
      <c r="F16" s="357" t="str">
        <f>IF('Eingabe Raum 15'!K44&gt;0,'Eingabe Raum 15'!K44,"")</f>
        <v/>
      </c>
      <c r="G16" s="307" t="s">
        <v>7</v>
      </c>
      <c r="H16" s="226"/>
      <c r="I16" s="515" t="s">
        <v>6935</v>
      </c>
      <c r="J16" s="226"/>
      <c r="K16" s="157"/>
      <c r="L16" s="157"/>
      <c r="M16" s="157"/>
      <c r="N16" s="522" t="s">
        <v>6963</v>
      </c>
      <c r="O16" s="369">
        <f>'Eingabe Raum 15'!H17</f>
        <v>0</v>
      </c>
      <c r="P16" s="517" t="s">
        <v>5</v>
      </c>
    </row>
    <row r="17" spans="1:21" ht="15.75" customHeight="1" x14ac:dyDescent="0.3">
      <c r="B17" s="182" t="s">
        <v>6945</v>
      </c>
      <c r="C17" s="183"/>
      <c r="D17" s="183"/>
      <c r="E17" s="308" t="s">
        <v>6932</v>
      </c>
      <c r="F17" s="357"/>
      <c r="G17" s="307" t="s">
        <v>4</v>
      </c>
      <c r="H17" s="226"/>
      <c r="I17" s="515" t="s">
        <v>6964</v>
      </c>
      <c r="J17" s="226"/>
      <c r="K17" s="157"/>
      <c r="L17" s="157"/>
      <c r="M17" s="157"/>
      <c r="N17" s="522" t="s">
        <v>6965</v>
      </c>
      <c r="O17" s="369"/>
      <c r="P17" s="517" t="s">
        <v>5</v>
      </c>
    </row>
    <row r="18" spans="1:21" ht="15.75" customHeight="1" x14ac:dyDescent="0.3">
      <c r="B18" s="523" t="s">
        <v>6946</v>
      </c>
      <c r="C18" s="524"/>
      <c r="D18" s="524"/>
      <c r="E18" s="308" t="s">
        <v>6933</v>
      </c>
      <c r="F18" s="357"/>
      <c r="G18" s="307" t="s">
        <v>7</v>
      </c>
      <c r="H18" s="226"/>
      <c r="I18" s="515" t="s">
        <v>6954</v>
      </c>
      <c r="J18" s="226"/>
      <c r="K18" s="157"/>
      <c r="L18" s="157"/>
      <c r="M18" s="157"/>
      <c r="N18" s="522" t="s">
        <v>6966</v>
      </c>
      <c r="O18" s="369"/>
      <c r="P18" s="517" t="s">
        <v>5</v>
      </c>
    </row>
    <row r="19" spans="1:21" ht="15.75" customHeight="1" thickBot="1" x14ac:dyDescent="0.35">
      <c r="B19" s="192" t="s">
        <v>6947</v>
      </c>
      <c r="C19" s="193"/>
      <c r="D19" s="193"/>
      <c r="E19" s="525" t="s">
        <v>6934</v>
      </c>
      <c r="F19" s="371"/>
      <c r="G19" s="505" t="s">
        <v>7</v>
      </c>
      <c r="H19" s="252"/>
      <c r="I19" s="526" t="s">
        <v>6955</v>
      </c>
      <c r="J19" s="252"/>
      <c r="K19" s="161"/>
      <c r="L19" s="161"/>
      <c r="M19" s="161"/>
      <c r="N19" s="527" t="s">
        <v>6967</v>
      </c>
      <c r="O19" s="528" t="e">
        <f>'Eingabe Raum 15'!V53</f>
        <v>#N/A</v>
      </c>
      <c r="P19" s="529" t="s">
        <v>5</v>
      </c>
    </row>
    <row r="20" spans="1:21" ht="2.1" customHeight="1" thickBot="1" x14ac:dyDescent="0.25">
      <c r="B20" s="113"/>
      <c r="C20" s="101"/>
      <c r="D20" s="101"/>
      <c r="E20" s="101"/>
      <c r="F20" s="101"/>
      <c r="G20" s="101"/>
      <c r="H20" s="101"/>
      <c r="I20" s="101"/>
      <c r="J20" s="101"/>
      <c r="K20" s="106"/>
      <c r="L20" s="226"/>
      <c r="M20" s="226"/>
      <c r="N20" s="226"/>
      <c r="O20" s="226"/>
      <c r="P20" s="226"/>
      <c r="R20" s="226"/>
    </row>
    <row r="21" spans="1:21" ht="15.75" customHeight="1" x14ac:dyDescent="0.2">
      <c r="B21" s="254" t="s">
        <v>6865</v>
      </c>
      <c r="C21" s="254" t="s">
        <v>6593</v>
      </c>
      <c r="D21" s="254" t="s">
        <v>6557</v>
      </c>
      <c r="E21" s="254" t="s">
        <v>6866</v>
      </c>
      <c r="F21" s="254" t="s">
        <v>6878</v>
      </c>
      <c r="G21" s="254" t="s">
        <v>6881</v>
      </c>
      <c r="H21" s="254" t="s">
        <v>6883</v>
      </c>
      <c r="I21" s="530" t="s">
        <v>6885</v>
      </c>
      <c r="J21" s="254" t="s">
        <v>6575</v>
      </c>
      <c r="K21" s="259" t="s">
        <v>6887</v>
      </c>
      <c r="L21" s="259" t="s">
        <v>6903</v>
      </c>
      <c r="M21" s="254" t="s">
        <v>6904</v>
      </c>
      <c r="N21" s="259" t="s">
        <v>6907</v>
      </c>
      <c r="O21" s="259" t="s">
        <v>6909</v>
      </c>
      <c r="P21" s="259" t="s">
        <v>6911</v>
      </c>
    </row>
    <row r="22" spans="1:21" ht="88.5" customHeight="1" thickBot="1" x14ac:dyDescent="0.25">
      <c r="B22" s="260"/>
      <c r="C22" s="260"/>
      <c r="D22" s="260"/>
      <c r="E22" s="260"/>
      <c r="F22" s="260"/>
      <c r="G22" s="265"/>
      <c r="H22" s="265"/>
      <c r="I22" s="531"/>
      <c r="J22" s="265"/>
      <c r="K22" s="265"/>
      <c r="L22" s="265"/>
      <c r="M22" s="265"/>
      <c r="N22" s="445"/>
      <c r="O22" s="445"/>
      <c r="P22" s="445"/>
    </row>
    <row r="23" spans="1:21" ht="17.25" customHeight="1" x14ac:dyDescent="0.2">
      <c r="B23" s="532" t="s">
        <v>1119</v>
      </c>
      <c r="C23" s="532" t="s">
        <v>1119</v>
      </c>
      <c r="D23" s="532" t="s">
        <v>1119</v>
      </c>
      <c r="E23" s="533" t="s">
        <v>6879</v>
      </c>
      <c r="F23" s="534" t="s">
        <v>6880</v>
      </c>
      <c r="G23" s="270" t="s">
        <v>6882</v>
      </c>
      <c r="H23" s="270" t="s">
        <v>6884</v>
      </c>
      <c r="I23" s="270" t="s">
        <v>6886</v>
      </c>
      <c r="J23" s="535"/>
      <c r="K23" s="269" t="s">
        <v>6902</v>
      </c>
      <c r="L23" s="270" t="s">
        <v>6905</v>
      </c>
      <c r="M23" s="270" t="s">
        <v>6906</v>
      </c>
      <c r="N23" s="269" t="s">
        <v>6908</v>
      </c>
      <c r="O23" s="269" t="s">
        <v>6910</v>
      </c>
      <c r="P23" s="270" t="s">
        <v>6912</v>
      </c>
      <c r="S23" s="226"/>
    </row>
    <row r="24" spans="1:21" s="8" customFormat="1" ht="17.25" customHeight="1" x14ac:dyDescent="0.2">
      <c r="B24" s="536"/>
      <c r="C24" s="536"/>
      <c r="D24" s="536"/>
      <c r="E24" s="469" t="s">
        <v>7</v>
      </c>
      <c r="F24" s="471"/>
      <c r="G24" s="537" t="s">
        <v>4</v>
      </c>
      <c r="H24" s="538"/>
      <c r="I24" s="539"/>
      <c r="J24" s="536"/>
      <c r="K24" s="540" t="s">
        <v>13</v>
      </c>
      <c r="L24" s="541"/>
      <c r="M24" s="470" t="s">
        <v>6913</v>
      </c>
      <c r="N24" s="470"/>
      <c r="O24" s="471"/>
      <c r="P24" s="542" t="s">
        <v>6583</v>
      </c>
      <c r="Q24" s="7"/>
      <c r="R24" s="7"/>
      <c r="S24" s="7"/>
      <c r="U24" s="498"/>
    </row>
    <row r="25" spans="1:21" s="8" customFormat="1" x14ac:dyDescent="0.2">
      <c r="A25" s="8">
        <v>1</v>
      </c>
      <c r="B25" s="409">
        <f>'Eingabe Raum 15'!B25</f>
        <v>0</v>
      </c>
      <c r="C25" s="409">
        <f>'Eingabe Raum 15'!A25</f>
        <v>0</v>
      </c>
      <c r="D25" s="409">
        <f>'Eingabe Raum 15'!D25</f>
        <v>0</v>
      </c>
      <c r="E25" s="543">
        <f>'Eingabe Raum 15'!E25</f>
        <v>0</v>
      </c>
      <c r="F25" s="544">
        <f>'Eingabe Raum 15'!F25</f>
        <v>0</v>
      </c>
      <c r="G25" s="545">
        <f>E25*F25</f>
        <v>0</v>
      </c>
      <c r="H25" s="545">
        <f>'Eingabe Raum 15'!G25-'Eingabe Raum 15'!H25</f>
        <v>0</v>
      </c>
      <c r="I25" s="545">
        <f>'Eingabe Raum 15'!H25</f>
        <v>0</v>
      </c>
      <c r="J25" s="409" t="str">
        <f>IF('Eingabe Raum 15'!C25=S$7,U$7,IF('Eingabe Raum 15'!C25=S$8,U$8,IF('Eingabe Raum 15'!C25=S$9,U$9,IF('Eingabe Raum 15'!C25=S$10,U$10,U$11))))</f>
        <v>and. Geb.</v>
      </c>
      <c r="K25" s="409" t="b">
        <f>'Eingabe Raum 15'!N25</f>
        <v>0</v>
      </c>
      <c r="L25" s="545">
        <f>'Eingabe Raum 15'!O25</f>
        <v>0</v>
      </c>
      <c r="M25" s="546">
        <f>'Eingabe Raum 15'!J25</f>
        <v>0</v>
      </c>
      <c r="N25" s="547" t="e">
        <f>'Eingabe Raum 15'!L25</f>
        <v>#N/A</v>
      </c>
      <c r="O25" s="546" t="e">
        <f>'Eingabe Raum 15'!M25</f>
        <v>#N/A</v>
      </c>
      <c r="P25" s="474" t="e">
        <f>'Eingabe Raum 15'!Q25</f>
        <v>#N/A</v>
      </c>
      <c r="Q25" s="7"/>
      <c r="R25" s="7"/>
      <c r="S25" s="7"/>
      <c r="T25" s="7"/>
      <c r="U25" s="498"/>
    </row>
    <row r="26" spans="1:21" x14ac:dyDescent="0.2">
      <c r="A26" s="7">
        <v>2</v>
      </c>
      <c r="B26" s="409">
        <f>'Eingabe Raum 15'!B26</f>
        <v>0</v>
      </c>
      <c r="C26" s="409">
        <f>'Eingabe Raum 15'!A26</f>
        <v>0</v>
      </c>
      <c r="D26" s="409">
        <f>'Eingabe Raum 15'!D26</f>
        <v>0</v>
      </c>
      <c r="E26" s="543">
        <f>'Eingabe Raum 15'!E26</f>
        <v>0</v>
      </c>
      <c r="F26" s="544">
        <f>'Eingabe Raum 15'!F26</f>
        <v>0</v>
      </c>
      <c r="G26" s="545">
        <f t="shared" ref="G26:G43" si="0">E26*F26</f>
        <v>0</v>
      </c>
      <c r="H26" s="545">
        <f>'Eingabe Raum 15'!G26-'Eingabe Raum 15'!H26</f>
        <v>0</v>
      </c>
      <c r="I26" s="545">
        <f>'Eingabe Raum 15'!H26</f>
        <v>0</v>
      </c>
      <c r="J26" s="409" t="str">
        <f>IF('Eingabe Raum 15'!C26=S$7,U$7,IF('Eingabe Raum 15'!C26=S$8,U$8,IF('Eingabe Raum 15'!C26=S$9,U$9,IF('Eingabe Raum 15'!C26=S$10,U$10,U$11))))</f>
        <v>and. Geb.</v>
      </c>
      <c r="K26" s="409" t="b">
        <f>'Eingabe Raum 15'!N26</f>
        <v>0</v>
      </c>
      <c r="L26" s="545">
        <f>'Eingabe Raum 15'!O26</f>
        <v>0</v>
      </c>
      <c r="M26" s="545">
        <f>'Eingabe Raum 15'!J26</f>
        <v>0</v>
      </c>
      <c r="N26" s="409" t="e">
        <f>'Eingabe Raum 15'!L26</f>
        <v>#N/A</v>
      </c>
      <c r="O26" s="545" t="e">
        <f>'Eingabe Raum 15'!M26</f>
        <v>#N/A</v>
      </c>
      <c r="P26" s="474" t="e">
        <f>'Eingabe Raum 15'!Q26</f>
        <v>#N/A</v>
      </c>
    </row>
    <row r="27" spans="1:21" x14ac:dyDescent="0.2">
      <c r="A27" s="7">
        <v>3</v>
      </c>
      <c r="B27" s="409">
        <f>'Eingabe Raum 15'!B27</f>
        <v>0</v>
      </c>
      <c r="C27" s="409">
        <f>'Eingabe Raum 15'!A27</f>
        <v>0</v>
      </c>
      <c r="D27" s="409">
        <f>'Eingabe Raum 15'!D27</f>
        <v>0</v>
      </c>
      <c r="E27" s="543">
        <f>'Eingabe Raum 15'!E27</f>
        <v>0</v>
      </c>
      <c r="F27" s="544">
        <f>'Eingabe Raum 15'!F27</f>
        <v>0</v>
      </c>
      <c r="G27" s="545">
        <f t="shared" si="0"/>
        <v>0</v>
      </c>
      <c r="H27" s="545">
        <f>'Eingabe Raum 15'!G27-'Eingabe Raum 15'!H27</f>
        <v>0</v>
      </c>
      <c r="I27" s="545">
        <f>'Eingabe Raum 15'!H27</f>
        <v>0</v>
      </c>
      <c r="J27" s="409" t="str">
        <f>IF('Eingabe Raum 15'!C27=S$7,U$7,IF('Eingabe Raum 15'!C27=S$8,U$8,IF('Eingabe Raum 15'!C27=S$9,U$9,IF('Eingabe Raum 15'!C27=S$10,U$10,U$11))))</f>
        <v>and. Geb.</v>
      </c>
      <c r="K27" s="409" t="b">
        <f>'Eingabe Raum 15'!N27</f>
        <v>0</v>
      </c>
      <c r="L27" s="545">
        <f>'Eingabe Raum 15'!O27</f>
        <v>0</v>
      </c>
      <c r="M27" s="545">
        <f>'Eingabe Raum 15'!J27</f>
        <v>0</v>
      </c>
      <c r="N27" s="409" t="e">
        <f>'Eingabe Raum 15'!L27</f>
        <v>#N/A</v>
      </c>
      <c r="O27" s="545" t="e">
        <f>'Eingabe Raum 15'!M27</f>
        <v>#N/A</v>
      </c>
      <c r="P27" s="474" t="e">
        <f>'Eingabe Raum 15'!Q27</f>
        <v>#N/A</v>
      </c>
      <c r="R27" s="226"/>
    </row>
    <row r="28" spans="1:21" x14ac:dyDescent="0.2">
      <c r="A28" s="7">
        <v>4</v>
      </c>
      <c r="B28" s="409">
        <f>'Eingabe Raum 15'!B28</f>
        <v>0</v>
      </c>
      <c r="C28" s="409">
        <f>'Eingabe Raum 15'!A28</f>
        <v>0</v>
      </c>
      <c r="D28" s="409">
        <f>'Eingabe Raum 15'!D28</f>
        <v>0</v>
      </c>
      <c r="E28" s="543">
        <f>'Eingabe Raum 15'!E28</f>
        <v>0</v>
      </c>
      <c r="F28" s="544">
        <f>'Eingabe Raum 15'!F28</f>
        <v>0</v>
      </c>
      <c r="G28" s="545">
        <f t="shared" si="0"/>
        <v>0</v>
      </c>
      <c r="H28" s="545">
        <f>'Eingabe Raum 15'!G28-'Eingabe Raum 15'!H28</f>
        <v>0</v>
      </c>
      <c r="I28" s="545">
        <f>'Eingabe Raum 15'!H28</f>
        <v>0</v>
      </c>
      <c r="J28" s="409" t="str">
        <f>IF('Eingabe Raum 15'!C28=S$7,U$7,IF('Eingabe Raum 15'!C28=S$8,U$8,IF('Eingabe Raum 15'!C28=S$9,U$9,IF('Eingabe Raum 15'!C28=S$10,U$10,U$11))))</f>
        <v>and. Geb.</v>
      </c>
      <c r="K28" s="409" t="b">
        <f>'Eingabe Raum 15'!N28</f>
        <v>0</v>
      </c>
      <c r="L28" s="545">
        <f>'Eingabe Raum 15'!O28</f>
        <v>0</v>
      </c>
      <c r="M28" s="545">
        <f>'Eingabe Raum 15'!J28</f>
        <v>0</v>
      </c>
      <c r="N28" s="409" t="e">
        <f>'Eingabe Raum 15'!L28</f>
        <v>#N/A</v>
      </c>
      <c r="O28" s="545" t="e">
        <f>'Eingabe Raum 15'!M28</f>
        <v>#N/A</v>
      </c>
      <c r="P28" s="474" t="e">
        <f>'Eingabe Raum 15'!Q28</f>
        <v>#N/A</v>
      </c>
    </row>
    <row r="29" spans="1:21" x14ac:dyDescent="0.2">
      <c r="A29" s="7">
        <v>5</v>
      </c>
      <c r="B29" s="409">
        <f>'Eingabe Raum 15'!B29</f>
        <v>0</v>
      </c>
      <c r="C29" s="409">
        <f>'Eingabe Raum 15'!A29</f>
        <v>0</v>
      </c>
      <c r="D29" s="409">
        <f>'Eingabe Raum 15'!D29</f>
        <v>0</v>
      </c>
      <c r="E29" s="543">
        <f>'Eingabe Raum 15'!E29</f>
        <v>0</v>
      </c>
      <c r="F29" s="544">
        <f>'Eingabe Raum 15'!F29</f>
        <v>0</v>
      </c>
      <c r="G29" s="545">
        <f t="shared" si="0"/>
        <v>0</v>
      </c>
      <c r="H29" s="545">
        <f>'Eingabe Raum 15'!G29-'Eingabe Raum 15'!H29</f>
        <v>0</v>
      </c>
      <c r="I29" s="545">
        <f>'Eingabe Raum 15'!H29</f>
        <v>0</v>
      </c>
      <c r="J29" s="409" t="str">
        <f>IF('Eingabe Raum 15'!C29=S$7,U$7,IF('Eingabe Raum 15'!C29=S$8,U$8,IF('Eingabe Raum 15'!C29=S$9,U$9,IF('Eingabe Raum 15'!C29=S$10,U$10,U$11))))</f>
        <v>and. Geb.</v>
      </c>
      <c r="K29" s="409" t="b">
        <f>'Eingabe Raum 15'!N29</f>
        <v>0</v>
      </c>
      <c r="L29" s="545">
        <f>'Eingabe Raum 15'!O29</f>
        <v>0</v>
      </c>
      <c r="M29" s="545">
        <f>'Eingabe Raum 15'!J29</f>
        <v>0</v>
      </c>
      <c r="N29" s="409" t="e">
        <f>'Eingabe Raum 15'!L29</f>
        <v>#N/A</v>
      </c>
      <c r="O29" s="545" t="e">
        <f>'Eingabe Raum 15'!M29</f>
        <v>#N/A</v>
      </c>
      <c r="P29" s="474" t="e">
        <f>'Eingabe Raum 15'!Q29</f>
        <v>#N/A</v>
      </c>
    </row>
    <row r="30" spans="1:21" x14ac:dyDescent="0.2">
      <c r="A30" s="7">
        <v>6</v>
      </c>
      <c r="B30" s="409">
        <f>'Eingabe Raum 15'!B30</f>
        <v>0</v>
      </c>
      <c r="C30" s="409">
        <f>'Eingabe Raum 15'!A30</f>
        <v>0</v>
      </c>
      <c r="D30" s="409">
        <f>'Eingabe Raum 15'!D30</f>
        <v>0</v>
      </c>
      <c r="E30" s="543">
        <f>'Eingabe Raum 15'!E30</f>
        <v>0</v>
      </c>
      <c r="F30" s="544">
        <f>'Eingabe Raum 15'!F30</f>
        <v>0</v>
      </c>
      <c r="G30" s="545">
        <f t="shared" si="0"/>
        <v>0</v>
      </c>
      <c r="H30" s="545">
        <f>'Eingabe Raum 15'!G30-'Eingabe Raum 15'!H30</f>
        <v>0</v>
      </c>
      <c r="I30" s="545">
        <f>'Eingabe Raum 15'!H30</f>
        <v>0</v>
      </c>
      <c r="J30" s="409" t="str">
        <f>IF('Eingabe Raum 15'!C30=S$7,U$7,IF('Eingabe Raum 15'!C30=S$8,U$8,IF('Eingabe Raum 15'!C30=S$9,U$9,IF('Eingabe Raum 15'!C30=S$10,U$10,U$11))))</f>
        <v>and. Geb.</v>
      </c>
      <c r="K30" s="409" t="b">
        <f>'Eingabe Raum 15'!N30</f>
        <v>0</v>
      </c>
      <c r="L30" s="545">
        <f>'Eingabe Raum 15'!O30</f>
        <v>0</v>
      </c>
      <c r="M30" s="545">
        <f>'Eingabe Raum 15'!J30</f>
        <v>0</v>
      </c>
      <c r="N30" s="409" t="e">
        <f>'Eingabe Raum 15'!L30</f>
        <v>#N/A</v>
      </c>
      <c r="O30" s="545" t="e">
        <f>'Eingabe Raum 15'!M30</f>
        <v>#N/A</v>
      </c>
      <c r="P30" s="474" t="e">
        <f>'Eingabe Raum 15'!Q30</f>
        <v>#N/A</v>
      </c>
      <c r="S30" s="226"/>
    </row>
    <row r="31" spans="1:21" x14ac:dyDescent="0.2">
      <c r="A31" s="7">
        <v>7</v>
      </c>
      <c r="B31" s="409">
        <f>'Eingabe Raum 15'!B31</f>
        <v>0</v>
      </c>
      <c r="C31" s="409">
        <f>'Eingabe Raum 15'!A31</f>
        <v>0</v>
      </c>
      <c r="D31" s="409">
        <f>'Eingabe Raum 15'!D31</f>
        <v>0</v>
      </c>
      <c r="E31" s="543">
        <f>'Eingabe Raum 15'!E31</f>
        <v>0</v>
      </c>
      <c r="F31" s="544">
        <f>'Eingabe Raum 15'!F31</f>
        <v>0</v>
      </c>
      <c r="G31" s="545">
        <f t="shared" si="0"/>
        <v>0</v>
      </c>
      <c r="H31" s="545">
        <f>'Eingabe Raum 15'!G31-'Eingabe Raum 15'!H31</f>
        <v>0</v>
      </c>
      <c r="I31" s="545">
        <f>'Eingabe Raum 15'!H31</f>
        <v>0</v>
      </c>
      <c r="J31" s="409" t="str">
        <f>IF('Eingabe Raum 15'!C31=S$7,U$7,IF('Eingabe Raum 15'!C31=S$8,U$8,IF('Eingabe Raum 15'!C31=S$9,U$9,IF('Eingabe Raum 15'!C31=S$10,U$10,U$11))))</f>
        <v>and. Geb.</v>
      </c>
      <c r="K31" s="409" t="b">
        <f>'Eingabe Raum 15'!N31</f>
        <v>0</v>
      </c>
      <c r="L31" s="545">
        <f>'Eingabe Raum 15'!O31</f>
        <v>0</v>
      </c>
      <c r="M31" s="545">
        <f>'Eingabe Raum 15'!J31</f>
        <v>0</v>
      </c>
      <c r="N31" s="409" t="e">
        <f>'Eingabe Raum 15'!L31</f>
        <v>#N/A</v>
      </c>
      <c r="O31" s="545" t="e">
        <f>'Eingabe Raum 15'!M31</f>
        <v>#N/A</v>
      </c>
      <c r="P31" s="474" t="e">
        <f>'Eingabe Raum 15'!Q31</f>
        <v>#N/A</v>
      </c>
    </row>
    <row r="32" spans="1:21" x14ac:dyDescent="0.2">
      <c r="A32" s="7">
        <v>8</v>
      </c>
      <c r="B32" s="409">
        <f>'Eingabe Raum 15'!B32</f>
        <v>0</v>
      </c>
      <c r="C32" s="409">
        <f>'Eingabe Raum 15'!A32</f>
        <v>0</v>
      </c>
      <c r="D32" s="409">
        <f>'Eingabe Raum 15'!D32</f>
        <v>0</v>
      </c>
      <c r="E32" s="543">
        <f>'Eingabe Raum 15'!E32</f>
        <v>0</v>
      </c>
      <c r="F32" s="544">
        <f>'Eingabe Raum 15'!F32</f>
        <v>0</v>
      </c>
      <c r="G32" s="545">
        <f t="shared" si="0"/>
        <v>0</v>
      </c>
      <c r="H32" s="545">
        <f>'Eingabe Raum 15'!G32-'Eingabe Raum 15'!H32</f>
        <v>0</v>
      </c>
      <c r="I32" s="545">
        <f>'Eingabe Raum 15'!H32</f>
        <v>0</v>
      </c>
      <c r="J32" s="409" t="str">
        <f>IF('Eingabe Raum 15'!C32=S$7,U$7,IF('Eingabe Raum 15'!C32=S$8,U$8,IF('Eingabe Raum 15'!C32=S$9,U$9,IF('Eingabe Raum 15'!C32=S$10,U$10,U$11))))</f>
        <v>and. Geb.</v>
      </c>
      <c r="K32" s="409" t="b">
        <f>'Eingabe Raum 15'!N32</f>
        <v>0</v>
      </c>
      <c r="L32" s="545">
        <f>'Eingabe Raum 15'!O32</f>
        <v>0</v>
      </c>
      <c r="M32" s="545">
        <f>'Eingabe Raum 15'!J32</f>
        <v>0</v>
      </c>
      <c r="N32" s="409" t="e">
        <f>'Eingabe Raum 15'!L32</f>
        <v>#N/A</v>
      </c>
      <c r="O32" s="545" t="e">
        <f>'Eingabe Raum 15'!M32</f>
        <v>#N/A</v>
      </c>
      <c r="P32" s="474" t="e">
        <f>'Eingabe Raum 15'!Q32</f>
        <v>#N/A</v>
      </c>
    </row>
    <row r="33" spans="1:21" x14ac:dyDescent="0.2">
      <c r="A33" s="7">
        <v>9</v>
      </c>
      <c r="B33" s="409">
        <f>'Eingabe Raum 15'!B33</f>
        <v>0</v>
      </c>
      <c r="C33" s="409">
        <f>'Eingabe Raum 15'!A33</f>
        <v>0</v>
      </c>
      <c r="D33" s="409">
        <f>'Eingabe Raum 15'!D33</f>
        <v>0</v>
      </c>
      <c r="E33" s="543">
        <f>'Eingabe Raum 15'!E33</f>
        <v>0</v>
      </c>
      <c r="F33" s="544">
        <f>'Eingabe Raum 15'!F33</f>
        <v>0</v>
      </c>
      <c r="G33" s="545">
        <f t="shared" si="0"/>
        <v>0</v>
      </c>
      <c r="H33" s="545">
        <f>'Eingabe Raum 15'!G33-'Eingabe Raum 15'!H33</f>
        <v>0</v>
      </c>
      <c r="I33" s="545">
        <f>'Eingabe Raum 15'!H33</f>
        <v>0</v>
      </c>
      <c r="J33" s="409" t="str">
        <f>IF('Eingabe Raum 15'!C33=S$7,U$7,IF('Eingabe Raum 15'!C33=S$8,U$8,IF('Eingabe Raum 15'!C33=S$9,U$9,IF('Eingabe Raum 15'!C33=S$10,U$10,U$11))))</f>
        <v>and. Geb.</v>
      </c>
      <c r="K33" s="409" t="b">
        <f>'Eingabe Raum 15'!N33</f>
        <v>0</v>
      </c>
      <c r="L33" s="545">
        <f>'Eingabe Raum 15'!O33</f>
        <v>0</v>
      </c>
      <c r="M33" s="545">
        <f>'Eingabe Raum 15'!J33</f>
        <v>0</v>
      </c>
      <c r="N33" s="409" t="e">
        <f>'Eingabe Raum 15'!L33</f>
        <v>#N/A</v>
      </c>
      <c r="O33" s="545" t="e">
        <f>'Eingabe Raum 15'!M33</f>
        <v>#N/A</v>
      </c>
      <c r="P33" s="474" t="e">
        <f>'Eingabe Raum 15'!Q33</f>
        <v>#N/A</v>
      </c>
    </row>
    <row r="34" spans="1:21" x14ac:dyDescent="0.2">
      <c r="A34" s="7">
        <v>10</v>
      </c>
      <c r="B34" s="409">
        <f>'Eingabe Raum 15'!B34</f>
        <v>0</v>
      </c>
      <c r="C34" s="409">
        <f>'Eingabe Raum 15'!A34</f>
        <v>0</v>
      </c>
      <c r="D34" s="409">
        <f>'Eingabe Raum 15'!D34</f>
        <v>0</v>
      </c>
      <c r="E34" s="543">
        <f>'Eingabe Raum 15'!E34</f>
        <v>0</v>
      </c>
      <c r="F34" s="544">
        <f>'Eingabe Raum 15'!F34</f>
        <v>0</v>
      </c>
      <c r="G34" s="545">
        <f t="shared" si="0"/>
        <v>0</v>
      </c>
      <c r="H34" s="545">
        <f>'Eingabe Raum 15'!G34-'Eingabe Raum 15'!H34</f>
        <v>0</v>
      </c>
      <c r="I34" s="545">
        <f>'Eingabe Raum 15'!H34</f>
        <v>0</v>
      </c>
      <c r="J34" s="409" t="str">
        <f>IF('Eingabe Raum 15'!C34=S$7,U$7,IF('Eingabe Raum 15'!C34=S$8,U$8,IF('Eingabe Raum 15'!C34=S$9,U$9,IF('Eingabe Raum 15'!C34=S$10,U$10,U$11))))</f>
        <v>and. Geb.</v>
      </c>
      <c r="K34" s="409" t="b">
        <f>'Eingabe Raum 15'!N34</f>
        <v>0</v>
      </c>
      <c r="L34" s="545">
        <f>'Eingabe Raum 15'!O34</f>
        <v>0</v>
      </c>
      <c r="M34" s="545">
        <f>'Eingabe Raum 15'!J34</f>
        <v>0</v>
      </c>
      <c r="N34" s="409" t="e">
        <f>'Eingabe Raum 15'!L34</f>
        <v>#N/A</v>
      </c>
      <c r="O34" s="545" t="e">
        <f>'Eingabe Raum 15'!M34</f>
        <v>#N/A</v>
      </c>
      <c r="P34" s="474" t="e">
        <f>'Eingabe Raum 15'!Q34</f>
        <v>#N/A</v>
      </c>
      <c r="R34" s="226"/>
    </row>
    <row r="35" spans="1:21" x14ac:dyDescent="0.2">
      <c r="A35" s="7">
        <v>11</v>
      </c>
      <c r="B35" s="409">
        <f>'Eingabe Raum 15'!B35</f>
        <v>0</v>
      </c>
      <c r="C35" s="409">
        <f>'Eingabe Raum 15'!A35</f>
        <v>0</v>
      </c>
      <c r="D35" s="409">
        <f>'Eingabe Raum 15'!D35</f>
        <v>0</v>
      </c>
      <c r="E35" s="543">
        <f>'Eingabe Raum 15'!E35</f>
        <v>0</v>
      </c>
      <c r="F35" s="544">
        <f>'Eingabe Raum 15'!F35</f>
        <v>0</v>
      </c>
      <c r="G35" s="545">
        <f t="shared" si="0"/>
        <v>0</v>
      </c>
      <c r="H35" s="545">
        <f>'Eingabe Raum 15'!G35-'Eingabe Raum 15'!H35</f>
        <v>0</v>
      </c>
      <c r="I35" s="545">
        <f>'Eingabe Raum 15'!H35</f>
        <v>0</v>
      </c>
      <c r="J35" s="409" t="str">
        <f>IF('Eingabe Raum 15'!C35=S$7,U$7,IF('Eingabe Raum 15'!C35=S$8,U$8,IF('Eingabe Raum 15'!C35=S$9,U$9,IF('Eingabe Raum 15'!C35=S$10,U$10,U$11))))</f>
        <v>and. Geb.</v>
      </c>
      <c r="K35" s="409" t="b">
        <f>'Eingabe Raum 15'!N35</f>
        <v>0</v>
      </c>
      <c r="L35" s="545">
        <f>'Eingabe Raum 15'!O35</f>
        <v>0</v>
      </c>
      <c r="M35" s="545">
        <f>'Eingabe Raum 15'!J35</f>
        <v>0</v>
      </c>
      <c r="N35" s="409" t="e">
        <f>'Eingabe Raum 15'!L35</f>
        <v>#N/A</v>
      </c>
      <c r="O35" s="545" t="e">
        <f>'Eingabe Raum 15'!M35</f>
        <v>#N/A</v>
      </c>
      <c r="P35" s="474" t="e">
        <f>'Eingabe Raum 15'!Q35</f>
        <v>#N/A</v>
      </c>
    </row>
    <row r="36" spans="1:21" x14ac:dyDescent="0.2">
      <c r="A36" s="7">
        <v>12</v>
      </c>
      <c r="B36" s="409">
        <f>'Eingabe Raum 15'!B36</f>
        <v>0</v>
      </c>
      <c r="C36" s="409">
        <f>'Eingabe Raum 15'!A36</f>
        <v>0</v>
      </c>
      <c r="D36" s="409">
        <f>'Eingabe Raum 15'!D36</f>
        <v>0</v>
      </c>
      <c r="E36" s="543">
        <f>'Eingabe Raum 15'!E36</f>
        <v>0</v>
      </c>
      <c r="F36" s="544">
        <f>'Eingabe Raum 15'!F36</f>
        <v>0</v>
      </c>
      <c r="G36" s="545">
        <f t="shared" si="0"/>
        <v>0</v>
      </c>
      <c r="H36" s="545">
        <f>'Eingabe Raum 15'!G36-'Eingabe Raum 15'!H36</f>
        <v>0</v>
      </c>
      <c r="I36" s="545">
        <f>'Eingabe Raum 15'!H36</f>
        <v>0</v>
      </c>
      <c r="J36" s="409" t="str">
        <f>IF('Eingabe Raum 15'!C36=S$7,U$7,IF('Eingabe Raum 15'!C36=S$8,U$8,IF('Eingabe Raum 15'!C36=S$9,U$9,IF('Eingabe Raum 15'!C36=S$10,U$10,U$11))))</f>
        <v>and. Geb.</v>
      </c>
      <c r="K36" s="409" t="b">
        <f>'Eingabe Raum 15'!N36</f>
        <v>0</v>
      </c>
      <c r="L36" s="545">
        <f>'Eingabe Raum 15'!O36</f>
        <v>0</v>
      </c>
      <c r="M36" s="545">
        <f>'Eingabe Raum 15'!J36</f>
        <v>0</v>
      </c>
      <c r="N36" s="409" t="e">
        <f>'Eingabe Raum 15'!L36</f>
        <v>#N/A</v>
      </c>
      <c r="O36" s="545" t="e">
        <f>'Eingabe Raum 15'!M36</f>
        <v>#N/A</v>
      </c>
      <c r="P36" s="474" t="e">
        <f>'Eingabe Raum 15'!Q36</f>
        <v>#N/A</v>
      </c>
    </row>
    <row r="37" spans="1:21" x14ac:dyDescent="0.2">
      <c r="A37" s="7">
        <v>13</v>
      </c>
      <c r="B37" s="409">
        <f>'Eingabe Raum 15'!B37</f>
        <v>0</v>
      </c>
      <c r="C37" s="409">
        <f>'Eingabe Raum 15'!A37</f>
        <v>0</v>
      </c>
      <c r="D37" s="409">
        <f>'Eingabe Raum 15'!D37</f>
        <v>0</v>
      </c>
      <c r="E37" s="543">
        <f>'Eingabe Raum 15'!E37</f>
        <v>0</v>
      </c>
      <c r="F37" s="544">
        <f>'Eingabe Raum 15'!F37</f>
        <v>0</v>
      </c>
      <c r="G37" s="545">
        <f t="shared" si="0"/>
        <v>0</v>
      </c>
      <c r="H37" s="545">
        <f>'Eingabe Raum 15'!G37-'Eingabe Raum 15'!H37</f>
        <v>0</v>
      </c>
      <c r="I37" s="545">
        <f>'Eingabe Raum 15'!H37</f>
        <v>0</v>
      </c>
      <c r="J37" s="409" t="str">
        <f>IF('Eingabe Raum 15'!C37=S$7,U$7,IF('Eingabe Raum 15'!C37=S$8,U$8,IF('Eingabe Raum 15'!C37=S$9,U$9,IF('Eingabe Raum 15'!C37=S$10,U$10,U$11))))</f>
        <v>and. Geb.</v>
      </c>
      <c r="K37" s="409" t="b">
        <f>'Eingabe Raum 15'!N37</f>
        <v>0</v>
      </c>
      <c r="L37" s="545">
        <f>'Eingabe Raum 15'!O37</f>
        <v>0</v>
      </c>
      <c r="M37" s="545">
        <f>'Eingabe Raum 15'!J37</f>
        <v>0</v>
      </c>
      <c r="N37" s="409" t="e">
        <f>'Eingabe Raum 15'!L37</f>
        <v>#N/A</v>
      </c>
      <c r="O37" s="545" t="e">
        <f>'Eingabe Raum 15'!M37</f>
        <v>#N/A</v>
      </c>
      <c r="P37" s="474" t="e">
        <f>'Eingabe Raum 15'!Q37</f>
        <v>#N/A</v>
      </c>
      <c r="S37" s="226"/>
    </row>
    <row r="38" spans="1:21" x14ac:dyDescent="0.2">
      <c r="A38" s="7">
        <v>14</v>
      </c>
      <c r="B38" s="409">
        <f>'Eingabe Raum 15'!B38</f>
        <v>0</v>
      </c>
      <c r="C38" s="409">
        <f>'Eingabe Raum 15'!A38</f>
        <v>0</v>
      </c>
      <c r="D38" s="409">
        <f>'Eingabe Raum 15'!D38</f>
        <v>0</v>
      </c>
      <c r="E38" s="543">
        <f>'Eingabe Raum 15'!E38</f>
        <v>0</v>
      </c>
      <c r="F38" s="544">
        <f>'Eingabe Raum 15'!F38</f>
        <v>0</v>
      </c>
      <c r="G38" s="545">
        <f t="shared" si="0"/>
        <v>0</v>
      </c>
      <c r="H38" s="545">
        <f>'Eingabe Raum 15'!G38-'Eingabe Raum 15'!H38</f>
        <v>0</v>
      </c>
      <c r="I38" s="545">
        <f>'Eingabe Raum 15'!H38</f>
        <v>0</v>
      </c>
      <c r="J38" s="409" t="str">
        <f>IF('Eingabe Raum 15'!C38=S$7,U$7,IF('Eingabe Raum 15'!C38=S$8,U$8,IF('Eingabe Raum 15'!C38=S$9,U$9,IF('Eingabe Raum 15'!C38=S$10,U$10,U$11))))</f>
        <v>and. Geb.</v>
      </c>
      <c r="K38" s="409" t="b">
        <f>'Eingabe Raum 15'!N38</f>
        <v>0</v>
      </c>
      <c r="L38" s="545">
        <f>'Eingabe Raum 15'!O38</f>
        <v>0</v>
      </c>
      <c r="M38" s="545">
        <f>'Eingabe Raum 15'!J38</f>
        <v>0</v>
      </c>
      <c r="N38" s="409" t="e">
        <f>'Eingabe Raum 15'!L38</f>
        <v>#N/A</v>
      </c>
      <c r="O38" s="545" t="e">
        <f>'Eingabe Raum 15'!M38</f>
        <v>#N/A</v>
      </c>
      <c r="P38" s="474" t="e">
        <f>'Eingabe Raum 15'!Q38</f>
        <v>#N/A</v>
      </c>
    </row>
    <row r="39" spans="1:21" x14ac:dyDescent="0.2">
      <c r="A39" s="7">
        <v>15</v>
      </c>
      <c r="B39" s="409">
        <f>'Eingabe Raum 15'!B39</f>
        <v>0</v>
      </c>
      <c r="C39" s="409">
        <f>'Eingabe Raum 15'!A39</f>
        <v>0</v>
      </c>
      <c r="D39" s="409">
        <f>'Eingabe Raum 15'!D39</f>
        <v>0</v>
      </c>
      <c r="E39" s="543">
        <f>'Eingabe Raum 15'!E39</f>
        <v>0</v>
      </c>
      <c r="F39" s="544">
        <f>'Eingabe Raum 15'!F39</f>
        <v>0</v>
      </c>
      <c r="G39" s="545">
        <f t="shared" si="0"/>
        <v>0</v>
      </c>
      <c r="H39" s="545">
        <f>'Eingabe Raum 15'!G39-'Eingabe Raum 15'!H39</f>
        <v>0</v>
      </c>
      <c r="I39" s="545">
        <f>'Eingabe Raum 15'!H39</f>
        <v>0</v>
      </c>
      <c r="J39" s="409" t="str">
        <f>IF('Eingabe Raum 15'!C39=S$7,U$7,IF('Eingabe Raum 15'!C39=S$8,U$8,IF('Eingabe Raum 15'!C39=S$9,U$9,IF('Eingabe Raum 15'!C39=S$10,U$10,U$11))))</f>
        <v>and. Geb.</v>
      </c>
      <c r="K39" s="409" t="b">
        <f>'Eingabe Raum 15'!N39</f>
        <v>0</v>
      </c>
      <c r="L39" s="545">
        <f>'Eingabe Raum 15'!O39</f>
        <v>0</v>
      </c>
      <c r="M39" s="545">
        <f>'Eingabe Raum 15'!J39</f>
        <v>0</v>
      </c>
      <c r="N39" s="409" t="e">
        <f>'Eingabe Raum 15'!L39</f>
        <v>#N/A</v>
      </c>
      <c r="O39" s="545" t="e">
        <f>'Eingabe Raum 15'!M39</f>
        <v>#N/A</v>
      </c>
      <c r="P39" s="474" t="e">
        <f>'Eingabe Raum 15'!Q39</f>
        <v>#N/A</v>
      </c>
    </row>
    <row r="40" spans="1:21" x14ac:dyDescent="0.2">
      <c r="A40" s="7">
        <v>16</v>
      </c>
      <c r="B40" s="409">
        <f>'Eingabe Raum 15'!B40</f>
        <v>0</v>
      </c>
      <c r="C40" s="409">
        <f>'Eingabe Raum 15'!A40</f>
        <v>0</v>
      </c>
      <c r="D40" s="409">
        <f>'Eingabe Raum 15'!D40</f>
        <v>0</v>
      </c>
      <c r="E40" s="543">
        <f>'Eingabe Raum 15'!E40</f>
        <v>0</v>
      </c>
      <c r="F40" s="544">
        <f>'Eingabe Raum 15'!F40</f>
        <v>0</v>
      </c>
      <c r="G40" s="545">
        <f t="shared" si="0"/>
        <v>0</v>
      </c>
      <c r="H40" s="545">
        <f>'Eingabe Raum 15'!G40-'Eingabe Raum 15'!H40</f>
        <v>0</v>
      </c>
      <c r="I40" s="545">
        <f>'Eingabe Raum 15'!H40</f>
        <v>0</v>
      </c>
      <c r="J40" s="409" t="str">
        <f>IF('Eingabe Raum 15'!C40=S$7,U$7,IF('Eingabe Raum 15'!C40=S$8,U$8,IF('Eingabe Raum 15'!C40=S$9,U$9,IF('Eingabe Raum 15'!C40=S$10,U$10,U$11))))</f>
        <v>and. Geb.</v>
      </c>
      <c r="K40" s="409" t="b">
        <f>'Eingabe Raum 15'!N40</f>
        <v>0</v>
      </c>
      <c r="L40" s="545">
        <f>'Eingabe Raum 15'!O40</f>
        <v>0</v>
      </c>
      <c r="M40" s="545">
        <f>'Eingabe Raum 15'!J40</f>
        <v>0</v>
      </c>
      <c r="N40" s="409" t="e">
        <f>'Eingabe Raum 15'!L40</f>
        <v>#N/A</v>
      </c>
      <c r="O40" s="545" t="e">
        <f>'Eingabe Raum 15'!M40</f>
        <v>#N/A</v>
      </c>
      <c r="P40" s="474" t="e">
        <f>'Eingabe Raum 15'!Q40</f>
        <v>#N/A</v>
      </c>
    </row>
    <row r="41" spans="1:21" x14ac:dyDescent="0.2">
      <c r="A41" s="7">
        <v>17</v>
      </c>
      <c r="B41" s="409">
        <f>'Eingabe Raum 15'!B41</f>
        <v>0</v>
      </c>
      <c r="C41" s="409">
        <f>'Eingabe Raum 15'!A41</f>
        <v>0</v>
      </c>
      <c r="D41" s="409">
        <f>'Eingabe Raum 15'!D41</f>
        <v>0</v>
      </c>
      <c r="E41" s="543">
        <f>'Eingabe Raum 15'!E41</f>
        <v>0</v>
      </c>
      <c r="F41" s="544">
        <f>'Eingabe Raum 15'!F41</f>
        <v>0</v>
      </c>
      <c r="G41" s="545">
        <f t="shared" si="0"/>
        <v>0</v>
      </c>
      <c r="H41" s="545">
        <f>'Eingabe Raum 15'!G41-'Eingabe Raum 15'!H41</f>
        <v>0</v>
      </c>
      <c r="I41" s="545">
        <f>'Eingabe Raum 15'!H41</f>
        <v>0</v>
      </c>
      <c r="J41" s="409" t="str">
        <f>IF('Eingabe Raum 15'!C41=S$7,U$7,IF('Eingabe Raum 15'!C41=S$8,U$8,IF('Eingabe Raum 15'!C41=S$9,U$9,IF('Eingabe Raum 15'!C41=S$10,U$10,U$11))))</f>
        <v>and. Geb.</v>
      </c>
      <c r="K41" s="409" t="b">
        <f>'Eingabe Raum 15'!N41</f>
        <v>0</v>
      </c>
      <c r="L41" s="545">
        <f>'Eingabe Raum 15'!O41</f>
        <v>0</v>
      </c>
      <c r="M41" s="545">
        <f>'Eingabe Raum 15'!J41</f>
        <v>0</v>
      </c>
      <c r="N41" s="409" t="e">
        <f>'Eingabe Raum 15'!L41</f>
        <v>#N/A</v>
      </c>
      <c r="O41" s="545" t="e">
        <f>'Eingabe Raum 15'!M41</f>
        <v>#N/A</v>
      </c>
      <c r="P41" s="474" t="e">
        <f>'Eingabe Raum 15'!Q41</f>
        <v>#N/A</v>
      </c>
      <c r="R41" s="226"/>
    </row>
    <row r="42" spans="1:21" x14ac:dyDescent="0.2">
      <c r="A42" s="7">
        <v>18</v>
      </c>
      <c r="B42" s="409">
        <f>'Eingabe Raum 15'!B42</f>
        <v>0</v>
      </c>
      <c r="C42" s="409">
        <f>'Eingabe Raum 15'!A42</f>
        <v>0</v>
      </c>
      <c r="D42" s="409">
        <f>'Eingabe Raum 15'!D42</f>
        <v>0</v>
      </c>
      <c r="E42" s="543">
        <f>'Eingabe Raum 15'!E42</f>
        <v>0</v>
      </c>
      <c r="F42" s="544">
        <f>'Eingabe Raum 15'!F42</f>
        <v>0</v>
      </c>
      <c r="G42" s="545">
        <f t="shared" si="0"/>
        <v>0</v>
      </c>
      <c r="H42" s="545">
        <f>'Eingabe Raum 15'!G42-'Eingabe Raum 15'!H42</f>
        <v>0</v>
      </c>
      <c r="I42" s="545">
        <f>'Eingabe Raum 15'!H42</f>
        <v>0</v>
      </c>
      <c r="J42" s="409" t="str">
        <f>IF('Eingabe Raum 15'!C42=S$7,U$7,IF('Eingabe Raum 15'!C42=S$8,U$8,IF('Eingabe Raum 15'!C42=S$9,U$9,IF('Eingabe Raum 15'!C42=S$10,U$10,U$11))))</f>
        <v>and. Geb.</v>
      </c>
      <c r="K42" s="409" t="b">
        <f>'Eingabe Raum 15'!N42</f>
        <v>0</v>
      </c>
      <c r="L42" s="545">
        <f>'Eingabe Raum 15'!O42</f>
        <v>0</v>
      </c>
      <c r="M42" s="545">
        <f>'Eingabe Raum 15'!J42</f>
        <v>0</v>
      </c>
      <c r="N42" s="409" t="e">
        <f>'Eingabe Raum 15'!L42</f>
        <v>#N/A</v>
      </c>
      <c r="O42" s="545" t="e">
        <f>'Eingabe Raum 15'!M42</f>
        <v>#N/A</v>
      </c>
      <c r="P42" s="474" t="e">
        <f>'Eingabe Raum 15'!Q42</f>
        <v>#N/A</v>
      </c>
    </row>
    <row r="43" spans="1:21" x14ac:dyDescent="0.2">
      <c r="A43" s="7">
        <v>19</v>
      </c>
      <c r="B43" s="409">
        <f>'Eingabe Raum 15'!B43</f>
        <v>0</v>
      </c>
      <c r="C43" s="409">
        <f>'Eingabe Raum 15'!A43</f>
        <v>0</v>
      </c>
      <c r="D43" s="409">
        <f>'Eingabe Raum 15'!D43</f>
        <v>0</v>
      </c>
      <c r="E43" s="543">
        <f>'Eingabe Raum 15'!E43</f>
        <v>0</v>
      </c>
      <c r="F43" s="544">
        <f>'Eingabe Raum 15'!F43</f>
        <v>0</v>
      </c>
      <c r="G43" s="545">
        <f t="shared" si="0"/>
        <v>0</v>
      </c>
      <c r="H43" s="545">
        <f>'Eingabe Raum 15'!G43-'Eingabe Raum 15'!H43</f>
        <v>0</v>
      </c>
      <c r="I43" s="545">
        <f>'Eingabe Raum 15'!H43</f>
        <v>0</v>
      </c>
      <c r="J43" s="409" t="str">
        <f>IF('Eingabe Raum 15'!C43=S$7,U$7,IF('Eingabe Raum 15'!C43=S$8,U$8,IF('Eingabe Raum 15'!C43=S$9,U$9,IF('Eingabe Raum 15'!C43=S$10,U$10,U$11))))</f>
        <v>and. Geb.</v>
      </c>
      <c r="K43" s="409" t="b">
        <f>'Eingabe Raum 15'!N43</f>
        <v>0</v>
      </c>
      <c r="L43" s="545">
        <f>'Eingabe Raum 15'!O43</f>
        <v>0</v>
      </c>
      <c r="M43" s="545">
        <f>'Eingabe Raum 15'!J43</f>
        <v>0</v>
      </c>
      <c r="N43" s="409" t="e">
        <f>'Eingabe Raum 15'!L43</f>
        <v>#N/A</v>
      </c>
      <c r="O43" s="545" t="e">
        <f>'Eingabe Raum 15'!M43</f>
        <v>#N/A</v>
      </c>
      <c r="P43" s="474" t="e">
        <f>'Eingabe Raum 15'!Q43</f>
        <v>#N/A</v>
      </c>
    </row>
    <row r="44" spans="1:21" ht="15" thickBot="1" x14ac:dyDescent="0.25">
      <c r="B44" s="418"/>
      <c r="C44" s="418"/>
      <c r="D44" s="418"/>
      <c r="E44" s="548"/>
      <c r="F44" s="549"/>
      <c r="G44" s="550"/>
      <c r="H44" s="550"/>
      <c r="I44" s="550"/>
      <c r="J44" s="418"/>
      <c r="K44" s="418"/>
      <c r="L44" s="551"/>
      <c r="M44" s="551"/>
      <c r="N44" s="418"/>
      <c r="O44" s="551"/>
      <c r="P44" s="484"/>
    </row>
    <row r="45" spans="1:21" s="8" customFormat="1" ht="16.5" thickBot="1" x14ac:dyDescent="0.35">
      <c r="B45" s="485" t="s">
        <v>6971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 t="s">
        <v>6972</v>
      </c>
      <c r="O45" s="552" t="e">
        <f>'Eingabe Raum 15'!E51</f>
        <v>#N/A</v>
      </c>
      <c r="P45" s="553" t="s">
        <v>6583</v>
      </c>
      <c r="R45" s="17"/>
      <c r="U45" s="498"/>
    </row>
    <row r="46" spans="1:21" ht="2.1" customHeight="1" thickBot="1" x14ac:dyDescent="0.25"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21" x14ac:dyDescent="0.2">
      <c r="B47" s="139" t="s">
        <v>6977</v>
      </c>
      <c r="C47" s="140"/>
      <c r="D47" s="140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57"/>
      <c r="S47" s="226"/>
    </row>
    <row r="48" spans="1:21" s="8" customFormat="1" ht="15.75" x14ac:dyDescent="0.2">
      <c r="B48" s="444" t="s">
        <v>6973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522" t="s">
        <v>6974</v>
      </c>
      <c r="O48" s="558" t="e">
        <f>'Eingabe Raum 15'!O46:P46</f>
        <v>#N/A</v>
      </c>
      <c r="P48" s="559" t="s">
        <v>6583</v>
      </c>
      <c r="U48" s="498"/>
    </row>
    <row r="49" spans="2:21" s="8" customFormat="1" ht="15.75" x14ac:dyDescent="0.2">
      <c r="B49" s="444" t="s">
        <v>6975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522" t="s">
        <v>6976</v>
      </c>
      <c r="O49" s="558">
        <f>'Eingabe Raum 15'!O47:P47</f>
        <v>0</v>
      </c>
      <c r="P49" s="559" t="s">
        <v>6583</v>
      </c>
      <c r="U49" s="498"/>
    </row>
    <row r="50" spans="2:21" s="8" customFormat="1" ht="16.5" thickBot="1" x14ac:dyDescent="0.25">
      <c r="B50" s="560" t="s">
        <v>6978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527" t="s">
        <v>6979</v>
      </c>
      <c r="O50" s="561">
        <f>'Eingabe Raum 15'!O48:P48</f>
        <v>0</v>
      </c>
      <c r="P50" s="562" t="s">
        <v>6583</v>
      </c>
      <c r="U50" s="498"/>
    </row>
    <row r="51" spans="2:21" s="8" customFormat="1" ht="15" thickBot="1" x14ac:dyDescent="0.3">
      <c r="B51" s="485" t="s">
        <v>6980</v>
      </c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563" t="s">
        <v>6981</v>
      </c>
      <c r="O51" s="552" t="e">
        <f>'Eingabe Raum 15'!P49</f>
        <v>#N/A</v>
      </c>
      <c r="P51" s="553" t="s">
        <v>6583</v>
      </c>
      <c r="U51" s="498"/>
    </row>
    <row r="52" spans="2:21" s="8" customFormat="1" ht="2.1" customHeight="1" thickBot="1" x14ac:dyDescent="0.25">
      <c r="B52" s="564"/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80"/>
      <c r="U52" s="498"/>
    </row>
    <row r="53" spans="2:21" s="8" customFormat="1" x14ac:dyDescent="0.25">
      <c r="B53" s="139" t="s">
        <v>6982</v>
      </c>
      <c r="C53" s="140"/>
      <c r="D53" s="140"/>
      <c r="E53" s="245"/>
      <c r="F53" s="245"/>
      <c r="G53" s="245"/>
      <c r="H53" s="245"/>
      <c r="I53" s="245"/>
      <c r="J53" s="245"/>
      <c r="K53" s="245"/>
      <c r="L53" s="245"/>
      <c r="M53" s="245"/>
      <c r="N53" s="565" t="s">
        <v>6983</v>
      </c>
      <c r="O53" s="566" t="e">
        <f>'Eingabe Raum 15'!O51:P51</f>
        <v>#N/A</v>
      </c>
      <c r="P53" s="246" t="s">
        <v>6583</v>
      </c>
      <c r="U53" s="498"/>
    </row>
    <row r="54" spans="2:21" s="8" customFormat="1" ht="15.75" x14ac:dyDescent="0.2">
      <c r="B54" s="444" t="s">
        <v>6985</v>
      </c>
      <c r="C54" s="247"/>
      <c r="D54" s="247"/>
      <c r="E54" s="247"/>
      <c r="F54" s="247"/>
      <c r="G54" s="247"/>
      <c r="H54" s="247"/>
      <c r="I54" s="522" t="s">
        <v>6986</v>
      </c>
      <c r="J54" s="558">
        <v>0</v>
      </c>
      <c r="K54" s="247" t="s">
        <v>6583</v>
      </c>
      <c r="L54" s="247"/>
      <c r="M54" s="247"/>
      <c r="P54" s="559"/>
      <c r="U54" s="498"/>
    </row>
    <row r="55" spans="2:21" s="8" customFormat="1" ht="16.5" thickBot="1" x14ac:dyDescent="0.35">
      <c r="B55" s="444" t="s">
        <v>6987</v>
      </c>
      <c r="C55" s="247"/>
      <c r="D55" s="247"/>
      <c r="E55" s="247"/>
      <c r="F55" s="247"/>
      <c r="G55" s="567">
        <v>0</v>
      </c>
      <c r="H55" s="247" t="s">
        <v>6820</v>
      </c>
      <c r="I55" s="522" t="s">
        <v>6988</v>
      </c>
      <c r="J55" s="247">
        <v>0</v>
      </c>
      <c r="K55" s="247" t="s">
        <v>6583</v>
      </c>
      <c r="L55" s="247"/>
      <c r="M55" s="247" t="s">
        <v>6989</v>
      </c>
      <c r="N55" s="522"/>
      <c r="O55" s="558">
        <f>'Eingabe Raum 15'!O53:P53</f>
        <v>0</v>
      </c>
      <c r="P55" s="559" t="s">
        <v>6583</v>
      </c>
      <c r="U55" s="498"/>
    </row>
    <row r="56" spans="2:21" s="570" customFormat="1" ht="15" thickBot="1" x14ac:dyDescent="0.3">
      <c r="B56" s="485" t="s">
        <v>6990</v>
      </c>
      <c r="C56" s="486"/>
      <c r="D56" s="486"/>
      <c r="E56" s="486"/>
      <c r="F56" s="486"/>
      <c r="G56" s="568" t="e">
        <f>O56/F9</f>
        <v>#N/A</v>
      </c>
      <c r="H56" s="486" t="s">
        <v>6820</v>
      </c>
      <c r="I56" s="486"/>
      <c r="J56" s="568" t="e">
        <f>O56/F13</f>
        <v>#N/A</v>
      </c>
      <c r="K56" s="486" t="s">
        <v>6991</v>
      </c>
      <c r="L56" s="486"/>
      <c r="M56" s="486"/>
      <c r="N56" s="569" t="s">
        <v>6984</v>
      </c>
      <c r="O56" s="568" t="e">
        <f>O53</f>
        <v>#N/A</v>
      </c>
      <c r="P56" s="553" t="s">
        <v>6583</v>
      </c>
      <c r="U56" s="571"/>
    </row>
    <row r="57" spans="2:21" s="8" customFormat="1" ht="12.75" x14ac:dyDescent="0.2">
      <c r="U57" s="498"/>
    </row>
    <row r="58" spans="2:21" s="572" customFormat="1" x14ac:dyDescent="0.2">
      <c r="U58" s="573"/>
    </row>
    <row r="60" spans="2:21" x14ac:dyDescent="0.2">
      <c r="S60" s="226"/>
    </row>
  </sheetData>
  <sheetProtection algorithmName="SHA-512" hashValue="KhXnzSgieBamKIqhW+EdM9KgJNq+tdpjw1a4ALy5RaBMqXIPs9LvxkJ82Ga9Td1rd+lBsAgVSnEFdAGLuSfjww==" saltValue="1e2Eltvi1o1/P4rYSb7I8A==" spinCount="100000" sheet="1" objects="1" scenarios="1" selectLockedCells="1" selectUnlockedCells="1"/>
  <mergeCells count="49">
    <mergeCell ref="D1:E1"/>
    <mergeCell ref="H1:I1"/>
    <mergeCell ref="C2:E2"/>
    <mergeCell ref="F2:G2"/>
    <mergeCell ref="H2:I2"/>
    <mergeCell ref="L2:M2"/>
    <mergeCell ref="N2:O2"/>
    <mergeCell ref="D3:E3"/>
    <mergeCell ref="F3:G3"/>
    <mergeCell ref="H3:K3"/>
    <mergeCell ref="L3:M3"/>
    <mergeCell ref="J2:K2"/>
    <mergeCell ref="B15:D15"/>
    <mergeCell ref="B4:E4"/>
    <mergeCell ref="F4:G4"/>
    <mergeCell ref="M4:N4"/>
    <mergeCell ref="B6:D6"/>
    <mergeCell ref="B7:D7"/>
    <mergeCell ref="B8:D8"/>
    <mergeCell ref="B10:D10"/>
    <mergeCell ref="B11:D11"/>
    <mergeCell ref="B12:D12"/>
    <mergeCell ref="B13:D13"/>
    <mergeCell ref="B14:D14"/>
    <mergeCell ref="B16:D16"/>
    <mergeCell ref="B17:D17"/>
    <mergeCell ref="B19:D19"/>
    <mergeCell ref="B21:B22"/>
    <mergeCell ref="C21:C22"/>
    <mergeCell ref="D21:D22"/>
    <mergeCell ref="P21:P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O21:O22"/>
    <mergeCell ref="M24:O24"/>
    <mergeCell ref="B23:B24"/>
    <mergeCell ref="C23:C24"/>
    <mergeCell ref="D23:D24"/>
    <mergeCell ref="J23:J24"/>
    <mergeCell ref="E24:F24"/>
    <mergeCell ref="G24:I24"/>
  </mergeCells>
  <pageMargins left="0.51181102362204722" right="0.31496062992125984" top="0.78740157480314965" bottom="0.78740157480314965" header="0.31496062992125984" footer="0.31496062992125984"/>
  <pageSetup paperSize="9" scale="7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B2CEF-E3D1-4D86-85D3-8C0A7EE41DA2}">
  <dimension ref="A1:I8210"/>
  <sheetViews>
    <sheetView topLeftCell="A538" workbookViewId="0">
      <selection activeCell="L43" sqref="L43"/>
    </sheetView>
  </sheetViews>
  <sheetFormatPr baseColWidth="10" defaultRowHeight="14.25" x14ac:dyDescent="0.2"/>
  <cols>
    <col min="1" max="1" width="2.25" style="20" customWidth="1"/>
    <col min="2" max="2" width="3.75" style="21" customWidth="1"/>
    <col min="3" max="3" width="6.875" style="21" customWidth="1"/>
    <col min="4" max="4" width="48.5" style="46" bestFit="1" customWidth="1"/>
    <col min="5" max="5" width="11.25" style="21" customWidth="1"/>
    <col min="6" max="6" width="12.375" style="21" customWidth="1"/>
    <col min="7" max="7" width="4.375" style="21" bestFit="1" customWidth="1"/>
    <col min="8" max="8" width="6.75" style="21" bestFit="1" customWidth="1"/>
    <col min="9" max="9" width="5.75" style="21" bestFit="1" customWidth="1"/>
  </cols>
  <sheetData>
    <row r="1" spans="2:9" ht="15" thickBot="1" x14ac:dyDescent="0.25">
      <c r="D1" s="21"/>
    </row>
    <row r="2" spans="2:9" ht="15.75" thickTop="1" thickBot="1" x14ac:dyDescent="0.25">
      <c r="B2" s="208"/>
      <c r="C2" s="22">
        <v>1</v>
      </c>
      <c r="D2" s="22">
        <v>2</v>
      </c>
      <c r="E2" s="22">
        <v>3</v>
      </c>
      <c r="F2" s="22">
        <v>4</v>
      </c>
      <c r="G2" s="22">
        <v>5</v>
      </c>
      <c r="H2" s="23">
        <v>6</v>
      </c>
      <c r="I2" s="22">
        <v>7</v>
      </c>
    </row>
    <row r="3" spans="2:9" ht="29.25" thickTop="1" thickBot="1" x14ac:dyDescent="0.25">
      <c r="B3" s="208"/>
      <c r="C3" s="209" t="s">
        <v>32</v>
      </c>
      <c r="D3" s="210"/>
      <c r="E3" s="24" t="s">
        <v>33</v>
      </c>
      <c r="F3" s="24" t="s">
        <v>34</v>
      </c>
      <c r="G3" s="24" t="s">
        <v>35</v>
      </c>
      <c r="H3" s="211" t="s">
        <v>36</v>
      </c>
      <c r="I3" s="213" t="s">
        <v>37</v>
      </c>
    </row>
    <row r="4" spans="2:9" ht="17.25" thickTop="1" thickBot="1" x14ac:dyDescent="0.25">
      <c r="B4" s="208"/>
      <c r="C4" s="215" t="s">
        <v>38</v>
      </c>
      <c r="D4" s="217" t="s">
        <v>39</v>
      </c>
      <c r="E4" s="25" t="s">
        <v>40</v>
      </c>
      <c r="F4" s="25" t="s">
        <v>41</v>
      </c>
      <c r="G4" s="25" t="s">
        <v>42</v>
      </c>
      <c r="H4" s="211"/>
      <c r="I4" s="213"/>
    </row>
    <row r="5" spans="2:9" ht="15.75" thickTop="1" thickBot="1" x14ac:dyDescent="0.25">
      <c r="B5" s="208"/>
      <c r="C5" s="216"/>
      <c r="D5" s="218"/>
      <c r="E5" s="26" t="s">
        <v>43</v>
      </c>
      <c r="F5" s="26" t="s">
        <v>43</v>
      </c>
      <c r="G5" s="26" t="s">
        <v>44</v>
      </c>
      <c r="H5" s="212"/>
      <c r="I5" s="214"/>
    </row>
    <row r="6" spans="2:9" ht="15.75" thickTop="1" thickBot="1" x14ac:dyDescent="0.25">
      <c r="B6" s="22">
        <v>1</v>
      </c>
      <c r="C6" s="27">
        <v>1067</v>
      </c>
      <c r="D6" s="28" t="s">
        <v>45</v>
      </c>
      <c r="E6" s="29">
        <v>-12.3</v>
      </c>
      <c r="F6" s="29">
        <v>10.5</v>
      </c>
      <c r="G6" s="30">
        <v>112</v>
      </c>
      <c r="H6" s="30">
        <v>4</v>
      </c>
      <c r="I6" s="31"/>
    </row>
    <row r="7" spans="2:9" ht="15.75" thickTop="1" thickBot="1" x14ac:dyDescent="0.25">
      <c r="B7" s="22">
        <v>2</v>
      </c>
      <c r="C7" s="32">
        <v>1069</v>
      </c>
      <c r="D7" s="33" t="s">
        <v>45</v>
      </c>
      <c r="E7" s="34">
        <v>-12.4</v>
      </c>
      <c r="F7" s="34">
        <v>10.4</v>
      </c>
      <c r="G7" s="35">
        <v>115</v>
      </c>
      <c r="H7" s="35">
        <v>4</v>
      </c>
      <c r="I7" s="36"/>
    </row>
    <row r="8" spans="2:9" ht="15.75" thickTop="1" thickBot="1" x14ac:dyDescent="0.25">
      <c r="B8" s="22">
        <v>3</v>
      </c>
      <c r="C8" s="32">
        <v>1097</v>
      </c>
      <c r="D8" s="33" t="s">
        <v>45</v>
      </c>
      <c r="E8" s="34">
        <v>-12.1</v>
      </c>
      <c r="F8" s="34">
        <v>10.9</v>
      </c>
      <c r="G8" s="35">
        <v>115</v>
      </c>
      <c r="H8" s="35">
        <v>4</v>
      </c>
      <c r="I8" s="36"/>
    </row>
    <row r="9" spans="2:9" ht="15.75" thickTop="1" thickBot="1" x14ac:dyDescent="0.25">
      <c r="B9" s="22">
        <v>4</v>
      </c>
      <c r="C9" s="32">
        <v>1099</v>
      </c>
      <c r="D9" s="33" t="s">
        <v>45</v>
      </c>
      <c r="E9" s="34">
        <v>-14</v>
      </c>
      <c r="F9" s="34">
        <v>9.3000000000000007</v>
      </c>
      <c r="G9" s="35">
        <v>253</v>
      </c>
      <c r="H9" s="35">
        <v>4</v>
      </c>
      <c r="I9" s="36"/>
    </row>
    <row r="10" spans="2:9" ht="15.75" thickTop="1" thickBot="1" x14ac:dyDescent="0.25">
      <c r="B10" s="22">
        <v>5</v>
      </c>
      <c r="C10" s="32">
        <v>1108</v>
      </c>
      <c r="D10" s="33" t="s">
        <v>45</v>
      </c>
      <c r="E10" s="34">
        <v>-13.9</v>
      </c>
      <c r="F10" s="34">
        <v>9.5</v>
      </c>
      <c r="G10" s="35">
        <v>216</v>
      </c>
      <c r="H10" s="35">
        <v>9</v>
      </c>
      <c r="I10" s="36"/>
    </row>
    <row r="11" spans="2:9" ht="15.75" thickTop="1" thickBot="1" x14ac:dyDescent="0.25">
      <c r="B11" s="22">
        <v>6</v>
      </c>
      <c r="C11" s="32">
        <v>1109</v>
      </c>
      <c r="D11" s="33" t="s">
        <v>45</v>
      </c>
      <c r="E11" s="34">
        <v>-13.8</v>
      </c>
      <c r="F11" s="34">
        <v>9.5</v>
      </c>
      <c r="G11" s="35">
        <v>212</v>
      </c>
      <c r="H11" s="35">
        <v>4</v>
      </c>
      <c r="I11" s="36"/>
    </row>
    <row r="12" spans="2:9" ht="15.75" thickTop="1" thickBot="1" x14ac:dyDescent="0.25">
      <c r="B12" s="22">
        <v>7</v>
      </c>
      <c r="C12" s="32">
        <v>1127</v>
      </c>
      <c r="D12" s="33" t="s">
        <v>45</v>
      </c>
      <c r="E12" s="34">
        <v>-12.6</v>
      </c>
      <c r="F12" s="34">
        <v>10.3</v>
      </c>
      <c r="G12" s="35">
        <v>114</v>
      </c>
      <c r="H12" s="35">
        <v>4</v>
      </c>
      <c r="I12" s="36"/>
    </row>
    <row r="13" spans="2:9" ht="15.75" thickTop="1" thickBot="1" x14ac:dyDescent="0.25">
      <c r="B13" s="22">
        <v>8</v>
      </c>
      <c r="C13" s="32">
        <v>1129</v>
      </c>
      <c r="D13" s="33" t="s">
        <v>45</v>
      </c>
      <c r="E13" s="34">
        <v>-12.8</v>
      </c>
      <c r="F13" s="34">
        <v>10</v>
      </c>
      <c r="G13" s="35">
        <v>140</v>
      </c>
      <c r="H13" s="35">
        <v>4</v>
      </c>
      <c r="I13" s="36"/>
    </row>
    <row r="14" spans="2:9" ht="15.75" thickTop="1" thickBot="1" x14ac:dyDescent="0.25">
      <c r="B14" s="22">
        <v>9</v>
      </c>
      <c r="C14" s="32">
        <v>1139</v>
      </c>
      <c r="D14" s="33" t="s">
        <v>45</v>
      </c>
      <c r="E14" s="34">
        <v>-12.7</v>
      </c>
      <c r="F14" s="34">
        <v>10.1</v>
      </c>
      <c r="G14" s="35">
        <v>111</v>
      </c>
      <c r="H14" s="35">
        <v>4</v>
      </c>
      <c r="I14" s="36"/>
    </row>
    <row r="15" spans="2:9" ht="15.75" thickTop="1" thickBot="1" x14ac:dyDescent="0.25">
      <c r="B15" s="22">
        <v>10</v>
      </c>
      <c r="C15" s="32">
        <v>1156</v>
      </c>
      <c r="D15" s="33" t="s">
        <v>45</v>
      </c>
      <c r="E15" s="34">
        <v>-13.8</v>
      </c>
      <c r="F15" s="34">
        <v>9.3000000000000007</v>
      </c>
      <c r="G15" s="35">
        <v>255</v>
      </c>
      <c r="H15" s="35">
        <v>4</v>
      </c>
      <c r="I15" s="36"/>
    </row>
    <row r="16" spans="2:9" ht="15.75" thickTop="1" thickBot="1" x14ac:dyDescent="0.25">
      <c r="B16" s="22">
        <v>11</v>
      </c>
      <c r="C16" s="32">
        <v>1157</v>
      </c>
      <c r="D16" s="33" t="s">
        <v>45</v>
      </c>
      <c r="E16" s="34">
        <v>-12.6</v>
      </c>
      <c r="F16" s="34">
        <v>10.199999999999999</v>
      </c>
      <c r="G16" s="35">
        <v>140</v>
      </c>
      <c r="H16" s="35">
        <v>4</v>
      </c>
      <c r="I16" s="36"/>
    </row>
    <row r="17" spans="2:9" ht="15.75" thickTop="1" thickBot="1" x14ac:dyDescent="0.25">
      <c r="B17" s="22">
        <v>12</v>
      </c>
      <c r="C17" s="32">
        <v>1159</v>
      </c>
      <c r="D17" s="33" t="s">
        <v>45</v>
      </c>
      <c r="E17" s="34">
        <v>-12.6</v>
      </c>
      <c r="F17" s="34">
        <v>10.199999999999999</v>
      </c>
      <c r="G17" s="35">
        <v>133</v>
      </c>
      <c r="H17" s="35">
        <v>4</v>
      </c>
      <c r="I17" s="36"/>
    </row>
    <row r="18" spans="2:9" ht="15.75" thickTop="1" thickBot="1" x14ac:dyDescent="0.25">
      <c r="B18" s="22">
        <v>13</v>
      </c>
      <c r="C18" s="32">
        <v>1169</v>
      </c>
      <c r="D18" s="33" t="s">
        <v>45</v>
      </c>
      <c r="E18" s="34">
        <v>-13.3</v>
      </c>
      <c r="F18" s="34">
        <v>9.8000000000000007</v>
      </c>
      <c r="G18" s="35">
        <v>212</v>
      </c>
      <c r="H18" s="35">
        <v>4</v>
      </c>
      <c r="I18" s="36"/>
    </row>
    <row r="19" spans="2:9" ht="15.75" thickTop="1" thickBot="1" x14ac:dyDescent="0.25">
      <c r="B19" s="22">
        <v>14</v>
      </c>
      <c r="C19" s="32">
        <v>1187</v>
      </c>
      <c r="D19" s="33" t="s">
        <v>45</v>
      </c>
      <c r="E19" s="34">
        <v>-12.8</v>
      </c>
      <c r="F19" s="34">
        <v>10</v>
      </c>
      <c r="G19" s="35">
        <v>169</v>
      </c>
      <c r="H19" s="35">
        <v>4</v>
      </c>
      <c r="I19" s="36"/>
    </row>
    <row r="20" spans="2:9" ht="15.75" thickTop="1" thickBot="1" x14ac:dyDescent="0.25">
      <c r="B20" s="22">
        <v>15</v>
      </c>
      <c r="C20" s="32">
        <v>1189</v>
      </c>
      <c r="D20" s="33" t="s">
        <v>45</v>
      </c>
      <c r="E20" s="34">
        <v>-13.3</v>
      </c>
      <c r="F20" s="34">
        <v>9.6999999999999993</v>
      </c>
      <c r="G20" s="35">
        <v>236</v>
      </c>
      <c r="H20" s="35">
        <v>4</v>
      </c>
      <c r="I20" s="36"/>
    </row>
    <row r="21" spans="2:9" ht="15.75" thickTop="1" thickBot="1" x14ac:dyDescent="0.25">
      <c r="B21" s="22">
        <v>16</v>
      </c>
      <c r="C21" s="32">
        <v>1217</v>
      </c>
      <c r="D21" s="33" t="s">
        <v>45</v>
      </c>
      <c r="E21" s="34">
        <v>-12.9</v>
      </c>
      <c r="F21" s="34">
        <v>9.9</v>
      </c>
      <c r="G21" s="35">
        <v>158</v>
      </c>
      <c r="H21" s="35">
        <v>4</v>
      </c>
      <c r="I21" s="36"/>
    </row>
    <row r="22" spans="2:9" ht="15.75" thickTop="1" thickBot="1" x14ac:dyDescent="0.25">
      <c r="B22" s="22">
        <v>17</v>
      </c>
      <c r="C22" s="32">
        <v>1219</v>
      </c>
      <c r="D22" s="33" t="s">
        <v>45</v>
      </c>
      <c r="E22" s="34">
        <v>-12.6</v>
      </c>
      <c r="F22" s="34">
        <v>10.3</v>
      </c>
      <c r="G22" s="35">
        <v>119</v>
      </c>
      <c r="H22" s="35">
        <v>4</v>
      </c>
      <c r="I22" s="36"/>
    </row>
    <row r="23" spans="2:9" ht="15.75" thickTop="1" thickBot="1" x14ac:dyDescent="0.25">
      <c r="B23" s="22">
        <v>18</v>
      </c>
      <c r="C23" s="32">
        <v>1237</v>
      </c>
      <c r="D23" s="33" t="s">
        <v>45</v>
      </c>
      <c r="E23" s="34">
        <v>-12.7</v>
      </c>
      <c r="F23" s="34">
        <v>10.199999999999999</v>
      </c>
      <c r="G23" s="35">
        <v>121</v>
      </c>
      <c r="H23" s="35">
        <v>4</v>
      </c>
      <c r="I23" s="36"/>
    </row>
    <row r="24" spans="2:9" ht="15.75" thickTop="1" thickBot="1" x14ac:dyDescent="0.25">
      <c r="B24" s="22">
        <v>19</v>
      </c>
      <c r="C24" s="32">
        <v>1239</v>
      </c>
      <c r="D24" s="33" t="s">
        <v>45</v>
      </c>
      <c r="E24" s="34">
        <v>-12.8</v>
      </c>
      <c r="F24" s="34">
        <v>10</v>
      </c>
      <c r="G24" s="35">
        <v>137</v>
      </c>
      <c r="H24" s="35">
        <v>4</v>
      </c>
      <c r="I24" s="36"/>
    </row>
    <row r="25" spans="2:9" ht="15.75" thickTop="1" thickBot="1" x14ac:dyDescent="0.25">
      <c r="B25" s="22">
        <v>20</v>
      </c>
      <c r="C25" s="32">
        <v>1257</v>
      </c>
      <c r="D25" s="33" t="s">
        <v>45</v>
      </c>
      <c r="E25" s="34">
        <v>-12.8</v>
      </c>
      <c r="F25" s="34">
        <v>10.199999999999999</v>
      </c>
      <c r="G25" s="35">
        <v>125</v>
      </c>
      <c r="H25" s="35">
        <v>4</v>
      </c>
      <c r="I25" s="36"/>
    </row>
    <row r="26" spans="2:9" ht="15.75" thickTop="1" thickBot="1" x14ac:dyDescent="0.25">
      <c r="B26" s="22">
        <v>21</v>
      </c>
      <c r="C26" s="32">
        <v>1259</v>
      </c>
      <c r="D26" s="33" t="s">
        <v>45</v>
      </c>
      <c r="E26" s="34">
        <v>-12.8</v>
      </c>
      <c r="F26" s="34">
        <v>10.1</v>
      </c>
      <c r="G26" s="35">
        <v>119</v>
      </c>
      <c r="H26" s="35">
        <v>4</v>
      </c>
      <c r="I26" s="36"/>
    </row>
    <row r="27" spans="2:9" ht="15.75" thickTop="1" thickBot="1" x14ac:dyDescent="0.25">
      <c r="B27" s="22">
        <v>22</v>
      </c>
      <c r="C27" s="32">
        <v>1277</v>
      </c>
      <c r="D27" s="33" t="s">
        <v>45</v>
      </c>
      <c r="E27" s="34">
        <v>-12.7</v>
      </c>
      <c r="F27" s="34">
        <v>10.3</v>
      </c>
      <c r="G27" s="35">
        <v>115</v>
      </c>
      <c r="H27" s="35">
        <v>4</v>
      </c>
      <c r="I27" s="36"/>
    </row>
    <row r="28" spans="2:9" ht="15.75" thickTop="1" thickBot="1" x14ac:dyDescent="0.25">
      <c r="B28" s="22">
        <v>23</v>
      </c>
      <c r="C28" s="32">
        <v>1279</v>
      </c>
      <c r="D28" s="33" t="s">
        <v>45</v>
      </c>
      <c r="E28" s="34">
        <v>-13.1</v>
      </c>
      <c r="F28" s="34">
        <v>9.9</v>
      </c>
      <c r="G28" s="35">
        <v>114</v>
      </c>
      <c r="H28" s="35">
        <v>4</v>
      </c>
      <c r="I28" s="36"/>
    </row>
    <row r="29" spans="2:9" ht="15.75" thickTop="1" thickBot="1" x14ac:dyDescent="0.25">
      <c r="B29" s="22">
        <v>24</v>
      </c>
      <c r="C29" s="32">
        <v>1307</v>
      </c>
      <c r="D29" s="33" t="s">
        <v>45</v>
      </c>
      <c r="E29" s="34">
        <v>-12.5</v>
      </c>
      <c r="F29" s="34">
        <v>10.4</v>
      </c>
      <c r="G29" s="35">
        <v>115</v>
      </c>
      <c r="H29" s="35">
        <v>4</v>
      </c>
      <c r="I29" s="36"/>
    </row>
    <row r="30" spans="2:9" ht="15.75" thickTop="1" thickBot="1" x14ac:dyDescent="0.25">
      <c r="B30" s="22">
        <v>25</v>
      </c>
      <c r="C30" s="32">
        <v>1309</v>
      </c>
      <c r="D30" s="33" t="s">
        <v>45</v>
      </c>
      <c r="E30" s="34">
        <v>-12.6</v>
      </c>
      <c r="F30" s="34">
        <v>10.3</v>
      </c>
      <c r="G30" s="35">
        <v>116</v>
      </c>
      <c r="H30" s="35">
        <v>4</v>
      </c>
      <c r="I30" s="36"/>
    </row>
    <row r="31" spans="2:9" ht="15.75" thickTop="1" thickBot="1" x14ac:dyDescent="0.25">
      <c r="B31" s="22">
        <v>26</v>
      </c>
      <c r="C31" s="32">
        <v>1324</v>
      </c>
      <c r="D31" s="33" t="s">
        <v>45</v>
      </c>
      <c r="E31" s="34">
        <v>-13.9</v>
      </c>
      <c r="F31" s="34">
        <v>9.4</v>
      </c>
      <c r="G31" s="35">
        <v>240</v>
      </c>
      <c r="H31" s="35">
        <v>4</v>
      </c>
      <c r="I31" s="36"/>
    </row>
    <row r="32" spans="2:9" ht="15.75" thickTop="1" thickBot="1" x14ac:dyDescent="0.25">
      <c r="B32" s="22">
        <v>27</v>
      </c>
      <c r="C32" s="32">
        <v>1326</v>
      </c>
      <c r="D32" s="33" t="s">
        <v>45</v>
      </c>
      <c r="E32" s="34">
        <v>-13.9</v>
      </c>
      <c r="F32" s="34">
        <v>9.3000000000000007</v>
      </c>
      <c r="G32" s="35">
        <v>247</v>
      </c>
      <c r="H32" s="35">
        <v>4</v>
      </c>
      <c r="I32" s="36"/>
    </row>
    <row r="33" spans="2:9" ht="15.75" thickTop="1" thickBot="1" x14ac:dyDescent="0.25">
      <c r="B33" s="22">
        <v>28</v>
      </c>
      <c r="C33" s="32">
        <v>1328</v>
      </c>
      <c r="D33" s="33" t="s">
        <v>45</v>
      </c>
      <c r="E33" s="34">
        <v>-13.9</v>
      </c>
      <c r="F33" s="34">
        <v>8.9</v>
      </c>
      <c r="G33" s="35">
        <v>304</v>
      </c>
      <c r="H33" s="35">
        <v>4</v>
      </c>
      <c r="I33" s="36"/>
    </row>
    <row r="34" spans="2:9" ht="15.75" thickTop="1" thickBot="1" x14ac:dyDescent="0.25">
      <c r="B34" s="22">
        <v>29</v>
      </c>
      <c r="C34" s="32">
        <v>1445</v>
      </c>
      <c r="D34" s="33" t="s">
        <v>46</v>
      </c>
      <c r="E34" s="34">
        <v>-12.8</v>
      </c>
      <c r="F34" s="34">
        <v>10</v>
      </c>
      <c r="G34" s="35">
        <v>122</v>
      </c>
      <c r="H34" s="35">
        <v>4</v>
      </c>
      <c r="I34" s="36"/>
    </row>
    <row r="35" spans="2:9" ht="15.75" thickTop="1" thickBot="1" x14ac:dyDescent="0.25">
      <c r="B35" s="22">
        <v>30</v>
      </c>
      <c r="C35" s="32">
        <v>1454</v>
      </c>
      <c r="D35" s="33" t="s">
        <v>47</v>
      </c>
      <c r="E35" s="34">
        <v>-14</v>
      </c>
      <c r="F35" s="34">
        <v>9.3000000000000007</v>
      </c>
      <c r="G35" s="35">
        <v>258</v>
      </c>
      <c r="H35" s="35">
        <v>9</v>
      </c>
      <c r="I35" s="36"/>
    </row>
    <row r="36" spans="2:9" ht="15.75" thickTop="1" thickBot="1" x14ac:dyDescent="0.25">
      <c r="B36" s="22">
        <v>31</v>
      </c>
      <c r="C36" s="32">
        <v>1458</v>
      </c>
      <c r="D36" s="33" t="s">
        <v>48</v>
      </c>
      <c r="E36" s="34">
        <v>-13.6</v>
      </c>
      <c r="F36" s="34">
        <v>9.6</v>
      </c>
      <c r="G36" s="35">
        <v>160</v>
      </c>
      <c r="H36" s="35">
        <v>9</v>
      </c>
      <c r="I36" s="36"/>
    </row>
    <row r="37" spans="2:9" ht="15.75" thickTop="1" thickBot="1" x14ac:dyDescent="0.25">
      <c r="B37" s="22">
        <v>32</v>
      </c>
      <c r="C37" s="32">
        <v>1465</v>
      </c>
      <c r="D37" s="33" t="s">
        <v>45</v>
      </c>
      <c r="E37" s="34">
        <v>-13.9</v>
      </c>
      <c r="F37" s="34">
        <v>9.5</v>
      </c>
      <c r="G37" s="35">
        <v>209</v>
      </c>
      <c r="H37" s="35">
        <v>9</v>
      </c>
      <c r="I37" s="36"/>
    </row>
    <row r="38" spans="2:9" ht="15.75" thickTop="1" thickBot="1" x14ac:dyDescent="0.25">
      <c r="B38" s="22">
        <v>33</v>
      </c>
      <c r="C38" s="32">
        <v>1468</v>
      </c>
      <c r="D38" s="33" t="s">
        <v>49</v>
      </c>
      <c r="E38" s="34">
        <v>-13.8</v>
      </c>
      <c r="F38" s="34">
        <v>9.6</v>
      </c>
      <c r="G38" s="35">
        <v>178</v>
      </c>
      <c r="H38" s="35">
        <v>9</v>
      </c>
      <c r="I38" s="36"/>
    </row>
    <row r="39" spans="2:9" ht="15.75" thickTop="1" thickBot="1" x14ac:dyDescent="0.25">
      <c r="B39" s="22">
        <v>34</v>
      </c>
      <c r="C39" s="32">
        <v>1471</v>
      </c>
      <c r="D39" s="33" t="s">
        <v>50</v>
      </c>
      <c r="E39" s="34">
        <v>-13.6</v>
      </c>
      <c r="F39" s="34">
        <v>9.6</v>
      </c>
      <c r="G39" s="35">
        <v>156</v>
      </c>
      <c r="H39" s="35">
        <v>9</v>
      </c>
      <c r="I39" s="36"/>
    </row>
    <row r="40" spans="2:9" ht="15.75" thickTop="1" thickBot="1" x14ac:dyDescent="0.25">
      <c r="B40" s="22">
        <v>35</v>
      </c>
      <c r="C40" s="32">
        <v>1477</v>
      </c>
      <c r="D40" s="33" t="s">
        <v>51</v>
      </c>
      <c r="E40" s="34">
        <v>-14</v>
      </c>
      <c r="F40" s="34">
        <v>9.1999999999999993</v>
      </c>
      <c r="G40" s="35">
        <v>249</v>
      </c>
      <c r="H40" s="35">
        <v>9</v>
      </c>
      <c r="I40" s="36"/>
    </row>
    <row r="41" spans="2:9" ht="15.75" thickTop="1" thickBot="1" x14ac:dyDescent="0.25">
      <c r="B41" s="22">
        <v>36</v>
      </c>
      <c r="C41" s="32">
        <v>1558</v>
      </c>
      <c r="D41" s="33" t="s">
        <v>52</v>
      </c>
      <c r="E41" s="34">
        <v>-13.5</v>
      </c>
      <c r="F41" s="34">
        <v>9.6999999999999993</v>
      </c>
      <c r="G41" s="35">
        <v>123</v>
      </c>
      <c r="H41" s="35">
        <v>4</v>
      </c>
      <c r="I41" s="36"/>
    </row>
    <row r="42" spans="2:9" ht="15.75" thickTop="1" thickBot="1" x14ac:dyDescent="0.25">
      <c r="B42" s="22">
        <v>37</v>
      </c>
      <c r="C42" s="32">
        <v>1561</v>
      </c>
      <c r="D42" s="33" t="s">
        <v>53</v>
      </c>
      <c r="E42" s="34">
        <v>-13.6</v>
      </c>
      <c r="F42" s="34">
        <v>9.6</v>
      </c>
      <c r="G42" s="35">
        <v>132</v>
      </c>
      <c r="H42" s="35">
        <v>4</v>
      </c>
      <c r="I42" s="36"/>
    </row>
    <row r="43" spans="2:9" ht="15.75" thickTop="1" thickBot="1" x14ac:dyDescent="0.25">
      <c r="B43" s="22">
        <v>38</v>
      </c>
      <c r="C43" s="32">
        <v>1587</v>
      </c>
      <c r="D43" s="33" t="s">
        <v>54</v>
      </c>
      <c r="E43" s="34">
        <v>-13.3</v>
      </c>
      <c r="F43" s="34">
        <v>9.6999999999999993</v>
      </c>
      <c r="G43" s="35">
        <v>117</v>
      </c>
      <c r="H43" s="35">
        <v>4</v>
      </c>
      <c r="I43" s="36"/>
    </row>
    <row r="44" spans="2:9" ht="15.75" thickTop="1" thickBot="1" x14ac:dyDescent="0.25">
      <c r="B44" s="22">
        <v>39</v>
      </c>
      <c r="C44" s="32">
        <v>1589</v>
      </c>
      <c r="D44" s="33" t="s">
        <v>54</v>
      </c>
      <c r="E44" s="34">
        <v>-13.3</v>
      </c>
      <c r="F44" s="34">
        <v>9.6999999999999993</v>
      </c>
      <c r="G44" s="35">
        <v>105</v>
      </c>
      <c r="H44" s="35">
        <v>4</v>
      </c>
      <c r="I44" s="36"/>
    </row>
    <row r="45" spans="2:9" ht="15.75" thickTop="1" thickBot="1" x14ac:dyDescent="0.25">
      <c r="B45" s="22">
        <v>40</v>
      </c>
      <c r="C45" s="32">
        <v>1591</v>
      </c>
      <c r="D45" s="33" t="s">
        <v>54</v>
      </c>
      <c r="E45" s="34">
        <v>-12.9</v>
      </c>
      <c r="F45" s="34">
        <v>9.6999999999999993</v>
      </c>
      <c r="G45" s="35">
        <v>99</v>
      </c>
      <c r="H45" s="35">
        <v>4</v>
      </c>
      <c r="I45" s="36"/>
    </row>
    <row r="46" spans="2:9" ht="15.75" thickTop="1" thickBot="1" x14ac:dyDescent="0.25">
      <c r="B46" s="22">
        <v>41</v>
      </c>
      <c r="C46" s="32">
        <v>1594</v>
      </c>
      <c r="D46" s="33" t="s">
        <v>55</v>
      </c>
      <c r="E46" s="34">
        <v>-13.6</v>
      </c>
      <c r="F46" s="34">
        <v>9.6</v>
      </c>
      <c r="G46" s="35">
        <v>131</v>
      </c>
      <c r="H46" s="35">
        <v>4</v>
      </c>
      <c r="I46" s="36"/>
    </row>
    <row r="47" spans="2:9" ht="15.75" thickTop="1" thickBot="1" x14ac:dyDescent="0.25">
      <c r="B47" s="22">
        <v>42</v>
      </c>
      <c r="C47" s="32">
        <v>1609</v>
      </c>
      <c r="D47" s="33" t="s">
        <v>56</v>
      </c>
      <c r="E47" s="34">
        <v>-13.3</v>
      </c>
      <c r="F47" s="34">
        <v>9.6</v>
      </c>
      <c r="G47" s="35">
        <v>98</v>
      </c>
      <c r="H47" s="35">
        <v>4</v>
      </c>
      <c r="I47" s="36"/>
    </row>
    <row r="48" spans="2:9" ht="15.75" thickTop="1" thickBot="1" x14ac:dyDescent="0.25">
      <c r="B48" s="22">
        <v>43</v>
      </c>
      <c r="C48" s="32">
        <v>1612</v>
      </c>
      <c r="D48" s="33" t="s">
        <v>57</v>
      </c>
      <c r="E48" s="34">
        <v>-13.6</v>
      </c>
      <c r="F48" s="34">
        <v>9.6999999999999993</v>
      </c>
      <c r="G48" s="35">
        <v>109</v>
      </c>
      <c r="H48" s="35">
        <v>4</v>
      </c>
      <c r="I48" s="36"/>
    </row>
    <row r="49" spans="2:9" ht="15.75" thickTop="1" thickBot="1" x14ac:dyDescent="0.25">
      <c r="B49" s="22">
        <v>44</v>
      </c>
      <c r="C49" s="32">
        <v>1616</v>
      </c>
      <c r="D49" s="33" t="s">
        <v>58</v>
      </c>
      <c r="E49" s="34">
        <v>-13</v>
      </c>
      <c r="F49" s="34">
        <v>9.6999999999999993</v>
      </c>
      <c r="G49" s="35">
        <v>94</v>
      </c>
      <c r="H49" s="35">
        <v>4</v>
      </c>
      <c r="I49" s="36"/>
    </row>
    <row r="50" spans="2:9" ht="15.75" thickTop="1" thickBot="1" x14ac:dyDescent="0.25">
      <c r="B50" s="22">
        <v>45</v>
      </c>
      <c r="C50" s="32">
        <v>1619</v>
      </c>
      <c r="D50" s="33" t="s">
        <v>59</v>
      </c>
      <c r="E50" s="34">
        <v>-13</v>
      </c>
      <c r="F50" s="34">
        <v>9.6</v>
      </c>
      <c r="G50" s="35">
        <v>97</v>
      </c>
      <c r="H50" s="35">
        <v>4</v>
      </c>
      <c r="I50" s="36"/>
    </row>
    <row r="51" spans="2:9" ht="15.75" thickTop="1" thickBot="1" x14ac:dyDescent="0.25">
      <c r="B51" s="22">
        <v>46</v>
      </c>
      <c r="C51" s="32">
        <v>1623</v>
      </c>
      <c r="D51" s="33" t="s">
        <v>60</v>
      </c>
      <c r="E51" s="34">
        <v>-13.6</v>
      </c>
      <c r="F51" s="34">
        <v>9.6</v>
      </c>
      <c r="G51" s="35">
        <v>155</v>
      </c>
      <c r="H51" s="35">
        <v>4</v>
      </c>
      <c r="I51" s="36"/>
    </row>
    <row r="52" spans="2:9" ht="15.75" thickTop="1" thickBot="1" x14ac:dyDescent="0.25">
      <c r="B52" s="22">
        <v>47</v>
      </c>
      <c r="C52" s="32">
        <v>1640</v>
      </c>
      <c r="D52" s="33" t="s">
        <v>61</v>
      </c>
      <c r="E52" s="34">
        <v>-13</v>
      </c>
      <c r="F52" s="34">
        <v>9.9</v>
      </c>
      <c r="G52" s="35">
        <v>116</v>
      </c>
      <c r="H52" s="35">
        <v>4</v>
      </c>
      <c r="I52" s="36"/>
    </row>
    <row r="53" spans="2:9" ht="15.75" thickTop="1" thickBot="1" x14ac:dyDescent="0.25">
      <c r="B53" s="22">
        <v>48</v>
      </c>
      <c r="C53" s="32">
        <v>1662</v>
      </c>
      <c r="D53" s="33" t="s">
        <v>62</v>
      </c>
      <c r="E53" s="34">
        <v>-12.9</v>
      </c>
      <c r="F53" s="34">
        <v>10</v>
      </c>
      <c r="G53" s="35">
        <v>109</v>
      </c>
      <c r="H53" s="35">
        <v>4</v>
      </c>
      <c r="I53" s="36"/>
    </row>
    <row r="54" spans="2:9" ht="15.75" thickTop="1" thickBot="1" x14ac:dyDescent="0.25">
      <c r="B54" s="22">
        <v>49</v>
      </c>
      <c r="C54" s="32">
        <v>1665</v>
      </c>
      <c r="D54" s="33" t="s">
        <v>63</v>
      </c>
      <c r="E54" s="34">
        <v>-13.5</v>
      </c>
      <c r="F54" s="34">
        <v>9.5</v>
      </c>
      <c r="G54" s="35">
        <v>202</v>
      </c>
      <c r="H54" s="35">
        <v>4</v>
      </c>
      <c r="I54" s="36"/>
    </row>
    <row r="55" spans="2:9" ht="15.75" thickTop="1" thickBot="1" x14ac:dyDescent="0.25">
      <c r="B55" s="22">
        <v>50</v>
      </c>
      <c r="C55" s="32">
        <v>1683</v>
      </c>
      <c r="D55" s="33" t="s">
        <v>64</v>
      </c>
      <c r="E55" s="34">
        <v>-13.8</v>
      </c>
      <c r="F55" s="34">
        <v>9.3000000000000007</v>
      </c>
      <c r="G55" s="35">
        <v>245</v>
      </c>
      <c r="H55" s="35">
        <v>9</v>
      </c>
      <c r="I55" s="36"/>
    </row>
    <row r="56" spans="2:9" ht="15.75" thickTop="1" thickBot="1" x14ac:dyDescent="0.25">
      <c r="B56" s="22">
        <v>51</v>
      </c>
      <c r="C56" s="32">
        <v>1689</v>
      </c>
      <c r="D56" s="33" t="s">
        <v>65</v>
      </c>
      <c r="E56" s="34">
        <v>-13.4</v>
      </c>
      <c r="F56" s="34">
        <v>9.8000000000000007</v>
      </c>
      <c r="G56" s="35">
        <v>138</v>
      </c>
      <c r="H56" s="35">
        <v>4</v>
      </c>
      <c r="I56" s="36"/>
    </row>
    <row r="57" spans="2:9" ht="15.75" thickTop="1" thickBot="1" x14ac:dyDescent="0.25">
      <c r="B57" s="22">
        <v>52</v>
      </c>
      <c r="C57" s="32">
        <v>1705</v>
      </c>
      <c r="D57" s="33" t="s">
        <v>66</v>
      </c>
      <c r="E57" s="34">
        <v>-13.4</v>
      </c>
      <c r="F57" s="34">
        <v>9.5</v>
      </c>
      <c r="G57" s="35">
        <v>233</v>
      </c>
      <c r="H57" s="35">
        <v>4</v>
      </c>
      <c r="I57" s="36"/>
    </row>
    <row r="58" spans="2:9" ht="15.75" thickTop="1" thickBot="1" x14ac:dyDescent="0.25">
      <c r="B58" s="22">
        <v>53</v>
      </c>
      <c r="C58" s="32">
        <v>1723</v>
      </c>
      <c r="D58" s="33" t="s">
        <v>67</v>
      </c>
      <c r="E58" s="34">
        <v>-13.8</v>
      </c>
      <c r="F58" s="34">
        <v>9</v>
      </c>
      <c r="G58" s="35">
        <v>306</v>
      </c>
      <c r="H58" s="35">
        <v>4</v>
      </c>
      <c r="I58" s="36"/>
    </row>
    <row r="59" spans="2:9" ht="15.75" thickTop="1" thickBot="1" x14ac:dyDescent="0.25">
      <c r="B59" s="22">
        <v>54</v>
      </c>
      <c r="C59" s="32">
        <v>1728</v>
      </c>
      <c r="D59" s="33" t="s">
        <v>68</v>
      </c>
      <c r="E59" s="34">
        <v>-13.7</v>
      </c>
      <c r="F59" s="34">
        <v>9.1</v>
      </c>
      <c r="G59" s="35">
        <v>283</v>
      </c>
      <c r="H59" s="35">
        <v>4</v>
      </c>
      <c r="I59" s="36"/>
    </row>
    <row r="60" spans="2:9" ht="15.75" thickTop="1" thickBot="1" x14ac:dyDescent="0.25">
      <c r="B60" s="22">
        <v>55</v>
      </c>
      <c r="C60" s="32">
        <v>1731</v>
      </c>
      <c r="D60" s="33" t="s">
        <v>69</v>
      </c>
      <c r="E60" s="34">
        <v>-13.7</v>
      </c>
      <c r="F60" s="34">
        <v>9.3000000000000007</v>
      </c>
      <c r="G60" s="35">
        <v>245</v>
      </c>
      <c r="H60" s="35">
        <v>4</v>
      </c>
      <c r="I60" s="36"/>
    </row>
    <row r="61" spans="2:9" ht="15.75" thickTop="1" thickBot="1" x14ac:dyDescent="0.25">
      <c r="B61" s="22">
        <v>56</v>
      </c>
      <c r="C61" s="32">
        <v>1734</v>
      </c>
      <c r="D61" s="33" t="s">
        <v>70</v>
      </c>
      <c r="E61" s="34">
        <v>-13.8</v>
      </c>
      <c r="F61" s="34">
        <v>8.9</v>
      </c>
      <c r="G61" s="35">
        <v>317</v>
      </c>
      <c r="H61" s="35">
        <v>4</v>
      </c>
      <c r="I61" s="36"/>
    </row>
    <row r="62" spans="2:9" ht="15.75" thickTop="1" thickBot="1" x14ac:dyDescent="0.25">
      <c r="B62" s="22">
        <v>57</v>
      </c>
      <c r="C62" s="32">
        <v>1737</v>
      </c>
      <c r="D62" s="33" t="s">
        <v>71</v>
      </c>
      <c r="E62" s="34">
        <v>-13.8</v>
      </c>
      <c r="F62" s="34">
        <v>8.6999999999999993</v>
      </c>
      <c r="G62" s="35">
        <v>363</v>
      </c>
      <c r="H62" s="35">
        <v>9</v>
      </c>
      <c r="I62" s="36"/>
    </row>
    <row r="63" spans="2:9" ht="15.75" thickTop="1" thickBot="1" x14ac:dyDescent="0.25">
      <c r="B63" s="22">
        <v>58</v>
      </c>
      <c r="C63" s="32">
        <v>1738</v>
      </c>
      <c r="D63" s="33" t="s">
        <v>72</v>
      </c>
      <c r="E63" s="34">
        <v>-13.8</v>
      </c>
      <c r="F63" s="34">
        <v>8.6999999999999993</v>
      </c>
      <c r="G63" s="35">
        <v>348</v>
      </c>
      <c r="H63" s="35">
        <v>9</v>
      </c>
      <c r="I63" s="36"/>
    </row>
    <row r="64" spans="2:9" ht="15.75" thickTop="1" thickBot="1" x14ac:dyDescent="0.25">
      <c r="B64" s="22">
        <v>59</v>
      </c>
      <c r="C64" s="32">
        <v>1744</v>
      </c>
      <c r="D64" s="33" t="s">
        <v>73</v>
      </c>
      <c r="E64" s="34">
        <v>-13.9</v>
      </c>
      <c r="F64" s="34">
        <v>8.1</v>
      </c>
      <c r="G64" s="35">
        <v>447</v>
      </c>
      <c r="H64" s="35">
        <v>9</v>
      </c>
      <c r="I64" s="36"/>
    </row>
    <row r="65" spans="2:9" ht="15.75" thickTop="1" thickBot="1" x14ac:dyDescent="0.25">
      <c r="B65" s="22">
        <v>60</v>
      </c>
      <c r="C65" s="32">
        <v>1762</v>
      </c>
      <c r="D65" s="33" t="s">
        <v>74</v>
      </c>
      <c r="E65" s="34">
        <v>-14.6</v>
      </c>
      <c r="F65" s="34">
        <v>7.1</v>
      </c>
      <c r="G65" s="35">
        <v>605</v>
      </c>
      <c r="H65" s="35">
        <v>10</v>
      </c>
      <c r="I65" s="36"/>
    </row>
    <row r="66" spans="2:9" ht="15.75" thickTop="1" thickBot="1" x14ac:dyDescent="0.25">
      <c r="B66" s="22">
        <v>61</v>
      </c>
      <c r="C66" s="32">
        <v>1768</v>
      </c>
      <c r="D66" s="33" t="s">
        <v>75</v>
      </c>
      <c r="E66" s="34">
        <v>-14</v>
      </c>
      <c r="F66" s="34">
        <v>8</v>
      </c>
      <c r="G66" s="35">
        <v>466</v>
      </c>
      <c r="H66" s="35">
        <v>9</v>
      </c>
      <c r="I66" s="36"/>
    </row>
    <row r="67" spans="2:9" ht="15.75" thickTop="1" thickBot="1" x14ac:dyDescent="0.25">
      <c r="B67" s="22">
        <v>62</v>
      </c>
      <c r="C67" s="32">
        <v>1773</v>
      </c>
      <c r="D67" s="33" t="s">
        <v>76</v>
      </c>
      <c r="E67" s="34">
        <v>-15.2</v>
      </c>
      <c r="F67" s="34">
        <v>5.8</v>
      </c>
      <c r="G67" s="35">
        <v>786</v>
      </c>
      <c r="H67" s="35">
        <v>10</v>
      </c>
      <c r="I67" s="36"/>
    </row>
    <row r="68" spans="2:9" ht="15.75" thickTop="1" thickBot="1" x14ac:dyDescent="0.25">
      <c r="B68" s="22">
        <v>63</v>
      </c>
      <c r="C68" s="32">
        <v>1774</v>
      </c>
      <c r="D68" s="33" t="s">
        <v>77</v>
      </c>
      <c r="E68" s="34">
        <v>-13.9</v>
      </c>
      <c r="F68" s="34">
        <v>8.3000000000000007</v>
      </c>
      <c r="G68" s="35">
        <v>441</v>
      </c>
      <c r="H68" s="35">
        <v>9</v>
      </c>
      <c r="I68" s="36"/>
    </row>
    <row r="69" spans="2:9" ht="15.75" thickTop="1" thickBot="1" x14ac:dyDescent="0.25">
      <c r="B69" s="22">
        <v>64</v>
      </c>
      <c r="C69" s="32">
        <v>1776</v>
      </c>
      <c r="D69" s="33" t="s">
        <v>78</v>
      </c>
      <c r="E69" s="34">
        <v>-14.9</v>
      </c>
      <c r="F69" s="34">
        <v>6.4</v>
      </c>
      <c r="G69" s="35">
        <v>700</v>
      </c>
      <c r="H69" s="35">
        <v>10</v>
      </c>
      <c r="I69" s="36"/>
    </row>
    <row r="70" spans="2:9" ht="15.75" thickTop="1" thickBot="1" x14ac:dyDescent="0.25">
      <c r="B70" s="22">
        <v>65</v>
      </c>
      <c r="C70" s="32">
        <v>1778</v>
      </c>
      <c r="D70" s="33" t="s">
        <v>76</v>
      </c>
      <c r="E70" s="34">
        <v>-14.5</v>
      </c>
      <c r="F70" s="34">
        <v>7</v>
      </c>
      <c r="G70" s="35">
        <v>608</v>
      </c>
      <c r="H70" s="35">
        <v>10</v>
      </c>
      <c r="I70" s="36"/>
    </row>
    <row r="71" spans="2:9" ht="15.75" thickTop="1" thickBot="1" x14ac:dyDescent="0.25">
      <c r="B71" s="22">
        <v>66</v>
      </c>
      <c r="C71" s="32">
        <v>1796</v>
      </c>
      <c r="D71" s="33" t="s">
        <v>79</v>
      </c>
      <c r="E71" s="34">
        <v>-13.5</v>
      </c>
      <c r="F71" s="34">
        <v>9.3000000000000007</v>
      </c>
      <c r="G71" s="35">
        <v>232</v>
      </c>
      <c r="H71" s="35">
        <v>9</v>
      </c>
      <c r="I71" s="36"/>
    </row>
    <row r="72" spans="2:9" ht="15.75" thickTop="1" thickBot="1" x14ac:dyDescent="0.25">
      <c r="B72" s="22">
        <v>67</v>
      </c>
      <c r="C72" s="32">
        <v>1809</v>
      </c>
      <c r="D72" s="33" t="s">
        <v>80</v>
      </c>
      <c r="E72" s="34">
        <v>-13.8</v>
      </c>
      <c r="F72" s="34">
        <v>9.3000000000000007</v>
      </c>
      <c r="G72" s="35">
        <v>240</v>
      </c>
      <c r="H72" s="35">
        <v>4</v>
      </c>
      <c r="I72" s="36"/>
    </row>
    <row r="73" spans="2:9" ht="15.75" thickTop="1" thickBot="1" x14ac:dyDescent="0.25">
      <c r="B73" s="22">
        <v>68</v>
      </c>
      <c r="C73" s="32">
        <v>1814</v>
      </c>
      <c r="D73" s="33" t="s">
        <v>81</v>
      </c>
      <c r="E73" s="34">
        <v>-13.7</v>
      </c>
      <c r="F73" s="34">
        <v>9</v>
      </c>
      <c r="G73" s="35">
        <v>241</v>
      </c>
      <c r="H73" s="35">
        <v>10</v>
      </c>
      <c r="I73" s="36"/>
    </row>
    <row r="74" spans="2:9" ht="15.75" thickTop="1" thickBot="1" x14ac:dyDescent="0.25">
      <c r="B74" s="22">
        <v>69</v>
      </c>
      <c r="C74" s="32">
        <v>1816</v>
      </c>
      <c r="D74" s="33" t="s">
        <v>82</v>
      </c>
      <c r="E74" s="34">
        <v>-14.1</v>
      </c>
      <c r="F74" s="34">
        <v>8</v>
      </c>
      <c r="G74" s="35">
        <v>450</v>
      </c>
      <c r="H74" s="35">
        <v>10</v>
      </c>
      <c r="I74" s="36"/>
    </row>
    <row r="75" spans="2:9" ht="15.75" thickTop="1" thickBot="1" x14ac:dyDescent="0.25">
      <c r="B75" s="22">
        <v>70</v>
      </c>
      <c r="C75" s="32">
        <v>1819</v>
      </c>
      <c r="D75" s="33" t="s">
        <v>83</v>
      </c>
      <c r="E75" s="34">
        <v>-13.7</v>
      </c>
      <c r="F75" s="34">
        <v>8.6999999999999993</v>
      </c>
      <c r="G75" s="35">
        <v>308</v>
      </c>
      <c r="H75" s="35">
        <v>9</v>
      </c>
      <c r="I75" s="36"/>
    </row>
    <row r="76" spans="2:9" ht="15.75" thickTop="1" thickBot="1" x14ac:dyDescent="0.25">
      <c r="B76" s="22">
        <v>71</v>
      </c>
      <c r="C76" s="32">
        <v>1824</v>
      </c>
      <c r="D76" s="33" t="s">
        <v>84</v>
      </c>
      <c r="E76" s="34">
        <v>-13.9</v>
      </c>
      <c r="F76" s="34">
        <v>8.5</v>
      </c>
      <c r="G76" s="35">
        <v>344</v>
      </c>
      <c r="H76" s="35">
        <v>10</v>
      </c>
      <c r="I76" s="36"/>
    </row>
    <row r="77" spans="2:9" ht="15.75" thickTop="1" thickBot="1" x14ac:dyDescent="0.25">
      <c r="B77" s="22">
        <v>72</v>
      </c>
      <c r="C77" s="32">
        <v>1825</v>
      </c>
      <c r="D77" s="33" t="s">
        <v>85</v>
      </c>
      <c r="E77" s="34">
        <v>-14.1</v>
      </c>
      <c r="F77" s="34">
        <v>8.3000000000000007</v>
      </c>
      <c r="G77" s="35">
        <v>393</v>
      </c>
      <c r="H77" s="35">
        <v>9</v>
      </c>
      <c r="I77" s="36"/>
    </row>
    <row r="78" spans="2:9" ht="15.75" thickTop="1" thickBot="1" x14ac:dyDescent="0.25">
      <c r="B78" s="22">
        <v>73</v>
      </c>
      <c r="C78" s="32">
        <v>1829</v>
      </c>
      <c r="D78" s="33" t="s">
        <v>86</v>
      </c>
      <c r="E78" s="34">
        <v>-13.6</v>
      </c>
      <c r="F78" s="34">
        <v>9.1999999999999993</v>
      </c>
      <c r="G78" s="35">
        <v>232</v>
      </c>
      <c r="H78" s="35">
        <v>9</v>
      </c>
      <c r="I78" s="36"/>
    </row>
    <row r="79" spans="2:9" ht="15.75" thickTop="1" thickBot="1" x14ac:dyDescent="0.25">
      <c r="B79" s="22">
        <v>74</v>
      </c>
      <c r="C79" s="32">
        <v>1833</v>
      </c>
      <c r="D79" s="33" t="s">
        <v>87</v>
      </c>
      <c r="E79" s="34">
        <v>-13.6</v>
      </c>
      <c r="F79" s="34">
        <v>9.1</v>
      </c>
      <c r="G79" s="35">
        <v>238</v>
      </c>
      <c r="H79" s="35">
        <v>9</v>
      </c>
      <c r="I79" s="36"/>
    </row>
    <row r="80" spans="2:9" ht="15.75" thickTop="1" thickBot="1" x14ac:dyDescent="0.25">
      <c r="B80" s="22">
        <v>75</v>
      </c>
      <c r="C80" s="32">
        <v>1844</v>
      </c>
      <c r="D80" s="33" t="s">
        <v>88</v>
      </c>
      <c r="E80" s="34">
        <v>-14.1</v>
      </c>
      <c r="F80" s="34">
        <v>8.5</v>
      </c>
      <c r="G80" s="35">
        <v>343</v>
      </c>
      <c r="H80" s="35">
        <v>10</v>
      </c>
      <c r="I80" s="36"/>
    </row>
    <row r="81" spans="2:9" ht="15.75" thickTop="1" thickBot="1" x14ac:dyDescent="0.25">
      <c r="B81" s="22">
        <v>76</v>
      </c>
      <c r="C81" s="32">
        <v>1847</v>
      </c>
      <c r="D81" s="33" t="s">
        <v>89</v>
      </c>
      <c r="E81" s="34">
        <v>-13.7</v>
      </c>
      <c r="F81" s="34">
        <v>9</v>
      </c>
      <c r="G81" s="35">
        <v>259</v>
      </c>
      <c r="H81" s="35">
        <v>9</v>
      </c>
      <c r="I81" s="36"/>
    </row>
    <row r="82" spans="2:9" ht="15.75" thickTop="1" thickBot="1" x14ac:dyDescent="0.25">
      <c r="B82" s="22">
        <v>77</v>
      </c>
      <c r="C82" s="32">
        <v>1848</v>
      </c>
      <c r="D82" s="33" t="s">
        <v>90</v>
      </c>
      <c r="E82" s="34">
        <v>-14</v>
      </c>
      <c r="F82" s="34">
        <v>8.5</v>
      </c>
      <c r="G82" s="35">
        <v>341</v>
      </c>
      <c r="H82" s="35">
        <v>9</v>
      </c>
      <c r="I82" s="36"/>
    </row>
    <row r="83" spans="2:9" ht="15.75" thickTop="1" thickBot="1" x14ac:dyDescent="0.25">
      <c r="B83" s="22">
        <v>78</v>
      </c>
      <c r="C83" s="32">
        <v>1855</v>
      </c>
      <c r="D83" s="33" t="s">
        <v>91</v>
      </c>
      <c r="E83" s="34">
        <v>-13.7</v>
      </c>
      <c r="F83" s="34">
        <v>8.8000000000000007</v>
      </c>
      <c r="G83" s="35">
        <v>271</v>
      </c>
      <c r="H83" s="35">
        <v>10</v>
      </c>
      <c r="I83" s="36"/>
    </row>
    <row r="84" spans="2:9" ht="15.75" thickTop="1" thickBot="1" x14ac:dyDescent="0.25">
      <c r="B84" s="22">
        <v>79</v>
      </c>
      <c r="C84" s="32">
        <v>1877</v>
      </c>
      <c r="D84" s="33" t="s">
        <v>92</v>
      </c>
      <c r="E84" s="34">
        <v>-14.1</v>
      </c>
      <c r="F84" s="34">
        <v>8.8000000000000007</v>
      </c>
      <c r="G84" s="35">
        <v>293</v>
      </c>
      <c r="H84" s="35">
        <v>9</v>
      </c>
      <c r="I84" s="36"/>
    </row>
    <row r="85" spans="2:9" ht="15.75" thickTop="1" thickBot="1" x14ac:dyDescent="0.25">
      <c r="B85" s="22">
        <v>80</v>
      </c>
      <c r="C85" s="32">
        <v>1896</v>
      </c>
      <c r="D85" s="33" t="s">
        <v>93</v>
      </c>
      <c r="E85" s="34">
        <v>-14.1</v>
      </c>
      <c r="F85" s="34">
        <v>9.1</v>
      </c>
      <c r="G85" s="35">
        <v>259</v>
      </c>
      <c r="H85" s="35">
        <v>9</v>
      </c>
      <c r="I85" s="36"/>
    </row>
    <row r="86" spans="2:9" ht="15.75" thickTop="1" thickBot="1" x14ac:dyDescent="0.25">
      <c r="B86" s="22">
        <v>81</v>
      </c>
      <c r="C86" s="32">
        <v>1900</v>
      </c>
      <c r="D86" s="33" t="s">
        <v>94</v>
      </c>
      <c r="E86" s="34">
        <v>-14</v>
      </c>
      <c r="F86" s="34">
        <v>9.1</v>
      </c>
      <c r="G86" s="35">
        <v>271</v>
      </c>
      <c r="H86" s="35">
        <v>9</v>
      </c>
      <c r="I86" s="36"/>
    </row>
    <row r="87" spans="2:9" ht="15.75" thickTop="1" thickBot="1" x14ac:dyDescent="0.25">
      <c r="B87" s="22">
        <v>82</v>
      </c>
      <c r="C87" s="32">
        <v>1904</v>
      </c>
      <c r="D87" s="33" t="s">
        <v>95</v>
      </c>
      <c r="E87" s="34">
        <v>-14.7</v>
      </c>
      <c r="F87" s="34">
        <v>8</v>
      </c>
      <c r="G87" s="35">
        <v>429</v>
      </c>
      <c r="H87" s="35">
        <v>10</v>
      </c>
      <c r="I87" s="36"/>
    </row>
    <row r="88" spans="2:9" ht="15.75" thickTop="1" thickBot="1" x14ac:dyDescent="0.25">
      <c r="B88" s="22">
        <v>83</v>
      </c>
      <c r="C88" s="32">
        <v>1906</v>
      </c>
      <c r="D88" s="33" t="s">
        <v>96</v>
      </c>
      <c r="E88" s="34">
        <v>-14.2</v>
      </c>
      <c r="F88" s="34">
        <v>9.1</v>
      </c>
      <c r="G88" s="35">
        <v>244</v>
      </c>
      <c r="H88" s="35">
        <v>9</v>
      </c>
      <c r="I88" s="36"/>
    </row>
    <row r="89" spans="2:9" ht="15.75" thickTop="1" thickBot="1" x14ac:dyDescent="0.25">
      <c r="B89" s="22">
        <v>84</v>
      </c>
      <c r="C89" s="32">
        <v>1909</v>
      </c>
      <c r="D89" s="33" t="s">
        <v>97</v>
      </c>
      <c r="E89" s="34">
        <v>-13.9</v>
      </c>
      <c r="F89" s="34">
        <v>8.9</v>
      </c>
      <c r="G89" s="35">
        <v>287</v>
      </c>
      <c r="H89" s="35">
        <v>9</v>
      </c>
      <c r="I89" s="36"/>
    </row>
    <row r="90" spans="2:9" ht="15.75" thickTop="1" thickBot="1" x14ac:dyDescent="0.25">
      <c r="B90" s="22">
        <v>85</v>
      </c>
      <c r="C90" s="32">
        <v>1917</v>
      </c>
      <c r="D90" s="33" t="s">
        <v>98</v>
      </c>
      <c r="E90" s="34">
        <v>-14.1</v>
      </c>
      <c r="F90" s="34">
        <v>9.5</v>
      </c>
      <c r="G90" s="35">
        <v>173</v>
      </c>
      <c r="H90" s="35">
        <v>9</v>
      </c>
      <c r="I90" s="36"/>
    </row>
    <row r="91" spans="2:9" ht="15.75" thickTop="1" thickBot="1" x14ac:dyDescent="0.25">
      <c r="B91" s="22">
        <v>86</v>
      </c>
      <c r="C91" s="32">
        <v>1920</v>
      </c>
      <c r="D91" s="33" t="s">
        <v>99</v>
      </c>
      <c r="E91" s="34">
        <v>-14.4</v>
      </c>
      <c r="F91" s="34">
        <v>9.4</v>
      </c>
      <c r="G91" s="35">
        <v>186</v>
      </c>
      <c r="H91" s="35">
        <v>9</v>
      </c>
      <c r="I91" s="36"/>
    </row>
    <row r="92" spans="2:9" ht="15.75" thickTop="1" thickBot="1" x14ac:dyDescent="0.25">
      <c r="B92" s="22">
        <v>87</v>
      </c>
      <c r="C92" s="32">
        <v>1936</v>
      </c>
      <c r="D92" s="33" t="s">
        <v>100</v>
      </c>
      <c r="E92" s="34">
        <v>-14.1</v>
      </c>
      <c r="F92" s="34">
        <v>9.5</v>
      </c>
      <c r="G92" s="35">
        <v>169</v>
      </c>
      <c r="H92" s="35">
        <v>9</v>
      </c>
      <c r="I92" s="36"/>
    </row>
    <row r="93" spans="2:9" ht="15.75" thickTop="1" thickBot="1" x14ac:dyDescent="0.25">
      <c r="B93" s="22">
        <v>88</v>
      </c>
      <c r="C93" s="32">
        <v>1945</v>
      </c>
      <c r="D93" s="33" t="s">
        <v>101</v>
      </c>
      <c r="E93" s="34">
        <v>-14.2</v>
      </c>
      <c r="F93" s="34">
        <v>9.5</v>
      </c>
      <c r="G93" s="35">
        <v>115</v>
      </c>
      <c r="H93" s="35">
        <v>4</v>
      </c>
      <c r="I93" s="36"/>
    </row>
    <row r="94" spans="2:9" ht="15.75" thickTop="1" thickBot="1" x14ac:dyDescent="0.25">
      <c r="B94" s="22">
        <v>89</v>
      </c>
      <c r="C94" s="32">
        <v>1968</v>
      </c>
      <c r="D94" s="33" t="s">
        <v>102</v>
      </c>
      <c r="E94" s="34">
        <v>-14.2</v>
      </c>
      <c r="F94" s="34">
        <v>9.5</v>
      </c>
      <c r="G94" s="35">
        <v>104</v>
      </c>
      <c r="H94" s="35">
        <v>4</v>
      </c>
      <c r="I94" s="36"/>
    </row>
    <row r="95" spans="2:9" ht="15.75" thickTop="1" thickBot="1" x14ac:dyDescent="0.25">
      <c r="B95" s="22">
        <v>90</v>
      </c>
      <c r="C95" s="32">
        <v>1979</v>
      </c>
      <c r="D95" s="33" t="s">
        <v>103</v>
      </c>
      <c r="E95" s="34">
        <v>-13.5</v>
      </c>
      <c r="F95" s="34">
        <v>9.5</v>
      </c>
      <c r="G95" s="35">
        <v>112</v>
      </c>
      <c r="H95" s="35">
        <v>4</v>
      </c>
      <c r="I95" s="36"/>
    </row>
    <row r="96" spans="2:9" ht="15.75" thickTop="1" thickBot="1" x14ac:dyDescent="0.25">
      <c r="B96" s="22">
        <v>91</v>
      </c>
      <c r="C96" s="32">
        <v>1983</v>
      </c>
      <c r="D96" s="33" t="s">
        <v>104</v>
      </c>
      <c r="E96" s="34">
        <v>-14.2</v>
      </c>
      <c r="F96" s="34">
        <v>9.4</v>
      </c>
      <c r="G96" s="35">
        <v>130</v>
      </c>
      <c r="H96" s="35">
        <v>4</v>
      </c>
      <c r="I96" s="36"/>
    </row>
    <row r="97" spans="2:9" ht="15.75" thickTop="1" thickBot="1" x14ac:dyDescent="0.25">
      <c r="B97" s="22">
        <v>92</v>
      </c>
      <c r="C97" s="32">
        <v>1987</v>
      </c>
      <c r="D97" s="33" t="s">
        <v>105</v>
      </c>
      <c r="E97" s="34">
        <v>-13.9</v>
      </c>
      <c r="F97" s="34">
        <v>9.5</v>
      </c>
      <c r="G97" s="35">
        <v>104</v>
      </c>
      <c r="H97" s="35">
        <v>4</v>
      </c>
      <c r="I97" s="36"/>
    </row>
    <row r="98" spans="2:9" ht="15.75" thickTop="1" thickBot="1" x14ac:dyDescent="0.25">
      <c r="B98" s="22">
        <v>93</v>
      </c>
      <c r="C98" s="32">
        <v>1990</v>
      </c>
      <c r="D98" s="33" t="s">
        <v>106</v>
      </c>
      <c r="E98" s="34">
        <v>-13.5</v>
      </c>
      <c r="F98" s="34">
        <v>9.6</v>
      </c>
      <c r="G98" s="35">
        <v>100</v>
      </c>
      <c r="H98" s="35">
        <v>4</v>
      </c>
      <c r="I98" s="36"/>
    </row>
    <row r="99" spans="2:9" ht="15.75" thickTop="1" thickBot="1" x14ac:dyDescent="0.25">
      <c r="B99" s="22">
        <v>94</v>
      </c>
      <c r="C99" s="32">
        <v>1993</v>
      </c>
      <c r="D99" s="33" t="s">
        <v>107</v>
      </c>
      <c r="E99" s="34">
        <v>-14.3</v>
      </c>
      <c r="F99" s="34">
        <v>9.5</v>
      </c>
      <c r="G99" s="35">
        <v>112</v>
      </c>
      <c r="H99" s="35">
        <v>4</v>
      </c>
      <c r="I99" s="36"/>
    </row>
    <row r="100" spans="2:9" ht="15.75" thickTop="1" thickBot="1" x14ac:dyDescent="0.25">
      <c r="B100" s="22">
        <v>95</v>
      </c>
      <c r="C100" s="32">
        <v>1994</v>
      </c>
      <c r="D100" s="33" t="s">
        <v>107</v>
      </c>
      <c r="E100" s="34">
        <v>-14.3</v>
      </c>
      <c r="F100" s="34">
        <v>9.4</v>
      </c>
      <c r="G100" s="35">
        <v>123</v>
      </c>
      <c r="H100" s="35">
        <v>4</v>
      </c>
      <c r="I100" s="36"/>
    </row>
    <row r="101" spans="2:9" ht="15.75" thickTop="1" thickBot="1" x14ac:dyDescent="0.25">
      <c r="B101" s="22">
        <v>96</v>
      </c>
      <c r="C101" s="32">
        <v>1996</v>
      </c>
      <c r="D101" s="33" t="s">
        <v>102</v>
      </c>
      <c r="E101" s="34">
        <v>-14.4</v>
      </c>
      <c r="F101" s="34">
        <v>9.5</v>
      </c>
      <c r="G101" s="35">
        <v>118</v>
      </c>
      <c r="H101" s="35">
        <v>4</v>
      </c>
      <c r="I101" s="36"/>
    </row>
    <row r="102" spans="2:9" ht="15.75" thickTop="1" thickBot="1" x14ac:dyDescent="0.25">
      <c r="B102" s="22">
        <v>97</v>
      </c>
      <c r="C102" s="32">
        <v>1998</v>
      </c>
      <c r="D102" s="33" t="s">
        <v>107</v>
      </c>
      <c r="E102" s="34">
        <v>-14.3</v>
      </c>
      <c r="F102" s="34">
        <v>9.4</v>
      </c>
      <c r="G102" s="35">
        <v>124</v>
      </c>
      <c r="H102" s="35">
        <v>4</v>
      </c>
      <c r="I102" s="36"/>
    </row>
    <row r="103" spans="2:9" ht="15.75" thickTop="1" thickBot="1" x14ac:dyDescent="0.25">
      <c r="B103" s="22">
        <v>98</v>
      </c>
      <c r="C103" s="32">
        <v>2625</v>
      </c>
      <c r="D103" s="33" t="s">
        <v>108</v>
      </c>
      <c r="E103" s="34">
        <v>-14.3</v>
      </c>
      <c r="F103" s="34">
        <v>9.1999999999999993</v>
      </c>
      <c r="G103" s="35">
        <v>198</v>
      </c>
      <c r="H103" s="35">
        <v>9</v>
      </c>
      <c r="I103" s="36"/>
    </row>
    <row r="104" spans="2:9" ht="15.75" thickTop="1" thickBot="1" x14ac:dyDescent="0.25">
      <c r="B104" s="22">
        <v>99</v>
      </c>
      <c r="C104" s="32">
        <v>2627</v>
      </c>
      <c r="D104" s="33" t="s">
        <v>109</v>
      </c>
      <c r="E104" s="34">
        <v>-14.4</v>
      </c>
      <c r="F104" s="34">
        <v>9.3000000000000007</v>
      </c>
      <c r="G104" s="35">
        <v>156</v>
      </c>
      <c r="H104" s="35">
        <v>9</v>
      </c>
      <c r="I104" s="36"/>
    </row>
    <row r="105" spans="2:9" ht="15.75" thickTop="1" thickBot="1" x14ac:dyDescent="0.25">
      <c r="B105" s="22">
        <v>100</v>
      </c>
      <c r="C105" s="32">
        <v>2633</v>
      </c>
      <c r="D105" s="33" t="s">
        <v>110</v>
      </c>
      <c r="E105" s="34">
        <v>-14.3</v>
      </c>
      <c r="F105" s="34">
        <v>9.1999999999999993</v>
      </c>
      <c r="G105" s="35">
        <v>213</v>
      </c>
      <c r="H105" s="35">
        <v>9</v>
      </c>
      <c r="I105" s="36"/>
    </row>
    <row r="106" spans="2:9" ht="15.75" thickTop="1" thickBot="1" x14ac:dyDescent="0.25">
      <c r="B106" s="22">
        <v>101</v>
      </c>
      <c r="C106" s="32">
        <v>2681</v>
      </c>
      <c r="D106" s="33" t="s">
        <v>111</v>
      </c>
      <c r="E106" s="34">
        <v>-14.3</v>
      </c>
      <c r="F106" s="34">
        <v>8.9</v>
      </c>
      <c r="G106" s="35">
        <v>258</v>
      </c>
      <c r="H106" s="35">
        <v>10</v>
      </c>
      <c r="I106" s="36"/>
    </row>
    <row r="107" spans="2:9" ht="15.75" thickTop="1" thickBot="1" x14ac:dyDescent="0.25">
      <c r="B107" s="22">
        <v>102</v>
      </c>
      <c r="C107" s="32">
        <v>2689</v>
      </c>
      <c r="D107" s="33" t="s">
        <v>112</v>
      </c>
      <c r="E107" s="34">
        <v>-14.3</v>
      </c>
      <c r="F107" s="34">
        <v>8.6</v>
      </c>
      <c r="G107" s="35">
        <v>311</v>
      </c>
      <c r="H107" s="35">
        <v>10</v>
      </c>
      <c r="I107" s="36"/>
    </row>
    <row r="108" spans="2:9" ht="15.75" thickTop="1" thickBot="1" x14ac:dyDescent="0.25">
      <c r="B108" s="22">
        <v>103</v>
      </c>
      <c r="C108" s="32">
        <v>2692</v>
      </c>
      <c r="D108" s="33" t="s">
        <v>113</v>
      </c>
      <c r="E108" s="34">
        <v>-14.3</v>
      </c>
      <c r="F108" s="34">
        <v>9</v>
      </c>
      <c r="G108" s="35">
        <v>239</v>
      </c>
      <c r="H108" s="35">
        <v>9</v>
      </c>
      <c r="I108" s="36"/>
    </row>
    <row r="109" spans="2:9" ht="15.75" thickTop="1" thickBot="1" x14ac:dyDescent="0.25">
      <c r="B109" s="22">
        <v>104</v>
      </c>
      <c r="C109" s="32">
        <v>2694</v>
      </c>
      <c r="D109" s="33" t="s">
        <v>114</v>
      </c>
      <c r="E109" s="34">
        <v>-14.5</v>
      </c>
      <c r="F109" s="34">
        <v>9.4</v>
      </c>
      <c r="G109" s="35">
        <v>142</v>
      </c>
      <c r="H109" s="35">
        <v>9</v>
      </c>
      <c r="I109" s="36"/>
    </row>
    <row r="110" spans="2:9" ht="15.75" thickTop="1" thickBot="1" x14ac:dyDescent="0.25">
      <c r="B110" s="22">
        <v>105</v>
      </c>
      <c r="C110" s="32">
        <v>2699</v>
      </c>
      <c r="D110" s="33" t="s">
        <v>115</v>
      </c>
      <c r="E110" s="34">
        <v>-14.5</v>
      </c>
      <c r="F110" s="34">
        <v>9.4</v>
      </c>
      <c r="G110" s="35">
        <v>148</v>
      </c>
      <c r="H110" s="35">
        <v>9</v>
      </c>
      <c r="I110" s="36"/>
    </row>
    <row r="111" spans="2:9" ht="15.75" thickTop="1" thickBot="1" x14ac:dyDescent="0.25">
      <c r="B111" s="22">
        <v>106</v>
      </c>
      <c r="C111" s="32">
        <v>2708</v>
      </c>
      <c r="D111" s="33" t="s">
        <v>116</v>
      </c>
      <c r="E111" s="34">
        <v>-14.6</v>
      </c>
      <c r="F111" s="34">
        <v>8.8000000000000007</v>
      </c>
      <c r="G111" s="35">
        <v>270</v>
      </c>
      <c r="H111" s="35">
        <v>9</v>
      </c>
      <c r="I111" s="36"/>
    </row>
    <row r="112" spans="2:9" ht="15.75" thickTop="1" thickBot="1" x14ac:dyDescent="0.25">
      <c r="B112" s="22">
        <v>107</v>
      </c>
      <c r="C112" s="32">
        <v>2727</v>
      </c>
      <c r="D112" s="33" t="s">
        <v>117</v>
      </c>
      <c r="E112" s="34">
        <v>-15.3</v>
      </c>
      <c r="F112" s="34">
        <v>7.9</v>
      </c>
      <c r="G112" s="35">
        <v>437</v>
      </c>
      <c r="H112" s="35">
        <v>10</v>
      </c>
      <c r="I112" s="36"/>
    </row>
    <row r="113" spans="2:9" ht="15.75" thickTop="1" thickBot="1" x14ac:dyDescent="0.25">
      <c r="B113" s="22">
        <v>108</v>
      </c>
      <c r="C113" s="32">
        <v>2730</v>
      </c>
      <c r="D113" s="33" t="s">
        <v>117</v>
      </c>
      <c r="E113" s="34">
        <v>-15.2</v>
      </c>
      <c r="F113" s="34">
        <v>8.1999999999999993</v>
      </c>
      <c r="G113" s="35">
        <v>379</v>
      </c>
      <c r="H113" s="35">
        <v>10</v>
      </c>
      <c r="I113" s="36"/>
    </row>
    <row r="114" spans="2:9" ht="15.75" thickTop="1" thickBot="1" x14ac:dyDescent="0.25">
      <c r="B114" s="22">
        <v>109</v>
      </c>
      <c r="C114" s="32">
        <v>2733</v>
      </c>
      <c r="D114" s="33" t="s">
        <v>118</v>
      </c>
      <c r="E114" s="34">
        <v>-14.6</v>
      </c>
      <c r="F114" s="34">
        <v>8.6</v>
      </c>
      <c r="G114" s="35">
        <v>305</v>
      </c>
      <c r="H114" s="35">
        <v>9</v>
      </c>
      <c r="I114" s="36"/>
    </row>
    <row r="115" spans="2:9" ht="15.75" thickTop="1" thickBot="1" x14ac:dyDescent="0.25">
      <c r="B115" s="22">
        <v>110</v>
      </c>
      <c r="C115" s="32">
        <v>2736</v>
      </c>
      <c r="D115" s="33" t="s">
        <v>119</v>
      </c>
      <c r="E115" s="34">
        <v>-14.9</v>
      </c>
      <c r="F115" s="34">
        <v>8.4</v>
      </c>
      <c r="G115" s="35">
        <v>347</v>
      </c>
      <c r="H115" s="35">
        <v>10</v>
      </c>
      <c r="I115" s="36"/>
    </row>
    <row r="116" spans="2:9" ht="15.75" thickTop="1" thickBot="1" x14ac:dyDescent="0.25">
      <c r="B116" s="22">
        <v>111</v>
      </c>
      <c r="C116" s="32">
        <v>2739</v>
      </c>
      <c r="D116" s="33" t="s">
        <v>120</v>
      </c>
      <c r="E116" s="34">
        <v>-15.3</v>
      </c>
      <c r="F116" s="34">
        <v>8.1999999999999993</v>
      </c>
      <c r="G116" s="35">
        <v>378</v>
      </c>
      <c r="H116" s="35">
        <v>10</v>
      </c>
      <c r="I116" s="36"/>
    </row>
    <row r="117" spans="2:9" ht="15.75" thickTop="1" thickBot="1" x14ac:dyDescent="0.25">
      <c r="B117" s="22">
        <v>112</v>
      </c>
      <c r="C117" s="32">
        <v>2742</v>
      </c>
      <c r="D117" s="33" t="s">
        <v>121</v>
      </c>
      <c r="E117" s="34">
        <v>-14.6</v>
      </c>
      <c r="F117" s="34">
        <v>8.5</v>
      </c>
      <c r="G117" s="35">
        <v>327</v>
      </c>
      <c r="H117" s="35">
        <v>10</v>
      </c>
      <c r="I117" s="36"/>
    </row>
    <row r="118" spans="2:9" ht="15.75" thickTop="1" thickBot="1" x14ac:dyDescent="0.25">
      <c r="B118" s="22">
        <v>113</v>
      </c>
      <c r="C118" s="32">
        <v>2747</v>
      </c>
      <c r="D118" s="33" t="s">
        <v>122</v>
      </c>
      <c r="E118" s="34">
        <v>-15</v>
      </c>
      <c r="F118" s="34">
        <v>8.5</v>
      </c>
      <c r="G118" s="35">
        <v>317</v>
      </c>
      <c r="H118" s="35">
        <v>9</v>
      </c>
      <c r="I118" s="36"/>
    </row>
    <row r="119" spans="2:9" ht="15.75" thickTop="1" thickBot="1" x14ac:dyDescent="0.25">
      <c r="B119" s="22">
        <v>114</v>
      </c>
      <c r="C119" s="32">
        <v>2748</v>
      </c>
      <c r="D119" s="33" t="s">
        <v>123</v>
      </c>
      <c r="E119" s="34">
        <v>-14.5</v>
      </c>
      <c r="F119" s="34">
        <v>8.9</v>
      </c>
      <c r="G119" s="35">
        <v>232</v>
      </c>
      <c r="H119" s="35">
        <v>9</v>
      </c>
      <c r="I119" s="36"/>
    </row>
    <row r="120" spans="2:9" ht="15.75" thickTop="1" thickBot="1" x14ac:dyDescent="0.25">
      <c r="B120" s="22">
        <v>115</v>
      </c>
      <c r="C120" s="32">
        <v>2763</v>
      </c>
      <c r="D120" s="33" t="s">
        <v>124</v>
      </c>
      <c r="E120" s="34">
        <v>-14.3</v>
      </c>
      <c r="F120" s="34">
        <v>8.9</v>
      </c>
      <c r="G120" s="35">
        <v>262</v>
      </c>
      <c r="H120" s="35">
        <v>10</v>
      </c>
      <c r="I120" s="36"/>
    </row>
    <row r="121" spans="2:9" ht="15.75" thickTop="1" thickBot="1" x14ac:dyDescent="0.25">
      <c r="B121" s="22">
        <v>116</v>
      </c>
      <c r="C121" s="32">
        <v>2779</v>
      </c>
      <c r="D121" s="33" t="s">
        <v>125</v>
      </c>
      <c r="E121" s="34">
        <v>-15.1</v>
      </c>
      <c r="F121" s="34">
        <v>8.4</v>
      </c>
      <c r="G121" s="35">
        <v>332</v>
      </c>
      <c r="H121" s="35">
        <v>10</v>
      </c>
      <c r="I121" s="36"/>
    </row>
    <row r="122" spans="2:9" ht="15.75" thickTop="1" thickBot="1" x14ac:dyDescent="0.25">
      <c r="B122" s="22">
        <v>117</v>
      </c>
      <c r="C122" s="32">
        <v>2782</v>
      </c>
      <c r="D122" s="33" t="s">
        <v>126</v>
      </c>
      <c r="E122" s="34">
        <v>-15.1</v>
      </c>
      <c r="F122" s="34">
        <v>8.3000000000000007</v>
      </c>
      <c r="G122" s="35">
        <v>368</v>
      </c>
      <c r="H122" s="35">
        <v>10</v>
      </c>
      <c r="I122" s="36"/>
    </row>
    <row r="123" spans="2:9" ht="15.75" thickTop="1" thickBot="1" x14ac:dyDescent="0.25">
      <c r="B123" s="22">
        <v>118</v>
      </c>
      <c r="C123" s="32">
        <v>2785</v>
      </c>
      <c r="D123" s="33" t="s">
        <v>127</v>
      </c>
      <c r="E123" s="34">
        <v>-14.9</v>
      </c>
      <c r="F123" s="34">
        <v>8.6</v>
      </c>
      <c r="G123" s="35">
        <v>307</v>
      </c>
      <c r="H123" s="35">
        <v>10</v>
      </c>
      <c r="I123" s="36"/>
    </row>
    <row r="124" spans="2:9" ht="15.75" thickTop="1" thickBot="1" x14ac:dyDescent="0.25">
      <c r="B124" s="22">
        <v>119</v>
      </c>
      <c r="C124" s="32">
        <v>2788</v>
      </c>
      <c r="D124" s="33" t="s">
        <v>128</v>
      </c>
      <c r="E124" s="34">
        <v>-15.3</v>
      </c>
      <c r="F124" s="34">
        <v>8.3000000000000007</v>
      </c>
      <c r="G124" s="35">
        <v>343</v>
      </c>
      <c r="H124" s="35">
        <v>9</v>
      </c>
      <c r="I124" s="36"/>
    </row>
    <row r="125" spans="2:9" ht="15.75" thickTop="1" thickBot="1" x14ac:dyDescent="0.25">
      <c r="B125" s="22">
        <v>120</v>
      </c>
      <c r="C125" s="32">
        <v>2791</v>
      </c>
      <c r="D125" s="33" t="s">
        <v>129</v>
      </c>
      <c r="E125" s="34">
        <v>-15</v>
      </c>
      <c r="F125" s="34">
        <v>8.5</v>
      </c>
      <c r="G125" s="35">
        <v>325</v>
      </c>
      <c r="H125" s="35">
        <v>10</v>
      </c>
      <c r="I125" s="36"/>
    </row>
    <row r="126" spans="2:9" ht="15.75" thickTop="1" thickBot="1" x14ac:dyDescent="0.25">
      <c r="B126" s="22">
        <v>121</v>
      </c>
      <c r="C126" s="32">
        <v>2794</v>
      </c>
      <c r="D126" s="33" t="s">
        <v>130</v>
      </c>
      <c r="E126" s="34">
        <v>-15.3</v>
      </c>
      <c r="F126" s="34">
        <v>8.1999999999999993</v>
      </c>
      <c r="G126" s="35">
        <v>382</v>
      </c>
      <c r="H126" s="35">
        <v>10</v>
      </c>
      <c r="I126" s="36"/>
    </row>
    <row r="127" spans="2:9" ht="15.75" thickTop="1" thickBot="1" x14ac:dyDescent="0.25">
      <c r="B127" s="22">
        <v>122</v>
      </c>
      <c r="C127" s="32">
        <v>2796</v>
      </c>
      <c r="D127" s="33" t="s">
        <v>131</v>
      </c>
      <c r="E127" s="34">
        <v>-15.5</v>
      </c>
      <c r="F127" s="34">
        <v>7.8</v>
      </c>
      <c r="G127" s="35">
        <v>464</v>
      </c>
      <c r="H127" s="35">
        <v>10</v>
      </c>
      <c r="I127" s="36"/>
    </row>
    <row r="128" spans="2:9" ht="15.75" thickTop="1" thickBot="1" x14ac:dyDescent="0.25">
      <c r="B128" s="22">
        <v>123</v>
      </c>
      <c r="C128" s="32">
        <v>2797</v>
      </c>
      <c r="D128" s="33" t="s">
        <v>132</v>
      </c>
      <c r="E128" s="34">
        <v>-15.5</v>
      </c>
      <c r="F128" s="34">
        <v>7.9</v>
      </c>
      <c r="G128" s="35">
        <v>437</v>
      </c>
      <c r="H128" s="35">
        <v>10</v>
      </c>
      <c r="I128" s="36"/>
    </row>
    <row r="129" spans="2:9" ht="15.75" thickTop="1" thickBot="1" x14ac:dyDescent="0.25">
      <c r="B129" s="22">
        <v>124</v>
      </c>
      <c r="C129" s="32">
        <v>2799</v>
      </c>
      <c r="D129" s="33" t="s">
        <v>125</v>
      </c>
      <c r="E129" s="34">
        <v>-15.4</v>
      </c>
      <c r="F129" s="34">
        <v>7.7</v>
      </c>
      <c r="G129" s="35">
        <v>479</v>
      </c>
      <c r="H129" s="35">
        <v>10</v>
      </c>
      <c r="I129" s="36"/>
    </row>
    <row r="130" spans="2:9" ht="15.75" thickTop="1" thickBot="1" x14ac:dyDescent="0.25">
      <c r="B130" s="22">
        <v>125</v>
      </c>
      <c r="C130" s="32">
        <v>2826</v>
      </c>
      <c r="D130" s="33" t="s">
        <v>133</v>
      </c>
      <c r="E130" s="34">
        <v>-13.8</v>
      </c>
      <c r="F130" s="34">
        <v>9.3000000000000007</v>
      </c>
      <c r="G130" s="35">
        <v>226</v>
      </c>
      <c r="H130" s="35">
        <v>9</v>
      </c>
      <c r="I130" s="36"/>
    </row>
    <row r="131" spans="2:9" ht="15.75" thickTop="1" thickBot="1" x14ac:dyDescent="0.25">
      <c r="B131" s="22">
        <v>126</v>
      </c>
      <c r="C131" s="32">
        <v>2827</v>
      </c>
      <c r="D131" s="33" t="s">
        <v>133</v>
      </c>
      <c r="E131" s="34">
        <v>-14.4</v>
      </c>
      <c r="F131" s="34">
        <v>9</v>
      </c>
      <c r="G131" s="35">
        <v>227</v>
      </c>
      <c r="H131" s="35">
        <v>9</v>
      </c>
      <c r="I131" s="36"/>
    </row>
    <row r="132" spans="2:9" ht="15.75" thickTop="1" thickBot="1" x14ac:dyDescent="0.25">
      <c r="B132" s="22">
        <v>127</v>
      </c>
      <c r="C132" s="32">
        <v>2828</v>
      </c>
      <c r="D132" s="33" t="s">
        <v>133</v>
      </c>
      <c r="E132" s="34">
        <v>-14.4</v>
      </c>
      <c r="F132" s="34">
        <v>9</v>
      </c>
      <c r="G132" s="35">
        <v>217</v>
      </c>
      <c r="H132" s="35">
        <v>9</v>
      </c>
      <c r="I132" s="36"/>
    </row>
    <row r="133" spans="2:9" ht="15.75" thickTop="1" thickBot="1" x14ac:dyDescent="0.25">
      <c r="B133" s="22">
        <v>128</v>
      </c>
      <c r="C133" s="32">
        <v>2829</v>
      </c>
      <c r="D133" s="33" t="s">
        <v>134</v>
      </c>
      <c r="E133" s="34">
        <v>-14.4</v>
      </c>
      <c r="F133" s="34">
        <v>9</v>
      </c>
      <c r="G133" s="35">
        <v>224</v>
      </c>
      <c r="H133" s="35">
        <v>9</v>
      </c>
      <c r="I133" s="36"/>
    </row>
    <row r="134" spans="2:9" ht="15.75" thickTop="1" thickBot="1" x14ac:dyDescent="0.25">
      <c r="B134" s="22">
        <v>129</v>
      </c>
      <c r="C134" s="32">
        <v>2894</v>
      </c>
      <c r="D134" s="33" t="s">
        <v>135</v>
      </c>
      <c r="E134" s="34">
        <v>-14.5</v>
      </c>
      <c r="F134" s="34">
        <v>9</v>
      </c>
      <c r="G134" s="35">
        <v>212</v>
      </c>
      <c r="H134" s="35">
        <v>9</v>
      </c>
      <c r="I134" s="36"/>
    </row>
    <row r="135" spans="2:9" ht="15.75" thickTop="1" thickBot="1" x14ac:dyDescent="0.25">
      <c r="B135" s="22">
        <v>130</v>
      </c>
      <c r="C135" s="32">
        <v>2899</v>
      </c>
      <c r="D135" s="33" t="s">
        <v>136</v>
      </c>
      <c r="E135" s="34">
        <v>-14.6</v>
      </c>
      <c r="F135" s="34">
        <v>8.8000000000000007</v>
      </c>
      <c r="G135" s="35">
        <v>264</v>
      </c>
      <c r="H135" s="35">
        <v>9</v>
      </c>
      <c r="I135" s="36"/>
    </row>
    <row r="136" spans="2:9" ht="15.75" thickTop="1" thickBot="1" x14ac:dyDescent="0.25">
      <c r="B136" s="22">
        <v>131</v>
      </c>
      <c r="C136" s="32">
        <v>2906</v>
      </c>
      <c r="D136" s="33" t="s">
        <v>137</v>
      </c>
      <c r="E136" s="34">
        <v>-14.6</v>
      </c>
      <c r="F136" s="34">
        <v>9.3000000000000007</v>
      </c>
      <c r="G136" s="35">
        <v>151</v>
      </c>
      <c r="H136" s="35">
        <v>9</v>
      </c>
      <c r="I136" s="36"/>
    </row>
    <row r="137" spans="2:9" ht="15.75" thickTop="1" thickBot="1" x14ac:dyDescent="0.25">
      <c r="B137" s="22">
        <v>132</v>
      </c>
      <c r="C137" s="32">
        <v>2923</v>
      </c>
      <c r="D137" s="33" t="s">
        <v>138</v>
      </c>
      <c r="E137" s="34">
        <v>-14.4</v>
      </c>
      <c r="F137" s="34">
        <v>9.1999999999999993</v>
      </c>
      <c r="G137" s="35">
        <v>166</v>
      </c>
      <c r="H137" s="35">
        <v>9</v>
      </c>
      <c r="I137" s="36"/>
    </row>
    <row r="138" spans="2:9" ht="15.75" thickTop="1" thickBot="1" x14ac:dyDescent="0.25">
      <c r="B138" s="22">
        <v>133</v>
      </c>
      <c r="C138" s="32">
        <v>2929</v>
      </c>
      <c r="D138" s="33" t="s">
        <v>139</v>
      </c>
      <c r="E138" s="34">
        <v>-14.3</v>
      </c>
      <c r="F138" s="34">
        <v>9.1999999999999993</v>
      </c>
      <c r="G138" s="35">
        <v>161</v>
      </c>
      <c r="H138" s="35">
        <v>9</v>
      </c>
      <c r="I138" s="36"/>
    </row>
    <row r="139" spans="2:9" ht="15.75" thickTop="1" thickBot="1" x14ac:dyDescent="0.25">
      <c r="B139" s="22">
        <v>134</v>
      </c>
      <c r="C139" s="32">
        <v>2943</v>
      </c>
      <c r="D139" s="33" t="s">
        <v>140</v>
      </c>
      <c r="E139" s="34">
        <v>-14.6</v>
      </c>
      <c r="F139" s="34">
        <v>9.4</v>
      </c>
      <c r="G139" s="35">
        <v>132</v>
      </c>
      <c r="H139" s="35">
        <v>4</v>
      </c>
      <c r="I139" s="36"/>
    </row>
    <row r="140" spans="2:9" ht="15.75" thickTop="1" thickBot="1" x14ac:dyDescent="0.25">
      <c r="B140" s="22">
        <v>135</v>
      </c>
      <c r="C140" s="32">
        <v>2953</v>
      </c>
      <c r="D140" s="33" t="s">
        <v>141</v>
      </c>
      <c r="E140" s="34">
        <v>-14.7</v>
      </c>
      <c r="F140" s="34">
        <v>9.3000000000000007</v>
      </c>
      <c r="G140" s="35">
        <v>131</v>
      </c>
      <c r="H140" s="35">
        <v>4</v>
      </c>
      <c r="I140" s="36"/>
    </row>
    <row r="141" spans="2:9" ht="15.75" thickTop="1" thickBot="1" x14ac:dyDescent="0.25">
      <c r="B141" s="22">
        <v>136</v>
      </c>
      <c r="C141" s="32">
        <v>2956</v>
      </c>
      <c r="D141" s="33" t="s">
        <v>142</v>
      </c>
      <c r="E141" s="34">
        <v>-14.5</v>
      </c>
      <c r="F141" s="34">
        <v>9.1999999999999993</v>
      </c>
      <c r="G141" s="35">
        <v>157</v>
      </c>
      <c r="H141" s="35">
        <v>9</v>
      </c>
      <c r="I141" s="36"/>
    </row>
    <row r="142" spans="2:9" ht="15.75" thickTop="1" thickBot="1" x14ac:dyDescent="0.25">
      <c r="B142" s="22">
        <v>137</v>
      </c>
      <c r="C142" s="32">
        <v>2957</v>
      </c>
      <c r="D142" s="33" t="s">
        <v>143</v>
      </c>
      <c r="E142" s="34">
        <v>-14.5</v>
      </c>
      <c r="F142" s="34">
        <v>9.3000000000000007</v>
      </c>
      <c r="G142" s="35">
        <v>131</v>
      </c>
      <c r="H142" s="35">
        <v>9</v>
      </c>
      <c r="I142" s="36"/>
    </row>
    <row r="143" spans="2:9" ht="15.75" thickTop="1" thickBot="1" x14ac:dyDescent="0.25">
      <c r="B143" s="22">
        <v>138</v>
      </c>
      <c r="C143" s="32">
        <v>2959</v>
      </c>
      <c r="D143" s="33" t="s">
        <v>144</v>
      </c>
      <c r="E143" s="34">
        <v>-14.4</v>
      </c>
      <c r="F143" s="34">
        <v>9.3000000000000007</v>
      </c>
      <c r="G143" s="35">
        <v>124</v>
      </c>
      <c r="H143" s="35">
        <v>4</v>
      </c>
      <c r="I143" s="36"/>
    </row>
    <row r="144" spans="2:9" ht="15.75" thickTop="1" thickBot="1" x14ac:dyDescent="0.25">
      <c r="B144" s="22">
        <v>139</v>
      </c>
      <c r="C144" s="32">
        <v>2977</v>
      </c>
      <c r="D144" s="33" t="s">
        <v>145</v>
      </c>
      <c r="E144" s="34">
        <v>-14.3</v>
      </c>
      <c r="F144" s="34">
        <v>9.5</v>
      </c>
      <c r="G144" s="35">
        <v>128</v>
      </c>
      <c r="H144" s="35">
        <v>4</v>
      </c>
      <c r="I144" s="36"/>
    </row>
    <row r="145" spans="2:9" ht="15.75" thickTop="1" thickBot="1" x14ac:dyDescent="0.25">
      <c r="B145" s="22">
        <v>140</v>
      </c>
      <c r="C145" s="32">
        <v>2979</v>
      </c>
      <c r="D145" s="33" t="s">
        <v>146</v>
      </c>
      <c r="E145" s="34">
        <v>-14.2</v>
      </c>
      <c r="F145" s="34">
        <v>9.5</v>
      </c>
      <c r="G145" s="35">
        <v>111</v>
      </c>
      <c r="H145" s="35">
        <v>4</v>
      </c>
      <c r="I145" s="36"/>
    </row>
    <row r="146" spans="2:9" ht="15.75" thickTop="1" thickBot="1" x14ac:dyDescent="0.25">
      <c r="B146" s="22">
        <v>141</v>
      </c>
      <c r="C146" s="32">
        <v>2991</v>
      </c>
      <c r="D146" s="33" t="s">
        <v>147</v>
      </c>
      <c r="E146" s="34">
        <v>-14.1</v>
      </c>
      <c r="F146" s="34">
        <v>9.5</v>
      </c>
      <c r="G146" s="35">
        <v>140</v>
      </c>
      <c r="H146" s="35">
        <v>4</v>
      </c>
      <c r="I146" s="36"/>
    </row>
    <row r="147" spans="2:9" ht="15.75" thickTop="1" thickBot="1" x14ac:dyDescent="0.25">
      <c r="B147" s="22">
        <v>142</v>
      </c>
      <c r="C147" s="32">
        <v>2994</v>
      </c>
      <c r="D147" s="33" t="s">
        <v>148</v>
      </c>
      <c r="E147" s="34">
        <v>-14.5</v>
      </c>
      <c r="F147" s="34">
        <v>9.5</v>
      </c>
      <c r="G147" s="35">
        <v>149</v>
      </c>
      <c r="H147" s="35">
        <v>4</v>
      </c>
      <c r="I147" s="36"/>
    </row>
    <row r="148" spans="2:9" ht="15.75" thickTop="1" thickBot="1" x14ac:dyDescent="0.25">
      <c r="B148" s="22">
        <v>143</v>
      </c>
      <c r="C148" s="32">
        <v>2997</v>
      </c>
      <c r="D148" s="33" t="s">
        <v>149</v>
      </c>
      <c r="E148" s="34">
        <v>-14.3</v>
      </c>
      <c r="F148" s="34">
        <v>9.5</v>
      </c>
      <c r="G148" s="35">
        <v>130</v>
      </c>
      <c r="H148" s="35">
        <v>4</v>
      </c>
      <c r="I148" s="36"/>
    </row>
    <row r="149" spans="2:9" ht="15.75" thickTop="1" thickBot="1" x14ac:dyDescent="0.25">
      <c r="B149" s="22">
        <v>144</v>
      </c>
      <c r="C149" s="32">
        <v>2999</v>
      </c>
      <c r="D149" s="33" t="s">
        <v>150</v>
      </c>
      <c r="E149" s="34">
        <v>-14.3</v>
      </c>
      <c r="F149" s="34">
        <v>9.4</v>
      </c>
      <c r="G149" s="35">
        <v>127</v>
      </c>
      <c r="H149" s="35">
        <v>4</v>
      </c>
      <c r="I149" s="36"/>
    </row>
    <row r="150" spans="2:9" ht="15.75" thickTop="1" thickBot="1" x14ac:dyDescent="0.25">
      <c r="B150" s="22">
        <v>145</v>
      </c>
      <c r="C150" s="32">
        <v>3042</v>
      </c>
      <c r="D150" s="33" t="s">
        <v>151</v>
      </c>
      <c r="E150" s="34">
        <v>-13.8</v>
      </c>
      <c r="F150" s="34">
        <v>9.6999999999999993</v>
      </c>
      <c r="G150" s="35">
        <v>69</v>
      </c>
      <c r="H150" s="35">
        <v>4</v>
      </c>
      <c r="I150" s="36"/>
    </row>
    <row r="151" spans="2:9" ht="15.75" thickTop="1" thickBot="1" x14ac:dyDescent="0.25">
      <c r="B151" s="22">
        <v>146</v>
      </c>
      <c r="C151" s="32">
        <v>3044</v>
      </c>
      <c r="D151" s="33" t="s">
        <v>151</v>
      </c>
      <c r="E151" s="34">
        <v>-13.4</v>
      </c>
      <c r="F151" s="34">
        <v>9.9</v>
      </c>
      <c r="G151" s="35">
        <v>69</v>
      </c>
      <c r="H151" s="35">
        <v>4</v>
      </c>
      <c r="I151" s="36"/>
    </row>
    <row r="152" spans="2:9" ht="15.75" thickTop="1" thickBot="1" x14ac:dyDescent="0.25">
      <c r="B152" s="22">
        <v>147</v>
      </c>
      <c r="C152" s="32">
        <v>3046</v>
      </c>
      <c r="D152" s="33" t="s">
        <v>151</v>
      </c>
      <c r="E152" s="34">
        <v>-13.3</v>
      </c>
      <c r="F152" s="34">
        <v>9.9</v>
      </c>
      <c r="G152" s="35">
        <v>74</v>
      </c>
      <c r="H152" s="35">
        <v>4</v>
      </c>
      <c r="I152" s="36"/>
    </row>
    <row r="153" spans="2:9" ht="15.75" thickTop="1" thickBot="1" x14ac:dyDescent="0.25">
      <c r="B153" s="22">
        <v>148</v>
      </c>
      <c r="C153" s="32">
        <v>3048</v>
      </c>
      <c r="D153" s="33" t="s">
        <v>151</v>
      </c>
      <c r="E153" s="34">
        <v>-13.9</v>
      </c>
      <c r="F153" s="34">
        <v>9.6</v>
      </c>
      <c r="G153" s="35">
        <v>68</v>
      </c>
      <c r="H153" s="35">
        <v>4</v>
      </c>
      <c r="I153" s="36"/>
    </row>
    <row r="154" spans="2:9" ht="15.75" thickTop="1" thickBot="1" x14ac:dyDescent="0.25">
      <c r="B154" s="22">
        <v>149</v>
      </c>
      <c r="C154" s="32">
        <v>3050</v>
      </c>
      <c r="D154" s="33" t="s">
        <v>151</v>
      </c>
      <c r="E154" s="34">
        <v>-13.5</v>
      </c>
      <c r="F154" s="34">
        <v>9.6999999999999993</v>
      </c>
      <c r="G154" s="35">
        <v>81</v>
      </c>
      <c r="H154" s="35">
        <v>4</v>
      </c>
      <c r="I154" s="36"/>
    </row>
    <row r="155" spans="2:9" ht="15.75" thickTop="1" thickBot="1" x14ac:dyDescent="0.25">
      <c r="B155" s="22">
        <v>150</v>
      </c>
      <c r="C155" s="32">
        <v>3051</v>
      </c>
      <c r="D155" s="33" t="s">
        <v>151</v>
      </c>
      <c r="E155" s="34">
        <v>-13.8</v>
      </c>
      <c r="F155" s="34">
        <v>9.5</v>
      </c>
      <c r="G155" s="35">
        <v>82</v>
      </c>
      <c r="H155" s="35">
        <v>4</v>
      </c>
      <c r="I155" s="36"/>
    </row>
    <row r="156" spans="2:9" ht="15.75" thickTop="1" thickBot="1" x14ac:dyDescent="0.25">
      <c r="B156" s="22">
        <v>151</v>
      </c>
      <c r="C156" s="32">
        <v>3052</v>
      </c>
      <c r="D156" s="33" t="s">
        <v>151</v>
      </c>
      <c r="E156" s="34">
        <v>-14</v>
      </c>
      <c r="F156" s="34">
        <v>9.5</v>
      </c>
      <c r="G156" s="35">
        <v>66</v>
      </c>
      <c r="H156" s="35">
        <v>4</v>
      </c>
      <c r="I156" s="36"/>
    </row>
    <row r="157" spans="2:9" ht="15.75" thickTop="1" thickBot="1" x14ac:dyDescent="0.25">
      <c r="B157" s="22">
        <v>152</v>
      </c>
      <c r="C157" s="32">
        <v>3053</v>
      </c>
      <c r="D157" s="33" t="s">
        <v>151</v>
      </c>
      <c r="E157" s="34">
        <v>-14</v>
      </c>
      <c r="F157" s="34">
        <v>9.5</v>
      </c>
      <c r="G157" s="35">
        <v>63</v>
      </c>
      <c r="H157" s="35">
        <v>4</v>
      </c>
      <c r="I157" s="36"/>
    </row>
    <row r="158" spans="2:9" ht="15.75" thickTop="1" thickBot="1" x14ac:dyDescent="0.25">
      <c r="B158" s="22">
        <v>153</v>
      </c>
      <c r="C158" s="32">
        <v>3054</v>
      </c>
      <c r="D158" s="33" t="s">
        <v>151</v>
      </c>
      <c r="E158" s="34">
        <v>-14</v>
      </c>
      <c r="F158" s="34">
        <v>9.5</v>
      </c>
      <c r="G158" s="35">
        <v>61</v>
      </c>
      <c r="H158" s="35">
        <v>4</v>
      </c>
      <c r="I158" s="36"/>
    </row>
    <row r="159" spans="2:9" ht="15.75" thickTop="1" thickBot="1" x14ac:dyDescent="0.25">
      <c r="B159" s="22">
        <v>154</v>
      </c>
      <c r="C159" s="32">
        <v>3055</v>
      </c>
      <c r="D159" s="33" t="s">
        <v>151</v>
      </c>
      <c r="E159" s="34">
        <v>-14</v>
      </c>
      <c r="F159" s="34">
        <v>9.5</v>
      </c>
      <c r="G159" s="35">
        <v>71</v>
      </c>
      <c r="H159" s="35">
        <v>4</v>
      </c>
      <c r="I159" s="36"/>
    </row>
    <row r="160" spans="2:9" ht="15.75" thickTop="1" thickBot="1" x14ac:dyDescent="0.25">
      <c r="B160" s="22">
        <v>155</v>
      </c>
      <c r="C160" s="32">
        <v>3058</v>
      </c>
      <c r="D160" s="33" t="s">
        <v>152</v>
      </c>
      <c r="E160" s="34">
        <v>-13.9</v>
      </c>
      <c r="F160" s="34">
        <v>9.5</v>
      </c>
      <c r="G160" s="35">
        <v>82</v>
      </c>
      <c r="H160" s="35">
        <v>4</v>
      </c>
      <c r="I160" s="36"/>
    </row>
    <row r="161" spans="2:9" ht="15.75" thickTop="1" thickBot="1" x14ac:dyDescent="0.25">
      <c r="B161" s="22">
        <v>156</v>
      </c>
      <c r="C161" s="32">
        <v>3096</v>
      </c>
      <c r="D161" s="33" t="s">
        <v>153</v>
      </c>
      <c r="E161" s="34">
        <v>-13.8</v>
      </c>
      <c r="F161" s="34">
        <v>9.6</v>
      </c>
      <c r="G161" s="35">
        <v>57</v>
      </c>
      <c r="H161" s="35">
        <v>4</v>
      </c>
      <c r="I161" s="36"/>
    </row>
    <row r="162" spans="2:9" ht="15.75" thickTop="1" thickBot="1" x14ac:dyDescent="0.25">
      <c r="B162" s="22">
        <v>157</v>
      </c>
      <c r="C162" s="32">
        <v>3099</v>
      </c>
      <c r="D162" s="33" t="s">
        <v>154</v>
      </c>
      <c r="E162" s="34">
        <v>-13.8</v>
      </c>
      <c r="F162" s="34">
        <v>9.5</v>
      </c>
      <c r="G162" s="35">
        <v>74</v>
      </c>
      <c r="H162" s="35">
        <v>4</v>
      </c>
      <c r="I162" s="36"/>
    </row>
    <row r="163" spans="2:9" ht="15.75" thickTop="1" thickBot="1" x14ac:dyDescent="0.25">
      <c r="B163" s="22">
        <v>158</v>
      </c>
      <c r="C163" s="32">
        <v>3103</v>
      </c>
      <c r="D163" s="33" t="s">
        <v>155</v>
      </c>
      <c r="E163" s="34">
        <v>-14.4</v>
      </c>
      <c r="F163" s="34">
        <v>9.4</v>
      </c>
      <c r="G163" s="35">
        <v>117</v>
      </c>
      <c r="H163" s="35">
        <v>4</v>
      </c>
      <c r="I163" s="36"/>
    </row>
    <row r="164" spans="2:9" ht="15.75" thickTop="1" thickBot="1" x14ac:dyDescent="0.25">
      <c r="B164" s="22">
        <v>159</v>
      </c>
      <c r="C164" s="32">
        <v>3116</v>
      </c>
      <c r="D164" s="33" t="s">
        <v>156</v>
      </c>
      <c r="E164" s="34">
        <v>-14.1</v>
      </c>
      <c r="F164" s="34">
        <v>9.5</v>
      </c>
      <c r="G164" s="35">
        <v>90</v>
      </c>
      <c r="H164" s="35">
        <v>4</v>
      </c>
      <c r="I164" s="36"/>
    </row>
    <row r="165" spans="2:9" ht="15.75" thickTop="1" thickBot="1" x14ac:dyDescent="0.25">
      <c r="B165" s="22">
        <v>160</v>
      </c>
      <c r="C165" s="32">
        <v>3119</v>
      </c>
      <c r="D165" s="33" t="s">
        <v>157</v>
      </c>
      <c r="E165" s="34">
        <v>-14.6</v>
      </c>
      <c r="F165" s="34">
        <v>9.4</v>
      </c>
      <c r="G165" s="35">
        <v>114</v>
      </c>
      <c r="H165" s="35">
        <v>4</v>
      </c>
      <c r="I165" s="36"/>
    </row>
    <row r="166" spans="2:9" ht="15.75" thickTop="1" thickBot="1" x14ac:dyDescent="0.25">
      <c r="B166" s="22">
        <v>161</v>
      </c>
      <c r="C166" s="32">
        <v>3130</v>
      </c>
      <c r="D166" s="33" t="s">
        <v>158</v>
      </c>
      <c r="E166" s="34">
        <v>-14.4</v>
      </c>
      <c r="F166" s="34">
        <v>9.3000000000000007</v>
      </c>
      <c r="G166" s="35">
        <v>142</v>
      </c>
      <c r="H166" s="35">
        <v>4</v>
      </c>
      <c r="I166" s="36"/>
    </row>
    <row r="167" spans="2:9" ht="15.75" thickTop="1" thickBot="1" x14ac:dyDescent="0.25">
      <c r="B167" s="22">
        <v>162</v>
      </c>
      <c r="C167" s="32">
        <v>3149</v>
      </c>
      <c r="D167" s="33" t="s">
        <v>159</v>
      </c>
      <c r="E167" s="34">
        <v>-13.7</v>
      </c>
      <c r="F167" s="34">
        <v>9.5</v>
      </c>
      <c r="G167" s="35">
        <v>75</v>
      </c>
      <c r="H167" s="35">
        <v>4</v>
      </c>
      <c r="I167" s="36"/>
    </row>
    <row r="168" spans="2:9" ht="15.75" thickTop="1" thickBot="1" x14ac:dyDescent="0.25">
      <c r="B168" s="22">
        <v>163</v>
      </c>
      <c r="C168" s="32">
        <v>3159</v>
      </c>
      <c r="D168" s="33" t="s">
        <v>160</v>
      </c>
      <c r="E168" s="34">
        <v>-14.3</v>
      </c>
      <c r="F168" s="34">
        <v>9.3000000000000007</v>
      </c>
      <c r="G168" s="35">
        <v>142</v>
      </c>
      <c r="H168" s="35">
        <v>4</v>
      </c>
      <c r="I168" s="36"/>
    </row>
    <row r="169" spans="2:9" ht="15.75" thickTop="1" thickBot="1" x14ac:dyDescent="0.25">
      <c r="B169" s="22">
        <v>164</v>
      </c>
      <c r="C169" s="32">
        <v>3172</v>
      </c>
      <c r="D169" s="33" t="s">
        <v>161</v>
      </c>
      <c r="E169" s="34">
        <v>-13.9</v>
      </c>
      <c r="F169" s="34">
        <v>9.5</v>
      </c>
      <c r="G169" s="35">
        <v>63</v>
      </c>
      <c r="H169" s="35">
        <v>4</v>
      </c>
      <c r="I169" s="36"/>
    </row>
    <row r="170" spans="2:9" ht="15.75" thickTop="1" thickBot="1" x14ac:dyDescent="0.25">
      <c r="B170" s="22">
        <v>165</v>
      </c>
      <c r="C170" s="32">
        <v>3185</v>
      </c>
      <c r="D170" s="33" t="s">
        <v>162</v>
      </c>
      <c r="E170" s="34">
        <v>-13.8</v>
      </c>
      <c r="F170" s="34">
        <v>9.5</v>
      </c>
      <c r="G170" s="35">
        <v>61</v>
      </c>
      <c r="H170" s="35">
        <v>4</v>
      </c>
      <c r="I170" s="36"/>
    </row>
    <row r="171" spans="2:9" ht="15.75" thickTop="1" thickBot="1" x14ac:dyDescent="0.25">
      <c r="B171" s="22">
        <v>166</v>
      </c>
      <c r="C171" s="32">
        <v>3197</v>
      </c>
      <c r="D171" s="33" t="s">
        <v>163</v>
      </c>
      <c r="E171" s="34">
        <v>-13.8</v>
      </c>
      <c r="F171" s="34">
        <v>9.5</v>
      </c>
      <c r="G171" s="35">
        <v>76</v>
      </c>
      <c r="H171" s="35">
        <v>4</v>
      </c>
      <c r="I171" s="36"/>
    </row>
    <row r="172" spans="2:9" ht="15.75" thickTop="1" thickBot="1" x14ac:dyDescent="0.25">
      <c r="B172" s="22">
        <v>167</v>
      </c>
      <c r="C172" s="32">
        <v>3205</v>
      </c>
      <c r="D172" s="33" t="s">
        <v>164</v>
      </c>
      <c r="E172" s="34">
        <v>-14</v>
      </c>
      <c r="F172" s="34">
        <v>9.4</v>
      </c>
      <c r="G172" s="35">
        <v>110</v>
      </c>
      <c r="H172" s="35">
        <v>4</v>
      </c>
      <c r="I172" s="36"/>
    </row>
    <row r="173" spans="2:9" ht="15.75" thickTop="1" thickBot="1" x14ac:dyDescent="0.25">
      <c r="B173" s="22">
        <v>168</v>
      </c>
      <c r="C173" s="32">
        <v>3222</v>
      </c>
      <c r="D173" s="33" t="s">
        <v>165</v>
      </c>
      <c r="E173" s="34">
        <v>-14</v>
      </c>
      <c r="F173" s="34">
        <v>9.6</v>
      </c>
      <c r="G173" s="35">
        <v>51</v>
      </c>
      <c r="H173" s="35">
        <v>4</v>
      </c>
      <c r="I173" s="36"/>
    </row>
    <row r="174" spans="2:9" ht="15.75" thickTop="1" thickBot="1" x14ac:dyDescent="0.25">
      <c r="B174" s="22">
        <v>169</v>
      </c>
      <c r="C174" s="32">
        <v>3226</v>
      </c>
      <c r="D174" s="33" t="s">
        <v>166</v>
      </c>
      <c r="E174" s="34">
        <v>-14.1</v>
      </c>
      <c r="F174" s="34">
        <v>9.5</v>
      </c>
      <c r="G174" s="35">
        <v>72</v>
      </c>
      <c r="H174" s="35">
        <v>4</v>
      </c>
      <c r="I174" s="36"/>
    </row>
    <row r="175" spans="2:9" ht="15.75" thickTop="1" thickBot="1" x14ac:dyDescent="0.25">
      <c r="B175" s="22">
        <v>170</v>
      </c>
      <c r="C175" s="32">
        <v>3229</v>
      </c>
      <c r="D175" s="33" t="s">
        <v>167</v>
      </c>
      <c r="E175" s="34">
        <v>-13.9</v>
      </c>
      <c r="F175" s="34">
        <v>9.5</v>
      </c>
      <c r="G175" s="35">
        <v>86</v>
      </c>
      <c r="H175" s="35">
        <v>4</v>
      </c>
      <c r="I175" s="36"/>
    </row>
    <row r="176" spans="2:9" ht="15.75" thickTop="1" thickBot="1" x14ac:dyDescent="0.25">
      <c r="B176" s="22">
        <v>171</v>
      </c>
      <c r="C176" s="32">
        <v>3238</v>
      </c>
      <c r="D176" s="33" t="s">
        <v>168</v>
      </c>
      <c r="E176" s="34">
        <v>-13.8</v>
      </c>
      <c r="F176" s="34">
        <v>9.4</v>
      </c>
      <c r="G176" s="35">
        <v>120</v>
      </c>
      <c r="H176" s="35">
        <v>4</v>
      </c>
      <c r="I176" s="36"/>
    </row>
    <row r="177" spans="2:9" ht="15.75" thickTop="1" thickBot="1" x14ac:dyDescent="0.25">
      <c r="B177" s="22">
        <v>172</v>
      </c>
      <c r="C177" s="32">
        <v>3246</v>
      </c>
      <c r="D177" s="33" t="s">
        <v>169</v>
      </c>
      <c r="E177" s="34">
        <v>-13.8</v>
      </c>
      <c r="F177" s="34">
        <v>9.3000000000000007</v>
      </c>
      <c r="G177" s="35">
        <v>135</v>
      </c>
      <c r="H177" s="35">
        <v>4</v>
      </c>
      <c r="I177" s="36"/>
    </row>
    <row r="178" spans="2:9" ht="15.75" thickTop="1" thickBot="1" x14ac:dyDescent="0.25">
      <c r="B178" s="22">
        <v>173</v>
      </c>
      <c r="C178" s="32">
        <v>3249</v>
      </c>
      <c r="D178" s="33" t="s">
        <v>170</v>
      </c>
      <c r="E178" s="34">
        <v>-13.6</v>
      </c>
      <c r="F178" s="34">
        <v>9.4</v>
      </c>
      <c r="G178" s="35">
        <v>96</v>
      </c>
      <c r="H178" s="35">
        <v>4</v>
      </c>
      <c r="I178" s="36"/>
    </row>
    <row r="179" spans="2:9" ht="15.75" thickTop="1" thickBot="1" x14ac:dyDescent="0.25">
      <c r="B179" s="22">
        <v>174</v>
      </c>
      <c r="C179" s="32">
        <v>3253</v>
      </c>
      <c r="D179" s="33" t="s">
        <v>171</v>
      </c>
      <c r="E179" s="34">
        <v>-13.8</v>
      </c>
      <c r="F179" s="34">
        <v>9.3000000000000007</v>
      </c>
      <c r="G179" s="35">
        <v>138</v>
      </c>
      <c r="H179" s="35">
        <v>4</v>
      </c>
      <c r="I179" s="36"/>
    </row>
    <row r="180" spans="2:9" ht="15.75" thickTop="1" thickBot="1" x14ac:dyDescent="0.25">
      <c r="B180" s="22">
        <v>175</v>
      </c>
      <c r="C180" s="32">
        <v>4103</v>
      </c>
      <c r="D180" s="33" t="s">
        <v>172</v>
      </c>
      <c r="E180" s="34">
        <v>-12.3</v>
      </c>
      <c r="F180" s="34">
        <v>10.199999999999999</v>
      </c>
      <c r="G180" s="35">
        <v>124</v>
      </c>
      <c r="H180" s="35">
        <v>4</v>
      </c>
      <c r="I180" s="36"/>
    </row>
    <row r="181" spans="2:9" ht="15.75" thickTop="1" thickBot="1" x14ac:dyDescent="0.25">
      <c r="B181" s="22">
        <v>176</v>
      </c>
      <c r="C181" s="32">
        <v>4105</v>
      </c>
      <c r="D181" s="33" t="s">
        <v>172</v>
      </c>
      <c r="E181" s="34">
        <v>-12.6</v>
      </c>
      <c r="F181" s="34">
        <v>10</v>
      </c>
      <c r="G181" s="35">
        <v>112</v>
      </c>
      <c r="H181" s="35">
        <v>4</v>
      </c>
      <c r="I181" s="36"/>
    </row>
    <row r="182" spans="2:9" ht="15.75" thickTop="1" thickBot="1" x14ac:dyDescent="0.25">
      <c r="B182" s="22">
        <v>177</v>
      </c>
      <c r="C182" s="32">
        <v>4107</v>
      </c>
      <c r="D182" s="33" t="s">
        <v>172</v>
      </c>
      <c r="E182" s="34">
        <v>-12.2</v>
      </c>
      <c r="F182" s="34">
        <v>10.199999999999999</v>
      </c>
      <c r="G182" s="35">
        <v>118</v>
      </c>
      <c r="H182" s="35">
        <v>4</v>
      </c>
      <c r="I182" s="36"/>
    </row>
    <row r="183" spans="2:9" ht="15.75" thickTop="1" thickBot="1" x14ac:dyDescent="0.25">
      <c r="B183" s="22">
        <v>178</v>
      </c>
      <c r="C183" s="32">
        <v>4109</v>
      </c>
      <c r="D183" s="33" t="s">
        <v>172</v>
      </c>
      <c r="E183" s="34">
        <v>-11.7</v>
      </c>
      <c r="F183" s="34">
        <v>10.9</v>
      </c>
      <c r="G183" s="35">
        <v>113</v>
      </c>
      <c r="H183" s="35">
        <v>4</v>
      </c>
      <c r="I183" s="36"/>
    </row>
    <row r="184" spans="2:9" ht="15.75" thickTop="1" thickBot="1" x14ac:dyDescent="0.25">
      <c r="B184" s="22">
        <v>179</v>
      </c>
      <c r="C184" s="32">
        <v>4129</v>
      </c>
      <c r="D184" s="33" t="s">
        <v>172</v>
      </c>
      <c r="E184" s="34">
        <v>-12.3</v>
      </c>
      <c r="F184" s="34">
        <v>10.199999999999999</v>
      </c>
      <c r="G184" s="35">
        <v>122</v>
      </c>
      <c r="H184" s="35">
        <v>4</v>
      </c>
      <c r="I184" s="36"/>
    </row>
    <row r="185" spans="2:9" ht="15.75" thickTop="1" thickBot="1" x14ac:dyDescent="0.25">
      <c r="B185" s="22">
        <v>180</v>
      </c>
      <c r="C185" s="32">
        <v>4155</v>
      </c>
      <c r="D185" s="33" t="s">
        <v>172</v>
      </c>
      <c r="E185" s="34">
        <v>-12.3</v>
      </c>
      <c r="F185" s="34">
        <v>10.3</v>
      </c>
      <c r="G185" s="35">
        <v>105</v>
      </c>
      <c r="H185" s="35">
        <v>4</v>
      </c>
      <c r="I185" s="36"/>
    </row>
    <row r="186" spans="2:9" ht="15.75" thickTop="1" thickBot="1" x14ac:dyDescent="0.25">
      <c r="B186" s="22">
        <v>181</v>
      </c>
      <c r="C186" s="32">
        <v>4157</v>
      </c>
      <c r="D186" s="33" t="s">
        <v>172</v>
      </c>
      <c r="E186" s="34">
        <v>-12.4</v>
      </c>
      <c r="F186" s="34">
        <v>10.1</v>
      </c>
      <c r="G186" s="35">
        <v>118</v>
      </c>
      <c r="H186" s="35">
        <v>4</v>
      </c>
      <c r="I186" s="36"/>
    </row>
    <row r="187" spans="2:9" ht="15.75" thickTop="1" thickBot="1" x14ac:dyDescent="0.25">
      <c r="B187" s="22">
        <v>182</v>
      </c>
      <c r="C187" s="32">
        <v>4158</v>
      </c>
      <c r="D187" s="33" t="s">
        <v>172</v>
      </c>
      <c r="E187" s="34">
        <v>-13.6</v>
      </c>
      <c r="F187" s="34">
        <v>9.6999999999999993</v>
      </c>
      <c r="G187" s="35">
        <v>131</v>
      </c>
      <c r="H187" s="35">
        <v>4</v>
      </c>
      <c r="I187" s="36"/>
    </row>
    <row r="188" spans="2:9" ht="15.75" thickTop="1" thickBot="1" x14ac:dyDescent="0.25">
      <c r="B188" s="22">
        <v>183</v>
      </c>
      <c r="C188" s="32">
        <v>4159</v>
      </c>
      <c r="D188" s="33" t="s">
        <v>172</v>
      </c>
      <c r="E188" s="34">
        <v>-13.3</v>
      </c>
      <c r="F188" s="34">
        <v>9.8000000000000007</v>
      </c>
      <c r="G188" s="35">
        <v>101</v>
      </c>
      <c r="H188" s="35">
        <v>4</v>
      </c>
      <c r="I188" s="36"/>
    </row>
    <row r="189" spans="2:9" ht="15.75" thickTop="1" thickBot="1" x14ac:dyDescent="0.25">
      <c r="B189" s="22">
        <v>184</v>
      </c>
      <c r="C189" s="32">
        <v>4177</v>
      </c>
      <c r="D189" s="33" t="s">
        <v>172</v>
      </c>
      <c r="E189" s="34">
        <v>-12.3</v>
      </c>
      <c r="F189" s="34">
        <v>10.1</v>
      </c>
      <c r="G189" s="35">
        <v>116</v>
      </c>
      <c r="H189" s="35">
        <v>4</v>
      </c>
      <c r="I189" s="36"/>
    </row>
    <row r="190" spans="2:9" ht="15.75" thickTop="1" thickBot="1" x14ac:dyDescent="0.25">
      <c r="B190" s="22">
        <v>185</v>
      </c>
      <c r="C190" s="32">
        <v>4178</v>
      </c>
      <c r="D190" s="33" t="s">
        <v>172</v>
      </c>
      <c r="E190" s="34">
        <v>-13.6</v>
      </c>
      <c r="F190" s="34">
        <v>9.6999999999999993</v>
      </c>
      <c r="G190" s="35">
        <v>110</v>
      </c>
      <c r="H190" s="35">
        <v>4</v>
      </c>
      <c r="I190" s="36"/>
    </row>
    <row r="191" spans="2:9" ht="15.75" thickTop="1" thickBot="1" x14ac:dyDescent="0.25">
      <c r="B191" s="22">
        <v>186</v>
      </c>
      <c r="C191" s="32">
        <v>4179</v>
      </c>
      <c r="D191" s="33" t="s">
        <v>172</v>
      </c>
      <c r="E191" s="34">
        <v>-12.5</v>
      </c>
      <c r="F191" s="34">
        <v>10.1</v>
      </c>
      <c r="G191" s="35">
        <v>113</v>
      </c>
      <c r="H191" s="35">
        <v>4</v>
      </c>
      <c r="I191" s="36"/>
    </row>
    <row r="192" spans="2:9" ht="15.75" thickTop="1" thickBot="1" x14ac:dyDescent="0.25">
      <c r="B192" s="22">
        <v>187</v>
      </c>
      <c r="C192" s="32">
        <v>4205</v>
      </c>
      <c r="D192" s="33" t="s">
        <v>172</v>
      </c>
      <c r="E192" s="34">
        <v>-12.7</v>
      </c>
      <c r="F192" s="34">
        <v>9.9</v>
      </c>
      <c r="G192" s="35">
        <v>117</v>
      </c>
      <c r="H192" s="35">
        <v>4</v>
      </c>
      <c r="I192" s="36"/>
    </row>
    <row r="193" spans="2:9" ht="15.75" thickTop="1" thickBot="1" x14ac:dyDescent="0.25">
      <c r="B193" s="22">
        <v>188</v>
      </c>
      <c r="C193" s="32">
        <v>4207</v>
      </c>
      <c r="D193" s="33" t="s">
        <v>172</v>
      </c>
      <c r="E193" s="34">
        <v>-13.1</v>
      </c>
      <c r="F193" s="34">
        <v>9.6999999999999993</v>
      </c>
      <c r="G193" s="35">
        <v>122</v>
      </c>
      <c r="H193" s="35">
        <v>4</v>
      </c>
      <c r="I193" s="36"/>
    </row>
    <row r="194" spans="2:9" ht="15.75" thickTop="1" thickBot="1" x14ac:dyDescent="0.25">
      <c r="B194" s="22">
        <v>189</v>
      </c>
      <c r="C194" s="32">
        <v>4209</v>
      </c>
      <c r="D194" s="33" t="s">
        <v>172</v>
      </c>
      <c r="E194" s="34">
        <v>-12.3</v>
      </c>
      <c r="F194" s="34">
        <v>10.199999999999999</v>
      </c>
      <c r="G194" s="35">
        <v>119</v>
      </c>
      <c r="H194" s="35">
        <v>4</v>
      </c>
      <c r="I194" s="36"/>
    </row>
    <row r="195" spans="2:9" ht="15.75" thickTop="1" thickBot="1" x14ac:dyDescent="0.25">
      <c r="B195" s="22">
        <v>190</v>
      </c>
      <c r="C195" s="32">
        <v>4229</v>
      </c>
      <c r="D195" s="33" t="s">
        <v>172</v>
      </c>
      <c r="E195" s="34">
        <v>-12.3</v>
      </c>
      <c r="F195" s="34">
        <v>10.1</v>
      </c>
      <c r="G195" s="35">
        <v>116</v>
      </c>
      <c r="H195" s="35">
        <v>4</v>
      </c>
      <c r="I195" s="36"/>
    </row>
    <row r="196" spans="2:9" ht="15.75" thickTop="1" thickBot="1" x14ac:dyDescent="0.25">
      <c r="B196" s="22">
        <v>191</v>
      </c>
      <c r="C196" s="32">
        <v>4249</v>
      </c>
      <c r="D196" s="33" t="s">
        <v>172</v>
      </c>
      <c r="E196" s="34">
        <v>-13.3</v>
      </c>
      <c r="F196" s="34">
        <v>9.6999999999999993</v>
      </c>
      <c r="G196" s="35">
        <v>120</v>
      </c>
      <c r="H196" s="35">
        <v>4</v>
      </c>
      <c r="I196" s="36"/>
    </row>
    <row r="197" spans="2:9" ht="15.75" thickTop="1" thickBot="1" x14ac:dyDescent="0.25">
      <c r="B197" s="22">
        <v>192</v>
      </c>
      <c r="C197" s="32">
        <v>4275</v>
      </c>
      <c r="D197" s="33" t="s">
        <v>172</v>
      </c>
      <c r="E197" s="34">
        <v>-12.3</v>
      </c>
      <c r="F197" s="34">
        <v>10.199999999999999</v>
      </c>
      <c r="G197" s="35">
        <v>122</v>
      </c>
      <c r="H197" s="35">
        <v>4</v>
      </c>
      <c r="I197" s="36"/>
    </row>
    <row r="198" spans="2:9" ht="15.75" thickTop="1" thickBot="1" x14ac:dyDescent="0.25">
      <c r="B198" s="22">
        <v>193</v>
      </c>
      <c r="C198" s="32">
        <v>4277</v>
      </c>
      <c r="D198" s="33" t="s">
        <v>172</v>
      </c>
      <c r="E198" s="34">
        <v>-12.7</v>
      </c>
      <c r="F198" s="34">
        <v>9.9</v>
      </c>
      <c r="G198" s="35">
        <v>113</v>
      </c>
      <c r="H198" s="35">
        <v>4</v>
      </c>
      <c r="I198" s="36"/>
    </row>
    <row r="199" spans="2:9" ht="15.75" thickTop="1" thickBot="1" x14ac:dyDescent="0.25">
      <c r="B199" s="22">
        <v>194</v>
      </c>
      <c r="C199" s="32">
        <v>4279</v>
      </c>
      <c r="D199" s="33" t="s">
        <v>172</v>
      </c>
      <c r="E199" s="34">
        <v>-12.7</v>
      </c>
      <c r="F199" s="34">
        <v>9.8000000000000007</v>
      </c>
      <c r="G199" s="35">
        <v>123</v>
      </c>
      <c r="H199" s="35">
        <v>4</v>
      </c>
      <c r="I199" s="36"/>
    </row>
    <row r="200" spans="2:9" ht="15.75" thickTop="1" thickBot="1" x14ac:dyDescent="0.25">
      <c r="B200" s="22">
        <v>195</v>
      </c>
      <c r="C200" s="32">
        <v>4288</v>
      </c>
      <c r="D200" s="33" t="s">
        <v>172</v>
      </c>
      <c r="E200" s="34">
        <v>-13.1</v>
      </c>
      <c r="F200" s="34">
        <v>9.6</v>
      </c>
      <c r="G200" s="35">
        <v>136</v>
      </c>
      <c r="H200" s="35">
        <v>4</v>
      </c>
      <c r="I200" s="36"/>
    </row>
    <row r="201" spans="2:9" ht="15.75" thickTop="1" thickBot="1" x14ac:dyDescent="0.25">
      <c r="B201" s="22">
        <v>196</v>
      </c>
      <c r="C201" s="32">
        <v>4289</v>
      </c>
      <c r="D201" s="33" t="s">
        <v>172</v>
      </c>
      <c r="E201" s="34">
        <v>-13</v>
      </c>
      <c r="F201" s="34">
        <v>9.8000000000000007</v>
      </c>
      <c r="G201" s="35">
        <v>147</v>
      </c>
      <c r="H201" s="35">
        <v>4</v>
      </c>
      <c r="I201" s="36"/>
    </row>
    <row r="202" spans="2:9" ht="15.75" thickTop="1" thickBot="1" x14ac:dyDescent="0.25">
      <c r="B202" s="22">
        <v>197</v>
      </c>
      <c r="C202" s="32">
        <v>4299</v>
      </c>
      <c r="D202" s="33" t="s">
        <v>172</v>
      </c>
      <c r="E202" s="34">
        <v>-12.6</v>
      </c>
      <c r="F202" s="34">
        <v>10.1</v>
      </c>
      <c r="G202" s="35">
        <v>140</v>
      </c>
      <c r="H202" s="35">
        <v>4</v>
      </c>
      <c r="I202" s="36"/>
    </row>
    <row r="203" spans="2:9" ht="15.75" thickTop="1" thickBot="1" x14ac:dyDescent="0.25">
      <c r="B203" s="22">
        <v>198</v>
      </c>
      <c r="C203" s="32">
        <v>4315</v>
      </c>
      <c r="D203" s="33" t="s">
        <v>172</v>
      </c>
      <c r="E203" s="34">
        <v>-11.6</v>
      </c>
      <c r="F203" s="34">
        <v>11.1</v>
      </c>
      <c r="G203" s="35">
        <v>117</v>
      </c>
      <c r="H203" s="35">
        <v>4</v>
      </c>
      <c r="I203" s="36"/>
    </row>
    <row r="204" spans="2:9" ht="15.75" thickTop="1" thickBot="1" x14ac:dyDescent="0.25">
      <c r="B204" s="22">
        <v>199</v>
      </c>
      <c r="C204" s="32">
        <v>4316</v>
      </c>
      <c r="D204" s="33" t="s">
        <v>172</v>
      </c>
      <c r="E204" s="34">
        <v>-12.9</v>
      </c>
      <c r="F204" s="34">
        <v>9.6</v>
      </c>
      <c r="G204" s="35">
        <v>131</v>
      </c>
      <c r="H204" s="35">
        <v>4</v>
      </c>
      <c r="I204" s="36"/>
    </row>
    <row r="205" spans="2:9" ht="15.75" thickTop="1" thickBot="1" x14ac:dyDescent="0.25">
      <c r="B205" s="22">
        <v>200</v>
      </c>
      <c r="C205" s="32">
        <v>4317</v>
      </c>
      <c r="D205" s="33" t="s">
        <v>172</v>
      </c>
      <c r="E205" s="34">
        <v>-12.2</v>
      </c>
      <c r="F205" s="34">
        <v>10.199999999999999</v>
      </c>
      <c r="G205" s="35">
        <v>119</v>
      </c>
      <c r="H205" s="35">
        <v>4</v>
      </c>
      <c r="I205" s="36"/>
    </row>
    <row r="206" spans="2:9" ht="15.75" thickTop="1" thickBot="1" x14ac:dyDescent="0.25">
      <c r="B206" s="22">
        <v>201</v>
      </c>
      <c r="C206" s="32">
        <v>4318</v>
      </c>
      <c r="D206" s="33" t="s">
        <v>172</v>
      </c>
      <c r="E206" s="34">
        <v>-12.3</v>
      </c>
      <c r="F206" s="34">
        <v>10.199999999999999</v>
      </c>
      <c r="G206" s="35">
        <v>121</v>
      </c>
      <c r="H206" s="35">
        <v>4</v>
      </c>
      <c r="I206" s="36"/>
    </row>
    <row r="207" spans="2:9" ht="15.75" thickTop="1" thickBot="1" x14ac:dyDescent="0.25">
      <c r="B207" s="22">
        <v>202</v>
      </c>
      <c r="C207" s="32">
        <v>4319</v>
      </c>
      <c r="D207" s="33" t="s">
        <v>172</v>
      </c>
      <c r="E207" s="34">
        <v>-13.1</v>
      </c>
      <c r="F207" s="34">
        <v>9.6</v>
      </c>
      <c r="G207" s="35">
        <v>128</v>
      </c>
      <c r="H207" s="35">
        <v>4</v>
      </c>
      <c r="I207" s="36"/>
    </row>
    <row r="208" spans="2:9" ht="15.75" thickTop="1" thickBot="1" x14ac:dyDescent="0.25">
      <c r="B208" s="22">
        <v>203</v>
      </c>
      <c r="C208" s="32">
        <v>4328</v>
      </c>
      <c r="D208" s="33" t="s">
        <v>172</v>
      </c>
      <c r="E208" s="34">
        <v>-12.6</v>
      </c>
      <c r="F208" s="34">
        <v>10</v>
      </c>
      <c r="G208" s="35">
        <v>127</v>
      </c>
      <c r="H208" s="35">
        <v>4</v>
      </c>
      <c r="I208" s="36"/>
    </row>
    <row r="209" spans="2:9" ht="15.75" thickTop="1" thickBot="1" x14ac:dyDescent="0.25">
      <c r="B209" s="22">
        <v>204</v>
      </c>
      <c r="C209" s="32">
        <v>4329</v>
      </c>
      <c r="D209" s="33" t="s">
        <v>172</v>
      </c>
      <c r="E209" s="34">
        <v>-12.9</v>
      </c>
      <c r="F209" s="34">
        <v>9.6999999999999993</v>
      </c>
      <c r="G209" s="35">
        <v>127</v>
      </c>
      <c r="H209" s="35">
        <v>4</v>
      </c>
      <c r="I209" s="36"/>
    </row>
    <row r="210" spans="2:9" ht="15.75" thickTop="1" thickBot="1" x14ac:dyDescent="0.25">
      <c r="B210" s="22">
        <v>205</v>
      </c>
      <c r="C210" s="32">
        <v>4347</v>
      </c>
      <c r="D210" s="33" t="s">
        <v>172</v>
      </c>
      <c r="E210" s="34">
        <v>-12.3</v>
      </c>
      <c r="F210" s="34">
        <v>10.199999999999999</v>
      </c>
      <c r="G210" s="35">
        <v>125</v>
      </c>
      <c r="H210" s="35">
        <v>4</v>
      </c>
      <c r="I210" s="36"/>
    </row>
    <row r="211" spans="2:9" ht="15.75" thickTop="1" thickBot="1" x14ac:dyDescent="0.25">
      <c r="B211" s="22">
        <v>206</v>
      </c>
      <c r="C211" s="32">
        <v>4349</v>
      </c>
      <c r="D211" s="33" t="s">
        <v>172</v>
      </c>
      <c r="E211" s="34">
        <v>-13.1</v>
      </c>
      <c r="F211" s="34">
        <v>9.6999999999999993</v>
      </c>
      <c r="G211" s="35">
        <v>119</v>
      </c>
      <c r="H211" s="35">
        <v>4</v>
      </c>
      <c r="I211" s="36"/>
    </row>
    <row r="212" spans="2:9" ht="15.75" thickTop="1" thickBot="1" x14ac:dyDescent="0.25">
      <c r="B212" s="22">
        <v>207</v>
      </c>
      <c r="C212" s="32">
        <v>4356</v>
      </c>
      <c r="D212" s="33" t="s">
        <v>172</v>
      </c>
      <c r="E212" s="34">
        <v>-13.5</v>
      </c>
      <c r="F212" s="34">
        <v>9.6</v>
      </c>
      <c r="G212" s="35">
        <v>133</v>
      </c>
      <c r="H212" s="35">
        <v>4</v>
      </c>
      <c r="I212" s="36"/>
    </row>
    <row r="213" spans="2:9" ht="15.75" thickTop="1" thickBot="1" x14ac:dyDescent="0.25">
      <c r="B213" s="22">
        <v>208</v>
      </c>
      <c r="C213" s="32">
        <v>4357</v>
      </c>
      <c r="D213" s="33" t="s">
        <v>172</v>
      </c>
      <c r="E213" s="34">
        <v>-12.6</v>
      </c>
      <c r="F213" s="34">
        <v>9.9</v>
      </c>
      <c r="G213" s="35">
        <v>129</v>
      </c>
      <c r="H213" s="35">
        <v>4</v>
      </c>
      <c r="I213" s="36"/>
    </row>
    <row r="214" spans="2:9" ht="15.75" thickTop="1" thickBot="1" x14ac:dyDescent="0.25">
      <c r="B214" s="22">
        <v>209</v>
      </c>
      <c r="C214" s="32">
        <v>4416</v>
      </c>
      <c r="D214" s="33" t="s">
        <v>173</v>
      </c>
      <c r="E214" s="34">
        <v>-12.9</v>
      </c>
      <c r="F214" s="34">
        <v>9.6999999999999993</v>
      </c>
      <c r="G214" s="35">
        <v>120</v>
      </c>
      <c r="H214" s="35">
        <v>4</v>
      </c>
      <c r="I214" s="36"/>
    </row>
    <row r="215" spans="2:9" ht="15.75" thickTop="1" thickBot="1" x14ac:dyDescent="0.25">
      <c r="B215" s="22">
        <v>210</v>
      </c>
      <c r="C215" s="32">
        <v>4420</v>
      </c>
      <c r="D215" s="33" t="s">
        <v>174</v>
      </c>
      <c r="E215" s="34">
        <v>-13.5</v>
      </c>
      <c r="F215" s="34">
        <v>9.6999999999999993</v>
      </c>
      <c r="G215" s="35">
        <v>121</v>
      </c>
      <c r="H215" s="35">
        <v>4</v>
      </c>
      <c r="I215" s="36"/>
    </row>
    <row r="216" spans="2:9" ht="15.75" thickTop="1" thickBot="1" x14ac:dyDescent="0.25">
      <c r="B216" s="22">
        <v>211</v>
      </c>
      <c r="C216" s="32">
        <v>4425</v>
      </c>
      <c r="D216" s="33" t="s">
        <v>175</v>
      </c>
      <c r="E216" s="34">
        <v>-13.3</v>
      </c>
      <c r="F216" s="34">
        <v>9.6</v>
      </c>
      <c r="G216" s="35">
        <v>134</v>
      </c>
      <c r="H216" s="35">
        <v>4</v>
      </c>
      <c r="I216" s="36"/>
    </row>
    <row r="217" spans="2:9" ht="15.75" thickTop="1" thickBot="1" x14ac:dyDescent="0.25">
      <c r="B217" s="22">
        <v>212</v>
      </c>
      <c r="C217" s="32">
        <v>4435</v>
      </c>
      <c r="D217" s="33" t="s">
        <v>176</v>
      </c>
      <c r="E217" s="34">
        <v>-13.5</v>
      </c>
      <c r="F217" s="34">
        <v>9.6999999999999993</v>
      </c>
      <c r="G217" s="35">
        <v>134</v>
      </c>
      <c r="H217" s="35">
        <v>4</v>
      </c>
      <c r="I217" s="36"/>
    </row>
    <row r="218" spans="2:9" ht="15.75" thickTop="1" thickBot="1" x14ac:dyDescent="0.25">
      <c r="B218" s="22">
        <v>213</v>
      </c>
      <c r="C218" s="32">
        <v>4442</v>
      </c>
      <c r="D218" s="33" t="s">
        <v>177</v>
      </c>
      <c r="E218" s="34">
        <v>-13.2</v>
      </c>
      <c r="F218" s="34">
        <v>9.6999999999999993</v>
      </c>
      <c r="G218" s="35">
        <v>120</v>
      </c>
      <c r="H218" s="35">
        <v>4</v>
      </c>
      <c r="I218" s="36"/>
    </row>
    <row r="219" spans="2:9" ht="15.75" thickTop="1" thickBot="1" x14ac:dyDescent="0.25">
      <c r="B219" s="22">
        <v>214</v>
      </c>
      <c r="C219" s="32">
        <v>4451</v>
      </c>
      <c r="D219" s="33" t="s">
        <v>178</v>
      </c>
      <c r="E219" s="34">
        <v>-13.1</v>
      </c>
      <c r="F219" s="34">
        <v>9.6</v>
      </c>
      <c r="G219" s="35">
        <v>121</v>
      </c>
      <c r="H219" s="35">
        <v>4</v>
      </c>
      <c r="I219" s="36"/>
    </row>
    <row r="220" spans="2:9" ht="15.75" thickTop="1" thickBot="1" x14ac:dyDescent="0.25">
      <c r="B220" s="22">
        <v>215</v>
      </c>
      <c r="C220" s="32">
        <v>4463</v>
      </c>
      <c r="D220" s="33" t="s">
        <v>179</v>
      </c>
      <c r="E220" s="34">
        <v>-13.3</v>
      </c>
      <c r="F220" s="34">
        <v>9.5</v>
      </c>
      <c r="G220" s="35">
        <v>155</v>
      </c>
      <c r="H220" s="35">
        <v>4</v>
      </c>
      <c r="I220" s="36"/>
    </row>
    <row r="221" spans="2:9" ht="15.75" thickTop="1" thickBot="1" x14ac:dyDescent="0.25">
      <c r="B221" s="22">
        <v>216</v>
      </c>
      <c r="C221" s="32">
        <v>4509</v>
      </c>
      <c r="D221" s="33" t="s">
        <v>180</v>
      </c>
      <c r="E221" s="34">
        <v>-13.6</v>
      </c>
      <c r="F221" s="34">
        <v>9.6999999999999993</v>
      </c>
      <c r="G221" s="35">
        <v>97</v>
      </c>
      <c r="H221" s="35">
        <v>4</v>
      </c>
      <c r="I221" s="36"/>
    </row>
    <row r="222" spans="2:9" ht="15.75" thickTop="1" thickBot="1" x14ac:dyDescent="0.25">
      <c r="B222" s="22">
        <v>217</v>
      </c>
      <c r="C222" s="32">
        <v>4519</v>
      </c>
      <c r="D222" s="33" t="s">
        <v>181</v>
      </c>
      <c r="E222" s="34">
        <v>-13.6</v>
      </c>
      <c r="F222" s="34">
        <v>9.6999999999999993</v>
      </c>
      <c r="G222" s="35">
        <v>107</v>
      </c>
      <c r="H222" s="35">
        <v>4</v>
      </c>
      <c r="I222" s="36"/>
    </row>
    <row r="223" spans="2:9" ht="15.75" thickTop="1" thickBot="1" x14ac:dyDescent="0.25">
      <c r="B223" s="22">
        <v>218</v>
      </c>
      <c r="C223" s="32">
        <v>4523</v>
      </c>
      <c r="D223" s="33" t="s">
        <v>182</v>
      </c>
      <c r="E223" s="34">
        <v>-13.3</v>
      </c>
      <c r="F223" s="34">
        <v>9.6999999999999993</v>
      </c>
      <c r="G223" s="35">
        <v>127</v>
      </c>
      <c r="H223" s="35">
        <v>4</v>
      </c>
      <c r="I223" s="36"/>
    </row>
    <row r="224" spans="2:9" ht="15.75" thickTop="1" thickBot="1" x14ac:dyDescent="0.25">
      <c r="B224" s="22">
        <v>219</v>
      </c>
      <c r="C224" s="32">
        <v>4539</v>
      </c>
      <c r="D224" s="33" t="s">
        <v>183</v>
      </c>
      <c r="E224" s="34">
        <v>-13.2</v>
      </c>
      <c r="F224" s="34">
        <v>9.6</v>
      </c>
      <c r="G224" s="35">
        <v>143</v>
      </c>
      <c r="H224" s="35">
        <v>4</v>
      </c>
      <c r="I224" s="36"/>
    </row>
    <row r="225" spans="2:9" ht="15.75" thickTop="1" thickBot="1" x14ac:dyDescent="0.25">
      <c r="B225" s="22">
        <v>220</v>
      </c>
      <c r="C225" s="32">
        <v>4552</v>
      </c>
      <c r="D225" s="33" t="s">
        <v>184</v>
      </c>
      <c r="E225" s="34">
        <v>-12.9</v>
      </c>
      <c r="F225" s="34">
        <v>9.6999999999999993</v>
      </c>
      <c r="G225" s="35">
        <v>144</v>
      </c>
      <c r="H225" s="35">
        <v>4</v>
      </c>
      <c r="I225" s="36"/>
    </row>
    <row r="226" spans="2:9" ht="15.75" thickTop="1" thickBot="1" x14ac:dyDescent="0.25">
      <c r="B226" s="22">
        <v>221</v>
      </c>
      <c r="C226" s="32">
        <v>4564</v>
      </c>
      <c r="D226" s="33" t="s">
        <v>185</v>
      </c>
      <c r="E226" s="34">
        <v>-13.2</v>
      </c>
      <c r="F226" s="34">
        <v>9.6999999999999993</v>
      </c>
      <c r="G226" s="35">
        <v>131</v>
      </c>
      <c r="H226" s="35">
        <v>4</v>
      </c>
      <c r="I226" s="36"/>
    </row>
    <row r="227" spans="2:9" ht="15.75" thickTop="1" thickBot="1" x14ac:dyDescent="0.25">
      <c r="B227" s="22">
        <v>222</v>
      </c>
      <c r="C227" s="32">
        <v>4565</v>
      </c>
      <c r="D227" s="33" t="s">
        <v>186</v>
      </c>
      <c r="E227" s="34">
        <v>-13.1</v>
      </c>
      <c r="F227" s="34">
        <v>9.6</v>
      </c>
      <c r="G227" s="35">
        <v>159</v>
      </c>
      <c r="H227" s="35">
        <v>4</v>
      </c>
      <c r="I227" s="36"/>
    </row>
    <row r="228" spans="2:9" ht="15.75" thickTop="1" thickBot="1" x14ac:dyDescent="0.25">
      <c r="B228" s="22">
        <v>223</v>
      </c>
      <c r="C228" s="32">
        <v>4567</v>
      </c>
      <c r="D228" s="33" t="s">
        <v>187</v>
      </c>
      <c r="E228" s="34">
        <v>-13.3</v>
      </c>
      <c r="F228" s="34">
        <v>9.5</v>
      </c>
      <c r="G228" s="35">
        <v>165</v>
      </c>
      <c r="H228" s="35">
        <v>4</v>
      </c>
      <c r="I228" s="36"/>
    </row>
    <row r="229" spans="2:9" ht="15.75" thickTop="1" thickBot="1" x14ac:dyDescent="0.25">
      <c r="B229" s="22">
        <v>224</v>
      </c>
      <c r="C229" s="32">
        <v>4571</v>
      </c>
      <c r="D229" s="33" t="s">
        <v>188</v>
      </c>
      <c r="E229" s="34">
        <v>-12.9</v>
      </c>
      <c r="F229" s="34">
        <v>9.6</v>
      </c>
      <c r="G229" s="35">
        <v>134</v>
      </c>
      <c r="H229" s="35">
        <v>4</v>
      </c>
      <c r="I229" s="36"/>
    </row>
    <row r="230" spans="2:9" ht="15.75" thickTop="1" thickBot="1" x14ac:dyDescent="0.25">
      <c r="B230" s="22">
        <v>225</v>
      </c>
      <c r="C230" s="32">
        <v>4575</v>
      </c>
      <c r="D230" s="33" t="s">
        <v>189</v>
      </c>
      <c r="E230" s="34">
        <v>-13.1</v>
      </c>
      <c r="F230" s="34">
        <v>9.6</v>
      </c>
      <c r="G230" s="35">
        <v>148</v>
      </c>
      <c r="H230" s="35">
        <v>4</v>
      </c>
      <c r="I230" s="36"/>
    </row>
    <row r="231" spans="2:9" ht="15.75" thickTop="1" thickBot="1" x14ac:dyDescent="0.25">
      <c r="B231" s="22">
        <v>226</v>
      </c>
      <c r="C231" s="32">
        <v>4600</v>
      </c>
      <c r="D231" s="33" t="s">
        <v>190</v>
      </c>
      <c r="E231" s="34">
        <v>-13.4</v>
      </c>
      <c r="F231" s="34">
        <v>9.5</v>
      </c>
      <c r="G231" s="35">
        <v>211</v>
      </c>
      <c r="H231" s="35">
        <v>4</v>
      </c>
      <c r="I231" s="36"/>
    </row>
    <row r="232" spans="2:9" ht="15.75" thickTop="1" thickBot="1" x14ac:dyDescent="0.25">
      <c r="B232" s="22">
        <v>227</v>
      </c>
      <c r="C232" s="32">
        <v>4603</v>
      </c>
      <c r="D232" s="33" t="s">
        <v>191</v>
      </c>
      <c r="E232" s="34">
        <v>-13.5</v>
      </c>
      <c r="F232" s="34">
        <v>9.4</v>
      </c>
      <c r="G232" s="35">
        <v>220</v>
      </c>
      <c r="H232" s="35">
        <v>9</v>
      </c>
      <c r="I232" s="36"/>
    </row>
    <row r="233" spans="2:9" ht="15.75" thickTop="1" thickBot="1" x14ac:dyDescent="0.25">
      <c r="B233" s="22">
        <v>228</v>
      </c>
      <c r="C233" s="32">
        <v>4610</v>
      </c>
      <c r="D233" s="33" t="s">
        <v>192</v>
      </c>
      <c r="E233" s="34">
        <v>-13.3</v>
      </c>
      <c r="F233" s="34">
        <v>9.5</v>
      </c>
      <c r="G233" s="35">
        <v>183</v>
      </c>
      <c r="H233" s="35">
        <v>4</v>
      </c>
      <c r="I233" s="36"/>
    </row>
    <row r="234" spans="2:9" ht="15.75" thickTop="1" thickBot="1" x14ac:dyDescent="0.25">
      <c r="B234" s="22">
        <v>229</v>
      </c>
      <c r="C234" s="32">
        <v>4613</v>
      </c>
      <c r="D234" s="33" t="s">
        <v>193</v>
      </c>
      <c r="E234" s="34">
        <v>-13.1</v>
      </c>
      <c r="F234" s="34">
        <v>9.6</v>
      </c>
      <c r="G234" s="35">
        <v>159</v>
      </c>
      <c r="H234" s="35">
        <v>4</v>
      </c>
      <c r="I234" s="36"/>
    </row>
    <row r="235" spans="2:9" ht="15.75" thickTop="1" thickBot="1" x14ac:dyDescent="0.25">
      <c r="B235" s="22">
        <v>230</v>
      </c>
      <c r="C235" s="32">
        <v>4617</v>
      </c>
      <c r="D235" s="33" t="s">
        <v>194</v>
      </c>
      <c r="E235" s="34">
        <v>-13.4</v>
      </c>
      <c r="F235" s="34">
        <v>9.4</v>
      </c>
      <c r="G235" s="35">
        <v>204</v>
      </c>
      <c r="H235" s="35">
        <v>4</v>
      </c>
      <c r="I235" s="36"/>
    </row>
    <row r="236" spans="2:9" ht="15.75" thickTop="1" thickBot="1" x14ac:dyDescent="0.25">
      <c r="B236" s="22">
        <v>231</v>
      </c>
      <c r="C236" s="32">
        <v>4618</v>
      </c>
      <c r="D236" s="33" t="s">
        <v>195</v>
      </c>
      <c r="E236" s="34">
        <v>-13.4</v>
      </c>
      <c r="F236" s="34">
        <v>9.4</v>
      </c>
      <c r="G236" s="35">
        <v>209</v>
      </c>
      <c r="H236" s="35">
        <v>9</v>
      </c>
      <c r="I236" s="36"/>
    </row>
    <row r="237" spans="2:9" ht="15.75" thickTop="1" thickBot="1" x14ac:dyDescent="0.25">
      <c r="B237" s="22">
        <v>232</v>
      </c>
      <c r="C237" s="32">
        <v>4626</v>
      </c>
      <c r="D237" s="33" t="s">
        <v>196</v>
      </c>
      <c r="E237" s="34">
        <v>-14.2</v>
      </c>
      <c r="F237" s="34">
        <v>9.1</v>
      </c>
      <c r="G237" s="35">
        <v>265</v>
      </c>
      <c r="H237" s="35">
        <v>9</v>
      </c>
      <c r="I237" s="36"/>
    </row>
    <row r="238" spans="2:9" ht="15.75" thickTop="1" thickBot="1" x14ac:dyDescent="0.25">
      <c r="B238" s="22">
        <v>233</v>
      </c>
      <c r="C238" s="32">
        <v>4639</v>
      </c>
      <c r="D238" s="33" t="s">
        <v>197</v>
      </c>
      <c r="E238" s="34">
        <v>-13.5</v>
      </c>
      <c r="F238" s="34">
        <v>9.4</v>
      </c>
      <c r="G238" s="35">
        <v>212</v>
      </c>
      <c r="H238" s="35">
        <v>9</v>
      </c>
      <c r="I238" s="36"/>
    </row>
    <row r="239" spans="2:9" ht="15.75" thickTop="1" thickBot="1" x14ac:dyDescent="0.25">
      <c r="B239" s="22">
        <v>234</v>
      </c>
      <c r="C239" s="32">
        <v>4643</v>
      </c>
      <c r="D239" s="33" t="s">
        <v>198</v>
      </c>
      <c r="E239" s="34">
        <v>-13.7</v>
      </c>
      <c r="F239" s="34">
        <v>9.3000000000000007</v>
      </c>
      <c r="G239" s="35">
        <v>220</v>
      </c>
      <c r="H239" s="35">
        <v>9</v>
      </c>
      <c r="I239" s="36"/>
    </row>
    <row r="240" spans="2:9" ht="15.75" thickTop="1" thickBot="1" x14ac:dyDescent="0.25">
      <c r="B240" s="22">
        <v>235</v>
      </c>
      <c r="C240" s="32">
        <v>4651</v>
      </c>
      <c r="D240" s="33" t="s">
        <v>199</v>
      </c>
      <c r="E240" s="34">
        <v>-13.5</v>
      </c>
      <c r="F240" s="34">
        <v>9.5</v>
      </c>
      <c r="G240" s="35">
        <v>173</v>
      </c>
      <c r="H240" s="35">
        <v>4</v>
      </c>
      <c r="I240" s="36"/>
    </row>
    <row r="241" spans="2:9" ht="15.75" thickTop="1" thickBot="1" x14ac:dyDescent="0.25">
      <c r="B241" s="22">
        <v>236</v>
      </c>
      <c r="C241" s="32">
        <v>4654</v>
      </c>
      <c r="D241" s="33" t="s">
        <v>200</v>
      </c>
      <c r="E241" s="34">
        <v>-13.6</v>
      </c>
      <c r="F241" s="34">
        <v>9.4</v>
      </c>
      <c r="G241" s="35">
        <v>195</v>
      </c>
      <c r="H241" s="35">
        <v>9</v>
      </c>
      <c r="I241" s="36"/>
    </row>
    <row r="242" spans="2:9" ht="15.75" thickTop="1" thickBot="1" x14ac:dyDescent="0.25">
      <c r="B242" s="22">
        <v>237</v>
      </c>
      <c r="C242" s="32">
        <v>4655</v>
      </c>
      <c r="D242" s="33" t="s">
        <v>201</v>
      </c>
      <c r="E242" s="34">
        <v>-13.6</v>
      </c>
      <c r="F242" s="34">
        <v>9.4</v>
      </c>
      <c r="G242" s="35">
        <v>215</v>
      </c>
      <c r="H242" s="35">
        <v>9</v>
      </c>
      <c r="I242" s="36"/>
    </row>
    <row r="243" spans="2:9" ht="15.75" thickTop="1" thickBot="1" x14ac:dyDescent="0.25">
      <c r="B243" s="22">
        <v>238</v>
      </c>
      <c r="C243" s="32">
        <v>4657</v>
      </c>
      <c r="D243" s="33" t="s">
        <v>202</v>
      </c>
      <c r="E243" s="34">
        <v>-13.8</v>
      </c>
      <c r="F243" s="34">
        <v>9.1999999999999993</v>
      </c>
      <c r="G243" s="35">
        <v>247</v>
      </c>
      <c r="H243" s="35">
        <v>9</v>
      </c>
      <c r="I243" s="36"/>
    </row>
    <row r="244" spans="2:9" ht="15.75" thickTop="1" thickBot="1" x14ac:dyDescent="0.25">
      <c r="B244" s="22">
        <v>239</v>
      </c>
      <c r="C244" s="32">
        <v>4668</v>
      </c>
      <c r="D244" s="33" t="s">
        <v>203</v>
      </c>
      <c r="E244" s="34">
        <v>-13.7</v>
      </c>
      <c r="F244" s="34">
        <v>9.4</v>
      </c>
      <c r="G244" s="35">
        <v>185</v>
      </c>
      <c r="H244" s="35">
        <v>4</v>
      </c>
      <c r="I244" s="36"/>
    </row>
    <row r="245" spans="2:9" ht="15.75" thickTop="1" thickBot="1" x14ac:dyDescent="0.25">
      <c r="B245" s="22">
        <v>240</v>
      </c>
      <c r="C245" s="32">
        <v>4680</v>
      </c>
      <c r="D245" s="33" t="s">
        <v>204</v>
      </c>
      <c r="E245" s="34">
        <v>-13.3</v>
      </c>
      <c r="F245" s="34">
        <v>9.6</v>
      </c>
      <c r="G245" s="35">
        <v>147</v>
      </c>
      <c r="H245" s="35">
        <v>9</v>
      </c>
      <c r="I245" s="36"/>
    </row>
    <row r="246" spans="2:9" ht="15.75" thickTop="1" thickBot="1" x14ac:dyDescent="0.25">
      <c r="B246" s="22">
        <v>241</v>
      </c>
      <c r="C246" s="32">
        <v>4683</v>
      </c>
      <c r="D246" s="33" t="s">
        <v>205</v>
      </c>
      <c r="E246" s="34">
        <v>-13</v>
      </c>
      <c r="F246" s="34">
        <v>9.6</v>
      </c>
      <c r="G246" s="35">
        <v>144</v>
      </c>
      <c r="H246" s="35">
        <v>4</v>
      </c>
      <c r="I246" s="36"/>
    </row>
    <row r="247" spans="2:9" ht="15.75" thickTop="1" thickBot="1" x14ac:dyDescent="0.25">
      <c r="B247" s="22">
        <v>242</v>
      </c>
      <c r="C247" s="32">
        <v>4687</v>
      </c>
      <c r="D247" s="33" t="s">
        <v>206</v>
      </c>
      <c r="E247" s="34">
        <v>-13.1</v>
      </c>
      <c r="F247" s="34">
        <v>9.6</v>
      </c>
      <c r="G247" s="35">
        <v>135</v>
      </c>
      <c r="H247" s="35">
        <v>4</v>
      </c>
      <c r="I247" s="36"/>
    </row>
    <row r="248" spans="2:9" ht="15.75" thickTop="1" thickBot="1" x14ac:dyDescent="0.25">
      <c r="B248" s="22">
        <v>243</v>
      </c>
      <c r="C248" s="32">
        <v>4703</v>
      </c>
      <c r="D248" s="33" t="s">
        <v>207</v>
      </c>
      <c r="E248" s="34">
        <v>-13.7</v>
      </c>
      <c r="F248" s="34">
        <v>9.4</v>
      </c>
      <c r="G248" s="35">
        <v>201</v>
      </c>
      <c r="H248" s="35">
        <v>9</v>
      </c>
      <c r="I248" s="36"/>
    </row>
    <row r="249" spans="2:9" ht="15.75" thickTop="1" thickBot="1" x14ac:dyDescent="0.25">
      <c r="B249" s="22">
        <v>244</v>
      </c>
      <c r="C249" s="32">
        <v>4720</v>
      </c>
      <c r="D249" s="33" t="s">
        <v>208</v>
      </c>
      <c r="E249" s="34">
        <v>-13.7</v>
      </c>
      <c r="F249" s="34">
        <v>9.5</v>
      </c>
      <c r="G249" s="35">
        <v>189</v>
      </c>
      <c r="H249" s="35">
        <v>9</v>
      </c>
      <c r="I249" s="36"/>
    </row>
    <row r="250" spans="2:9" ht="15.75" thickTop="1" thickBot="1" x14ac:dyDescent="0.25">
      <c r="B250" s="22">
        <v>245</v>
      </c>
      <c r="C250" s="32">
        <v>4736</v>
      </c>
      <c r="D250" s="33" t="s">
        <v>209</v>
      </c>
      <c r="E250" s="34">
        <v>-13.3</v>
      </c>
      <c r="F250" s="34">
        <v>9.5</v>
      </c>
      <c r="G250" s="35">
        <v>219</v>
      </c>
      <c r="H250" s="35">
        <v>9</v>
      </c>
      <c r="I250" s="36"/>
    </row>
    <row r="251" spans="2:9" ht="15.75" thickTop="1" thickBot="1" x14ac:dyDescent="0.25">
      <c r="B251" s="22">
        <v>246</v>
      </c>
      <c r="C251" s="32">
        <v>4741</v>
      </c>
      <c r="D251" s="33" t="s">
        <v>210</v>
      </c>
      <c r="E251" s="34">
        <v>-13.7</v>
      </c>
      <c r="F251" s="34">
        <v>9.3000000000000007</v>
      </c>
      <c r="G251" s="35">
        <v>242</v>
      </c>
      <c r="H251" s="35">
        <v>9</v>
      </c>
      <c r="I251" s="36"/>
    </row>
    <row r="252" spans="2:9" ht="15.75" thickTop="1" thickBot="1" x14ac:dyDescent="0.25">
      <c r="B252" s="22">
        <v>247</v>
      </c>
      <c r="C252" s="32">
        <v>4746</v>
      </c>
      <c r="D252" s="33" t="s">
        <v>211</v>
      </c>
      <c r="E252" s="34">
        <v>-13.8</v>
      </c>
      <c r="F252" s="34">
        <v>9</v>
      </c>
      <c r="G252" s="35">
        <v>301</v>
      </c>
      <c r="H252" s="35">
        <v>9</v>
      </c>
      <c r="I252" s="36"/>
    </row>
    <row r="253" spans="2:9" ht="15.75" thickTop="1" thickBot="1" x14ac:dyDescent="0.25">
      <c r="B253" s="22">
        <v>248</v>
      </c>
      <c r="C253" s="32">
        <v>4749</v>
      </c>
      <c r="D253" s="33" t="s">
        <v>212</v>
      </c>
      <c r="E253" s="34">
        <v>-13.6</v>
      </c>
      <c r="F253" s="34">
        <v>9.6</v>
      </c>
      <c r="G253" s="35">
        <v>164</v>
      </c>
      <c r="H253" s="35">
        <v>4</v>
      </c>
      <c r="I253" s="36"/>
    </row>
    <row r="254" spans="2:9" ht="15.75" thickTop="1" thickBot="1" x14ac:dyDescent="0.25">
      <c r="B254" s="22">
        <v>249</v>
      </c>
      <c r="C254" s="32">
        <v>4758</v>
      </c>
      <c r="D254" s="33" t="s">
        <v>213</v>
      </c>
      <c r="E254" s="34">
        <v>-13.6</v>
      </c>
      <c r="F254" s="34">
        <v>9.6</v>
      </c>
      <c r="G254" s="35">
        <v>144</v>
      </c>
      <c r="H254" s="35">
        <v>4</v>
      </c>
      <c r="I254" s="36"/>
    </row>
    <row r="255" spans="2:9" ht="15.75" thickTop="1" thickBot="1" x14ac:dyDescent="0.25">
      <c r="B255" s="22">
        <v>250</v>
      </c>
      <c r="C255" s="32">
        <v>4769</v>
      </c>
      <c r="D255" s="33" t="s">
        <v>214</v>
      </c>
      <c r="E255" s="34">
        <v>-13.5</v>
      </c>
      <c r="F255" s="34">
        <v>9.6</v>
      </c>
      <c r="G255" s="35">
        <v>145</v>
      </c>
      <c r="H255" s="35">
        <v>4</v>
      </c>
      <c r="I255" s="36"/>
    </row>
    <row r="256" spans="2:9" ht="15.75" thickTop="1" thickBot="1" x14ac:dyDescent="0.25">
      <c r="B256" s="22">
        <v>251</v>
      </c>
      <c r="C256" s="32">
        <v>4774</v>
      </c>
      <c r="D256" s="33" t="s">
        <v>215</v>
      </c>
      <c r="E256" s="34">
        <v>-13.7</v>
      </c>
      <c r="F256" s="34">
        <v>9.5</v>
      </c>
      <c r="G256" s="35">
        <v>150</v>
      </c>
      <c r="H256" s="35">
        <v>4</v>
      </c>
      <c r="I256" s="36"/>
    </row>
    <row r="257" spans="2:9" ht="15.75" thickTop="1" thickBot="1" x14ac:dyDescent="0.25">
      <c r="B257" s="22">
        <v>252</v>
      </c>
      <c r="C257" s="32">
        <v>4779</v>
      </c>
      <c r="D257" s="33" t="s">
        <v>216</v>
      </c>
      <c r="E257" s="34">
        <v>-13.8</v>
      </c>
      <c r="F257" s="34">
        <v>9.4</v>
      </c>
      <c r="G257" s="35">
        <v>213</v>
      </c>
      <c r="H257" s="35">
        <v>4</v>
      </c>
      <c r="I257" s="36"/>
    </row>
    <row r="258" spans="2:9" ht="15.75" thickTop="1" thickBot="1" x14ac:dyDescent="0.25">
      <c r="B258" s="22">
        <v>253</v>
      </c>
      <c r="C258" s="32">
        <v>4808</v>
      </c>
      <c r="D258" s="33" t="s">
        <v>217</v>
      </c>
      <c r="E258" s="34">
        <v>-13.5</v>
      </c>
      <c r="F258" s="34">
        <v>9.5</v>
      </c>
      <c r="G258" s="35">
        <v>147</v>
      </c>
      <c r="H258" s="35">
        <v>4</v>
      </c>
      <c r="I258" s="36"/>
    </row>
    <row r="259" spans="2:9" ht="15.75" thickTop="1" thickBot="1" x14ac:dyDescent="0.25">
      <c r="B259" s="22">
        <v>254</v>
      </c>
      <c r="C259" s="32">
        <v>4821</v>
      </c>
      <c r="D259" s="33" t="s">
        <v>218</v>
      </c>
      <c r="E259" s="34">
        <v>-13.1</v>
      </c>
      <c r="F259" s="34">
        <v>9.6</v>
      </c>
      <c r="G259" s="35">
        <v>140</v>
      </c>
      <c r="H259" s="35">
        <v>4</v>
      </c>
      <c r="I259" s="36"/>
    </row>
    <row r="260" spans="2:9" ht="15.75" thickTop="1" thickBot="1" x14ac:dyDescent="0.25">
      <c r="B260" s="22">
        <v>255</v>
      </c>
      <c r="C260" s="32">
        <v>4824</v>
      </c>
      <c r="D260" s="33" t="s">
        <v>218</v>
      </c>
      <c r="E260" s="34">
        <v>-13.1</v>
      </c>
      <c r="F260" s="34">
        <v>9.6</v>
      </c>
      <c r="G260" s="35">
        <v>125</v>
      </c>
      <c r="H260" s="35">
        <v>4</v>
      </c>
      <c r="I260" s="36"/>
    </row>
    <row r="261" spans="2:9" ht="15.75" thickTop="1" thickBot="1" x14ac:dyDescent="0.25">
      <c r="B261" s="22">
        <v>256</v>
      </c>
      <c r="C261" s="32">
        <v>4827</v>
      </c>
      <c r="D261" s="33" t="s">
        <v>219</v>
      </c>
      <c r="E261" s="34">
        <v>-13.3</v>
      </c>
      <c r="F261" s="34">
        <v>9.5</v>
      </c>
      <c r="G261" s="35">
        <v>155</v>
      </c>
      <c r="H261" s="35">
        <v>4</v>
      </c>
      <c r="I261" s="36"/>
    </row>
    <row r="262" spans="2:9" ht="15.75" thickTop="1" thickBot="1" x14ac:dyDescent="0.25">
      <c r="B262" s="22">
        <v>257</v>
      </c>
      <c r="C262" s="32">
        <v>4828</v>
      </c>
      <c r="D262" s="33" t="s">
        <v>220</v>
      </c>
      <c r="E262" s="34">
        <v>-13</v>
      </c>
      <c r="F262" s="34">
        <v>9.6</v>
      </c>
      <c r="G262" s="35">
        <v>130</v>
      </c>
      <c r="H262" s="35">
        <v>4</v>
      </c>
      <c r="I262" s="36"/>
    </row>
    <row r="263" spans="2:9" ht="15.75" thickTop="1" thickBot="1" x14ac:dyDescent="0.25">
      <c r="B263" s="22">
        <v>258</v>
      </c>
      <c r="C263" s="32">
        <v>4838</v>
      </c>
      <c r="D263" s="33" t="s">
        <v>221</v>
      </c>
      <c r="E263" s="34">
        <v>-13.4</v>
      </c>
      <c r="F263" s="34">
        <v>9.6999999999999993</v>
      </c>
      <c r="G263" s="35">
        <v>97</v>
      </c>
      <c r="H263" s="35">
        <v>4</v>
      </c>
      <c r="I263" s="36"/>
    </row>
    <row r="264" spans="2:9" ht="15.75" thickTop="1" thickBot="1" x14ac:dyDescent="0.25">
      <c r="B264" s="22">
        <v>259</v>
      </c>
      <c r="C264" s="32">
        <v>4849</v>
      </c>
      <c r="D264" s="33" t="s">
        <v>222</v>
      </c>
      <c r="E264" s="34">
        <v>-13.5</v>
      </c>
      <c r="F264" s="34">
        <v>9.5</v>
      </c>
      <c r="G264" s="35">
        <v>115</v>
      </c>
      <c r="H264" s="35">
        <v>4</v>
      </c>
      <c r="I264" s="36"/>
    </row>
    <row r="265" spans="2:9" ht="15.75" thickTop="1" thickBot="1" x14ac:dyDescent="0.25">
      <c r="B265" s="22">
        <v>260</v>
      </c>
      <c r="C265" s="32">
        <v>4860</v>
      </c>
      <c r="D265" s="33" t="s">
        <v>223</v>
      </c>
      <c r="E265" s="34">
        <v>-13.2</v>
      </c>
      <c r="F265" s="34">
        <v>9.5</v>
      </c>
      <c r="G265" s="35">
        <v>87</v>
      </c>
      <c r="H265" s="35">
        <v>4</v>
      </c>
      <c r="I265" s="36"/>
    </row>
    <row r="266" spans="2:9" ht="15.75" thickTop="1" thickBot="1" x14ac:dyDescent="0.25">
      <c r="B266" s="22">
        <v>261</v>
      </c>
      <c r="C266" s="32">
        <v>4861</v>
      </c>
      <c r="D266" s="33" t="s">
        <v>224</v>
      </c>
      <c r="E266" s="34">
        <v>-13</v>
      </c>
      <c r="F266" s="34">
        <v>9.5</v>
      </c>
      <c r="G266" s="35">
        <v>99</v>
      </c>
      <c r="H266" s="35">
        <v>4</v>
      </c>
      <c r="I266" s="36"/>
    </row>
    <row r="267" spans="2:9" ht="15.75" thickTop="1" thickBot="1" x14ac:dyDescent="0.25">
      <c r="B267" s="22">
        <v>262</v>
      </c>
      <c r="C267" s="32">
        <v>4862</v>
      </c>
      <c r="D267" s="33" t="s">
        <v>225</v>
      </c>
      <c r="E267" s="34">
        <v>-13</v>
      </c>
      <c r="F267" s="34">
        <v>9.6</v>
      </c>
      <c r="G267" s="35">
        <v>99</v>
      </c>
      <c r="H267" s="35">
        <v>4</v>
      </c>
      <c r="I267" s="36"/>
    </row>
    <row r="268" spans="2:9" ht="15.75" thickTop="1" thickBot="1" x14ac:dyDescent="0.25">
      <c r="B268" s="22">
        <v>263</v>
      </c>
      <c r="C268" s="32">
        <v>4874</v>
      </c>
      <c r="D268" s="33" t="s">
        <v>226</v>
      </c>
      <c r="E268" s="34">
        <v>-13.2</v>
      </c>
      <c r="F268" s="34">
        <v>9.6</v>
      </c>
      <c r="G268" s="35">
        <v>111</v>
      </c>
      <c r="H268" s="35">
        <v>4</v>
      </c>
      <c r="I268" s="36"/>
    </row>
    <row r="269" spans="2:9" ht="15.75" thickTop="1" thickBot="1" x14ac:dyDescent="0.25">
      <c r="B269" s="22">
        <v>264</v>
      </c>
      <c r="C269" s="32">
        <v>4880</v>
      </c>
      <c r="D269" s="33" t="s">
        <v>227</v>
      </c>
      <c r="E269" s="34">
        <v>-13.3</v>
      </c>
      <c r="F269" s="34">
        <v>9.5</v>
      </c>
      <c r="G269" s="35">
        <v>101</v>
      </c>
      <c r="H269" s="35">
        <v>4</v>
      </c>
      <c r="I269" s="36"/>
    </row>
    <row r="270" spans="2:9" ht="15.75" thickTop="1" thickBot="1" x14ac:dyDescent="0.25">
      <c r="B270" s="22">
        <v>265</v>
      </c>
      <c r="C270" s="32">
        <v>4886</v>
      </c>
      <c r="D270" s="33" t="s">
        <v>228</v>
      </c>
      <c r="E270" s="34">
        <v>-13.3</v>
      </c>
      <c r="F270" s="34">
        <v>9.5</v>
      </c>
      <c r="G270" s="35">
        <v>83</v>
      </c>
      <c r="H270" s="35">
        <v>4</v>
      </c>
      <c r="I270" s="36"/>
    </row>
    <row r="271" spans="2:9" ht="15.75" thickTop="1" thickBot="1" x14ac:dyDescent="0.25">
      <c r="B271" s="22">
        <v>266</v>
      </c>
      <c r="C271" s="32">
        <v>4889</v>
      </c>
      <c r="D271" s="33" t="s">
        <v>226</v>
      </c>
      <c r="E271" s="34">
        <v>-13.1</v>
      </c>
      <c r="F271" s="34">
        <v>9.6</v>
      </c>
      <c r="G271" s="35">
        <v>114</v>
      </c>
      <c r="H271" s="35">
        <v>4</v>
      </c>
      <c r="I271" s="36"/>
    </row>
    <row r="272" spans="2:9" ht="15.75" thickTop="1" thickBot="1" x14ac:dyDescent="0.25">
      <c r="B272" s="22">
        <v>267</v>
      </c>
      <c r="C272" s="32">
        <v>4895</v>
      </c>
      <c r="D272" s="33" t="s">
        <v>229</v>
      </c>
      <c r="E272" s="34">
        <v>-13.3</v>
      </c>
      <c r="F272" s="34">
        <v>9.5</v>
      </c>
      <c r="G272" s="35">
        <v>86</v>
      </c>
      <c r="H272" s="35">
        <v>4</v>
      </c>
      <c r="I272" s="36"/>
    </row>
    <row r="273" spans="2:9" ht="15.75" thickTop="1" thickBot="1" x14ac:dyDescent="0.25">
      <c r="B273" s="22">
        <v>268</v>
      </c>
      <c r="C273" s="32">
        <v>4910</v>
      </c>
      <c r="D273" s="33" t="s">
        <v>230</v>
      </c>
      <c r="E273" s="34">
        <v>-13.3</v>
      </c>
      <c r="F273" s="34">
        <v>9.6</v>
      </c>
      <c r="G273" s="35">
        <v>91</v>
      </c>
      <c r="H273" s="35">
        <v>4</v>
      </c>
      <c r="I273" s="36"/>
    </row>
    <row r="274" spans="2:9" ht="15.75" thickTop="1" thickBot="1" x14ac:dyDescent="0.25">
      <c r="B274" s="22">
        <v>269</v>
      </c>
      <c r="C274" s="32">
        <v>4916</v>
      </c>
      <c r="D274" s="33" t="s">
        <v>231</v>
      </c>
      <c r="E274" s="34">
        <v>-13.5</v>
      </c>
      <c r="F274" s="34">
        <v>9.4</v>
      </c>
      <c r="G274" s="35">
        <v>78</v>
      </c>
      <c r="H274" s="35">
        <v>4</v>
      </c>
      <c r="I274" s="36"/>
    </row>
    <row r="275" spans="2:9" ht="15.75" thickTop="1" thickBot="1" x14ac:dyDescent="0.25">
      <c r="B275" s="22">
        <v>270</v>
      </c>
      <c r="C275" s="32">
        <v>4924</v>
      </c>
      <c r="D275" s="33" t="s">
        <v>232</v>
      </c>
      <c r="E275" s="34">
        <v>-13.4</v>
      </c>
      <c r="F275" s="34">
        <v>9.6</v>
      </c>
      <c r="G275" s="35">
        <v>87</v>
      </c>
      <c r="H275" s="35">
        <v>4</v>
      </c>
      <c r="I275" s="36"/>
    </row>
    <row r="276" spans="2:9" ht="15.75" thickTop="1" thickBot="1" x14ac:dyDescent="0.25">
      <c r="B276" s="22">
        <v>271</v>
      </c>
      <c r="C276" s="32">
        <v>4928</v>
      </c>
      <c r="D276" s="33" t="s">
        <v>233</v>
      </c>
      <c r="E276" s="34">
        <v>-13.5</v>
      </c>
      <c r="F276" s="34">
        <v>9.6</v>
      </c>
      <c r="G276" s="35">
        <v>90</v>
      </c>
      <c r="H276" s="35">
        <v>4</v>
      </c>
      <c r="I276" s="36"/>
    </row>
    <row r="277" spans="2:9" ht="15.75" thickTop="1" thickBot="1" x14ac:dyDescent="0.25">
      <c r="B277" s="22">
        <v>272</v>
      </c>
      <c r="C277" s="32">
        <v>4931</v>
      </c>
      <c r="D277" s="33" t="s">
        <v>234</v>
      </c>
      <c r="E277" s="34">
        <v>-13.1</v>
      </c>
      <c r="F277" s="34">
        <v>9.6</v>
      </c>
      <c r="G277" s="35">
        <v>93</v>
      </c>
      <c r="H277" s="35">
        <v>4</v>
      </c>
      <c r="I277" s="36"/>
    </row>
    <row r="278" spans="2:9" ht="15.75" thickTop="1" thickBot="1" x14ac:dyDescent="0.25">
      <c r="B278" s="22">
        <v>273</v>
      </c>
      <c r="C278" s="32">
        <v>4932</v>
      </c>
      <c r="D278" s="33" t="s">
        <v>235</v>
      </c>
      <c r="E278" s="34">
        <v>-13.3</v>
      </c>
      <c r="F278" s="34">
        <v>9.6</v>
      </c>
      <c r="G278" s="35">
        <v>92</v>
      </c>
      <c r="H278" s="35">
        <v>4</v>
      </c>
      <c r="I278" s="36"/>
    </row>
    <row r="279" spans="2:9" ht="15.75" thickTop="1" thickBot="1" x14ac:dyDescent="0.25">
      <c r="B279" s="22">
        <v>274</v>
      </c>
      <c r="C279" s="32">
        <v>4934</v>
      </c>
      <c r="D279" s="33" t="s">
        <v>236</v>
      </c>
      <c r="E279" s="34">
        <v>-13.8</v>
      </c>
      <c r="F279" s="34">
        <v>9.4</v>
      </c>
      <c r="G279" s="35">
        <v>145</v>
      </c>
      <c r="H279" s="35">
        <v>4</v>
      </c>
      <c r="I279" s="36"/>
    </row>
    <row r="280" spans="2:9" ht="15.75" thickTop="1" thickBot="1" x14ac:dyDescent="0.25">
      <c r="B280" s="22">
        <v>275</v>
      </c>
      <c r="C280" s="32">
        <v>4936</v>
      </c>
      <c r="D280" s="33" t="s">
        <v>237</v>
      </c>
      <c r="E280" s="34">
        <v>-13.6</v>
      </c>
      <c r="F280" s="34">
        <v>9.3000000000000007</v>
      </c>
      <c r="G280" s="35">
        <v>122</v>
      </c>
      <c r="H280" s="35">
        <v>4</v>
      </c>
      <c r="I280" s="36"/>
    </row>
    <row r="281" spans="2:9" ht="15.75" thickTop="1" thickBot="1" x14ac:dyDescent="0.25">
      <c r="B281" s="22">
        <v>276</v>
      </c>
      <c r="C281" s="32">
        <v>4938</v>
      </c>
      <c r="D281" s="33" t="s">
        <v>238</v>
      </c>
      <c r="E281" s="34">
        <v>-13.4</v>
      </c>
      <c r="F281" s="34">
        <v>9.5</v>
      </c>
      <c r="G281" s="35">
        <v>83</v>
      </c>
      <c r="H281" s="35">
        <v>4</v>
      </c>
      <c r="I281" s="36"/>
    </row>
    <row r="282" spans="2:9" ht="15.75" thickTop="1" thickBot="1" x14ac:dyDescent="0.25">
      <c r="B282" s="22">
        <v>277</v>
      </c>
      <c r="C282" s="32">
        <v>6108</v>
      </c>
      <c r="D282" s="33" t="s">
        <v>239</v>
      </c>
      <c r="E282" s="34">
        <v>-12.8</v>
      </c>
      <c r="F282" s="34">
        <v>10.3</v>
      </c>
      <c r="G282" s="35">
        <v>78</v>
      </c>
      <c r="H282" s="35">
        <v>4</v>
      </c>
      <c r="I282" s="36"/>
    </row>
    <row r="283" spans="2:9" ht="15.75" thickTop="1" thickBot="1" x14ac:dyDescent="0.25">
      <c r="B283" s="22">
        <v>278</v>
      </c>
      <c r="C283" s="32">
        <v>6110</v>
      </c>
      <c r="D283" s="33" t="s">
        <v>239</v>
      </c>
      <c r="E283" s="34">
        <v>-13.1</v>
      </c>
      <c r="F283" s="34">
        <v>10.199999999999999</v>
      </c>
      <c r="G283" s="35">
        <v>114</v>
      </c>
      <c r="H283" s="35">
        <v>4</v>
      </c>
      <c r="I283" s="36"/>
    </row>
    <row r="284" spans="2:9" ht="15.75" thickTop="1" thickBot="1" x14ac:dyDescent="0.25">
      <c r="B284" s="22">
        <v>279</v>
      </c>
      <c r="C284" s="32">
        <v>6112</v>
      </c>
      <c r="D284" s="33" t="s">
        <v>239</v>
      </c>
      <c r="E284" s="34">
        <v>-13.5</v>
      </c>
      <c r="F284" s="34">
        <v>9.9</v>
      </c>
      <c r="G284" s="35">
        <v>96</v>
      </c>
      <c r="H284" s="35">
        <v>4</v>
      </c>
      <c r="I284" s="36"/>
    </row>
    <row r="285" spans="2:9" ht="15.75" thickTop="1" thickBot="1" x14ac:dyDescent="0.25">
      <c r="B285" s="22">
        <v>280</v>
      </c>
      <c r="C285" s="32">
        <v>6114</v>
      </c>
      <c r="D285" s="33" t="s">
        <v>239</v>
      </c>
      <c r="E285" s="34">
        <v>-13</v>
      </c>
      <c r="F285" s="34">
        <v>10.199999999999999</v>
      </c>
      <c r="G285" s="35">
        <v>91</v>
      </c>
      <c r="H285" s="35">
        <v>4</v>
      </c>
      <c r="I285" s="36"/>
    </row>
    <row r="286" spans="2:9" ht="15.75" thickTop="1" thickBot="1" x14ac:dyDescent="0.25">
      <c r="B286" s="22">
        <v>281</v>
      </c>
      <c r="C286" s="32">
        <v>6116</v>
      </c>
      <c r="D286" s="33" t="s">
        <v>239</v>
      </c>
      <c r="E286" s="34">
        <v>-13.8</v>
      </c>
      <c r="F286" s="34">
        <v>9.6999999999999993</v>
      </c>
      <c r="G286" s="35">
        <v>92</v>
      </c>
      <c r="H286" s="35">
        <v>4</v>
      </c>
      <c r="I286" s="36"/>
    </row>
    <row r="287" spans="2:9" ht="15.75" thickTop="1" thickBot="1" x14ac:dyDescent="0.25">
      <c r="B287" s="22">
        <v>282</v>
      </c>
      <c r="C287" s="32">
        <v>6118</v>
      </c>
      <c r="D287" s="33" t="s">
        <v>239</v>
      </c>
      <c r="E287" s="34">
        <v>-14</v>
      </c>
      <c r="F287" s="34">
        <v>9.6</v>
      </c>
      <c r="G287" s="35">
        <v>106</v>
      </c>
      <c r="H287" s="35">
        <v>4</v>
      </c>
      <c r="I287" s="36"/>
    </row>
    <row r="288" spans="2:9" ht="15.75" thickTop="1" thickBot="1" x14ac:dyDescent="0.25">
      <c r="B288" s="22">
        <v>283</v>
      </c>
      <c r="C288" s="32">
        <v>6120</v>
      </c>
      <c r="D288" s="33" t="s">
        <v>239</v>
      </c>
      <c r="E288" s="34">
        <v>-13.7</v>
      </c>
      <c r="F288" s="34">
        <v>9.6999999999999993</v>
      </c>
      <c r="G288" s="35">
        <v>123</v>
      </c>
      <c r="H288" s="35">
        <v>4</v>
      </c>
      <c r="I288" s="36"/>
    </row>
    <row r="289" spans="2:9" ht="15.75" thickTop="1" thickBot="1" x14ac:dyDescent="0.25">
      <c r="B289" s="22">
        <v>284</v>
      </c>
      <c r="C289" s="32">
        <v>6122</v>
      </c>
      <c r="D289" s="33" t="s">
        <v>239</v>
      </c>
      <c r="E289" s="34">
        <v>-13.1</v>
      </c>
      <c r="F289" s="34">
        <v>10.199999999999999</v>
      </c>
      <c r="G289" s="35">
        <v>78</v>
      </c>
      <c r="H289" s="35">
        <v>4</v>
      </c>
      <c r="I289" s="36"/>
    </row>
    <row r="290" spans="2:9" ht="15.75" thickTop="1" thickBot="1" x14ac:dyDescent="0.25">
      <c r="B290" s="22">
        <v>285</v>
      </c>
      <c r="C290" s="32">
        <v>6124</v>
      </c>
      <c r="D290" s="33" t="s">
        <v>239</v>
      </c>
      <c r="E290" s="34">
        <v>-13.4</v>
      </c>
      <c r="F290" s="34">
        <v>9.9</v>
      </c>
      <c r="G290" s="35">
        <v>77</v>
      </c>
      <c r="H290" s="35">
        <v>4</v>
      </c>
      <c r="I290" s="36"/>
    </row>
    <row r="291" spans="2:9" ht="15.75" thickTop="1" thickBot="1" x14ac:dyDescent="0.25">
      <c r="B291" s="22">
        <v>286</v>
      </c>
      <c r="C291" s="32">
        <v>6126</v>
      </c>
      <c r="D291" s="33" t="s">
        <v>239</v>
      </c>
      <c r="E291" s="34">
        <v>-13.3</v>
      </c>
      <c r="F291" s="34">
        <v>10</v>
      </c>
      <c r="G291" s="35">
        <v>96</v>
      </c>
      <c r="H291" s="35">
        <v>4</v>
      </c>
      <c r="I291" s="36"/>
    </row>
    <row r="292" spans="2:9" ht="15.75" thickTop="1" thickBot="1" x14ac:dyDescent="0.25">
      <c r="B292" s="22">
        <v>287</v>
      </c>
      <c r="C292" s="32">
        <v>6128</v>
      </c>
      <c r="D292" s="33" t="s">
        <v>239</v>
      </c>
      <c r="E292" s="34">
        <v>-13.3</v>
      </c>
      <c r="F292" s="34">
        <v>10</v>
      </c>
      <c r="G292" s="35">
        <v>99</v>
      </c>
      <c r="H292" s="35">
        <v>4</v>
      </c>
      <c r="I292" s="36"/>
    </row>
    <row r="293" spans="2:9" ht="15.75" thickTop="1" thickBot="1" x14ac:dyDescent="0.25">
      <c r="B293" s="22">
        <v>288</v>
      </c>
      <c r="C293" s="32">
        <v>6130</v>
      </c>
      <c r="D293" s="33" t="s">
        <v>239</v>
      </c>
      <c r="E293" s="34">
        <v>-13.1</v>
      </c>
      <c r="F293" s="34">
        <v>10.1</v>
      </c>
      <c r="G293" s="35">
        <v>105</v>
      </c>
      <c r="H293" s="35">
        <v>4</v>
      </c>
      <c r="I293" s="36"/>
    </row>
    <row r="294" spans="2:9" ht="15.75" thickTop="1" thickBot="1" x14ac:dyDescent="0.25">
      <c r="B294" s="22">
        <v>289</v>
      </c>
      <c r="C294" s="32">
        <v>6132</v>
      </c>
      <c r="D294" s="33" t="s">
        <v>239</v>
      </c>
      <c r="E294" s="34">
        <v>-13.3</v>
      </c>
      <c r="F294" s="34">
        <v>10</v>
      </c>
      <c r="G294" s="35">
        <v>95</v>
      </c>
      <c r="H294" s="35">
        <v>4</v>
      </c>
      <c r="I294" s="36"/>
    </row>
    <row r="295" spans="2:9" ht="15.75" thickTop="1" thickBot="1" x14ac:dyDescent="0.25">
      <c r="B295" s="22">
        <v>290</v>
      </c>
      <c r="C295" s="32">
        <v>6179</v>
      </c>
      <c r="D295" s="33" t="s">
        <v>240</v>
      </c>
      <c r="E295" s="34">
        <v>-13.9</v>
      </c>
      <c r="F295" s="34">
        <v>9.6</v>
      </c>
      <c r="G295" s="35">
        <v>131</v>
      </c>
      <c r="H295" s="35">
        <v>4</v>
      </c>
      <c r="I295" s="36"/>
    </row>
    <row r="296" spans="2:9" ht="15.75" thickTop="1" thickBot="1" x14ac:dyDescent="0.25">
      <c r="B296" s="22">
        <v>291</v>
      </c>
      <c r="C296" s="32">
        <v>6184</v>
      </c>
      <c r="D296" s="33" t="s">
        <v>241</v>
      </c>
      <c r="E296" s="34">
        <v>-13.6</v>
      </c>
      <c r="F296" s="34">
        <v>9.6999999999999993</v>
      </c>
      <c r="G296" s="35">
        <v>103</v>
      </c>
      <c r="H296" s="35">
        <v>4</v>
      </c>
      <c r="I296" s="36"/>
    </row>
    <row r="297" spans="2:9" ht="15.75" thickTop="1" thickBot="1" x14ac:dyDescent="0.25">
      <c r="B297" s="22">
        <v>292</v>
      </c>
      <c r="C297" s="32">
        <v>6188</v>
      </c>
      <c r="D297" s="33" t="s">
        <v>242</v>
      </c>
      <c r="E297" s="34">
        <v>-13.8</v>
      </c>
      <c r="F297" s="34">
        <v>9.6</v>
      </c>
      <c r="G297" s="35">
        <v>104</v>
      </c>
      <c r="H297" s="35">
        <v>4</v>
      </c>
      <c r="I297" s="36"/>
    </row>
    <row r="298" spans="2:9" ht="15.75" thickTop="1" thickBot="1" x14ac:dyDescent="0.25">
      <c r="B298" s="22">
        <v>293</v>
      </c>
      <c r="C298" s="32">
        <v>6193</v>
      </c>
      <c r="D298" s="33" t="s">
        <v>243</v>
      </c>
      <c r="E298" s="34">
        <v>-14.3</v>
      </c>
      <c r="F298" s="34">
        <v>9.4</v>
      </c>
      <c r="G298" s="35">
        <v>150</v>
      </c>
      <c r="H298" s="35">
        <v>4</v>
      </c>
      <c r="I298" s="36"/>
    </row>
    <row r="299" spans="2:9" ht="15.75" thickTop="1" thickBot="1" x14ac:dyDescent="0.25">
      <c r="B299" s="22">
        <v>294</v>
      </c>
      <c r="C299" s="32">
        <v>6198</v>
      </c>
      <c r="D299" s="33" t="s">
        <v>244</v>
      </c>
      <c r="E299" s="34">
        <v>-14.1</v>
      </c>
      <c r="F299" s="34">
        <v>9.5</v>
      </c>
      <c r="G299" s="35">
        <v>139</v>
      </c>
      <c r="H299" s="35">
        <v>4</v>
      </c>
      <c r="I299" s="36"/>
    </row>
    <row r="300" spans="2:9" ht="15.75" thickTop="1" thickBot="1" x14ac:dyDescent="0.25">
      <c r="B300" s="22">
        <v>295</v>
      </c>
      <c r="C300" s="32">
        <v>6217</v>
      </c>
      <c r="D300" s="33" t="s">
        <v>245</v>
      </c>
      <c r="E300" s="34">
        <v>-13.1</v>
      </c>
      <c r="F300" s="34">
        <v>10.1</v>
      </c>
      <c r="G300" s="35">
        <v>104</v>
      </c>
      <c r="H300" s="35">
        <v>4</v>
      </c>
      <c r="I300" s="36"/>
    </row>
    <row r="301" spans="2:9" ht="15.75" thickTop="1" thickBot="1" x14ac:dyDescent="0.25">
      <c r="B301" s="22">
        <v>296</v>
      </c>
      <c r="C301" s="32">
        <v>6231</v>
      </c>
      <c r="D301" s="33" t="s">
        <v>246</v>
      </c>
      <c r="E301" s="34">
        <v>-13.5</v>
      </c>
      <c r="F301" s="34">
        <v>9.8000000000000007</v>
      </c>
      <c r="G301" s="35">
        <v>107</v>
      </c>
      <c r="H301" s="35">
        <v>4</v>
      </c>
      <c r="I301" s="36"/>
    </row>
    <row r="302" spans="2:9" ht="15.75" thickTop="1" thickBot="1" x14ac:dyDescent="0.25">
      <c r="B302" s="22">
        <v>297</v>
      </c>
      <c r="C302" s="32">
        <v>6237</v>
      </c>
      <c r="D302" s="33" t="s">
        <v>247</v>
      </c>
      <c r="E302" s="34">
        <v>-13.6</v>
      </c>
      <c r="F302" s="34">
        <v>9.6999999999999993</v>
      </c>
      <c r="G302" s="35">
        <v>102</v>
      </c>
      <c r="H302" s="35">
        <v>4</v>
      </c>
      <c r="I302" s="36"/>
    </row>
    <row r="303" spans="2:9" ht="15.75" thickTop="1" thickBot="1" x14ac:dyDescent="0.25">
      <c r="B303" s="22">
        <v>298</v>
      </c>
      <c r="C303" s="32">
        <v>6242</v>
      </c>
      <c r="D303" s="33" t="s">
        <v>248</v>
      </c>
      <c r="E303" s="34">
        <v>-13.4</v>
      </c>
      <c r="F303" s="34">
        <v>9.6999999999999993</v>
      </c>
      <c r="G303" s="35">
        <v>140</v>
      </c>
      <c r="H303" s="35">
        <v>4</v>
      </c>
      <c r="I303" s="36"/>
    </row>
    <row r="304" spans="2:9" ht="15.75" thickTop="1" thickBot="1" x14ac:dyDescent="0.25">
      <c r="B304" s="22">
        <v>299</v>
      </c>
      <c r="C304" s="32">
        <v>6246</v>
      </c>
      <c r="D304" s="33" t="s">
        <v>249</v>
      </c>
      <c r="E304" s="34">
        <v>-13.9</v>
      </c>
      <c r="F304" s="34">
        <v>9.6</v>
      </c>
      <c r="G304" s="35">
        <v>134</v>
      </c>
      <c r="H304" s="35">
        <v>4</v>
      </c>
      <c r="I304" s="36"/>
    </row>
    <row r="305" spans="2:9" ht="15.75" thickTop="1" thickBot="1" x14ac:dyDescent="0.25">
      <c r="B305" s="22">
        <v>300</v>
      </c>
      <c r="C305" s="32">
        <v>6249</v>
      </c>
      <c r="D305" s="33" t="s">
        <v>250</v>
      </c>
      <c r="E305" s="34">
        <v>-13.7</v>
      </c>
      <c r="F305" s="34">
        <v>9.5</v>
      </c>
      <c r="G305" s="35">
        <v>168</v>
      </c>
      <c r="H305" s="35">
        <v>4</v>
      </c>
      <c r="I305" s="36"/>
    </row>
    <row r="306" spans="2:9" ht="15.75" thickTop="1" thickBot="1" x14ac:dyDescent="0.25">
      <c r="B306" s="22">
        <v>301</v>
      </c>
      <c r="C306" s="32">
        <v>6255</v>
      </c>
      <c r="D306" s="33" t="s">
        <v>251</v>
      </c>
      <c r="E306" s="34">
        <v>-13.9</v>
      </c>
      <c r="F306" s="34">
        <v>9.6</v>
      </c>
      <c r="G306" s="35">
        <v>137</v>
      </c>
      <c r="H306" s="35">
        <v>4</v>
      </c>
      <c r="I306" s="36"/>
    </row>
    <row r="307" spans="2:9" ht="15.75" thickTop="1" thickBot="1" x14ac:dyDescent="0.25">
      <c r="B307" s="22">
        <v>302</v>
      </c>
      <c r="C307" s="32">
        <v>6258</v>
      </c>
      <c r="D307" s="33" t="s">
        <v>252</v>
      </c>
      <c r="E307" s="34">
        <v>-13.6</v>
      </c>
      <c r="F307" s="34">
        <v>9.8000000000000007</v>
      </c>
      <c r="G307" s="35">
        <v>85</v>
      </c>
      <c r="H307" s="35">
        <v>4</v>
      </c>
      <c r="I307" s="36"/>
    </row>
    <row r="308" spans="2:9" ht="15.75" thickTop="1" thickBot="1" x14ac:dyDescent="0.25">
      <c r="B308" s="22">
        <v>303</v>
      </c>
      <c r="C308" s="32">
        <v>6259</v>
      </c>
      <c r="D308" s="33" t="s">
        <v>253</v>
      </c>
      <c r="E308" s="34">
        <v>-13.5</v>
      </c>
      <c r="F308" s="34">
        <v>9.8000000000000007</v>
      </c>
      <c r="G308" s="35">
        <v>108</v>
      </c>
      <c r="H308" s="35">
        <v>4</v>
      </c>
      <c r="I308" s="36"/>
    </row>
    <row r="309" spans="2:9" ht="15.75" thickTop="1" thickBot="1" x14ac:dyDescent="0.25">
      <c r="B309" s="22">
        <v>304</v>
      </c>
      <c r="C309" s="32">
        <v>6268</v>
      </c>
      <c r="D309" s="33" t="s">
        <v>254</v>
      </c>
      <c r="E309" s="34">
        <v>-13.8</v>
      </c>
      <c r="F309" s="34">
        <v>9.1999999999999993</v>
      </c>
      <c r="G309" s="35">
        <v>229</v>
      </c>
      <c r="H309" s="35">
        <v>4</v>
      </c>
      <c r="I309" s="36"/>
    </row>
    <row r="310" spans="2:9" ht="15.75" thickTop="1" thickBot="1" x14ac:dyDescent="0.25">
      <c r="B310" s="22">
        <v>305</v>
      </c>
      <c r="C310" s="32">
        <v>6279</v>
      </c>
      <c r="D310" s="33" t="s">
        <v>255</v>
      </c>
      <c r="E310" s="34">
        <v>-13.5</v>
      </c>
      <c r="F310" s="34">
        <v>9.3000000000000007</v>
      </c>
      <c r="G310" s="35">
        <v>208</v>
      </c>
      <c r="H310" s="35">
        <v>4</v>
      </c>
      <c r="I310" s="36"/>
    </row>
    <row r="311" spans="2:9" ht="15.75" thickTop="1" thickBot="1" x14ac:dyDescent="0.25">
      <c r="B311" s="22">
        <v>306</v>
      </c>
      <c r="C311" s="32">
        <v>6295</v>
      </c>
      <c r="D311" s="33" t="s">
        <v>256</v>
      </c>
      <c r="E311" s="34">
        <v>-13.5</v>
      </c>
      <c r="F311" s="34">
        <v>9.6</v>
      </c>
      <c r="G311" s="35">
        <v>142</v>
      </c>
      <c r="H311" s="35">
        <v>4</v>
      </c>
      <c r="I311" s="36"/>
    </row>
    <row r="312" spans="2:9" ht="15.75" thickTop="1" thickBot="1" x14ac:dyDescent="0.25">
      <c r="B312" s="22">
        <v>307</v>
      </c>
      <c r="C312" s="32">
        <v>6308</v>
      </c>
      <c r="D312" s="33" t="s">
        <v>257</v>
      </c>
      <c r="E312" s="34">
        <v>-13.6</v>
      </c>
      <c r="F312" s="34">
        <v>9</v>
      </c>
      <c r="G312" s="35">
        <v>254</v>
      </c>
      <c r="H312" s="35">
        <v>4</v>
      </c>
      <c r="I312" s="36"/>
    </row>
    <row r="313" spans="2:9" ht="15.75" thickTop="1" thickBot="1" x14ac:dyDescent="0.25">
      <c r="B313" s="22">
        <v>308</v>
      </c>
      <c r="C313" s="32">
        <v>6311</v>
      </c>
      <c r="D313" s="33" t="s">
        <v>258</v>
      </c>
      <c r="E313" s="34">
        <v>-13.7</v>
      </c>
      <c r="F313" s="34">
        <v>9.1</v>
      </c>
      <c r="G313" s="35">
        <v>237</v>
      </c>
      <c r="H313" s="35">
        <v>4</v>
      </c>
      <c r="I313" s="36"/>
    </row>
    <row r="314" spans="2:9" ht="15.75" thickTop="1" thickBot="1" x14ac:dyDescent="0.25">
      <c r="B314" s="22">
        <v>309</v>
      </c>
      <c r="C314" s="32">
        <v>6313</v>
      </c>
      <c r="D314" s="33" t="s">
        <v>259</v>
      </c>
      <c r="E314" s="34">
        <v>-13.4</v>
      </c>
      <c r="F314" s="34">
        <v>9.1</v>
      </c>
      <c r="G314" s="35">
        <v>223</v>
      </c>
      <c r="H314" s="35">
        <v>4</v>
      </c>
      <c r="I314" s="36"/>
    </row>
    <row r="315" spans="2:9" ht="15.75" thickTop="1" thickBot="1" x14ac:dyDescent="0.25">
      <c r="B315" s="22">
        <v>310</v>
      </c>
      <c r="C315" s="32">
        <v>6317</v>
      </c>
      <c r="D315" s="33" t="s">
        <v>260</v>
      </c>
      <c r="E315" s="34">
        <v>-13.7</v>
      </c>
      <c r="F315" s="34">
        <v>9.6999999999999993</v>
      </c>
      <c r="G315" s="35">
        <v>83</v>
      </c>
      <c r="H315" s="35">
        <v>4</v>
      </c>
      <c r="I315" s="36"/>
    </row>
    <row r="316" spans="2:9" ht="15.75" thickTop="1" thickBot="1" x14ac:dyDescent="0.25">
      <c r="B316" s="22">
        <v>311</v>
      </c>
      <c r="C316" s="32">
        <v>6333</v>
      </c>
      <c r="D316" s="33" t="s">
        <v>261</v>
      </c>
      <c r="E316" s="34">
        <v>-13.5</v>
      </c>
      <c r="F316" s="34">
        <v>9</v>
      </c>
      <c r="G316" s="35">
        <v>229</v>
      </c>
      <c r="H316" s="35">
        <v>4</v>
      </c>
      <c r="I316" s="36"/>
    </row>
    <row r="317" spans="2:9" ht="15.75" thickTop="1" thickBot="1" x14ac:dyDescent="0.25">
      <c r="B317" s="22">
        <v>312</v>
      </c>
      <c r="C317" s="32">
        <v>6343</v>
      </c>
      <c r="D317" s="33" t="s">
        <v>262</v>
      </c>
      <c r="E317" s="34">
        <v>-14</v>
      </c>
      <c r="F317" s="34">
        <v>8.3000000000000007</v>
      </c>
      <c r="G317" s="35">
        <v>320</v>
      </c>
      <c r="H317" s="35">
        <v>6</v>
      </c>
      <c r="I317" s="36"/>
    </row>
    <row r="318" spans="2:9" ht="15.75" thickTop="1" thickBot="1" x14ac:dyDescent="0.25">
      <c r="B318" s="22">
        <v>313</v>
      </c>
      <c r="C318" s="32">
        <v>6347</v>
      </c>
      <c r="D318" s="33" t="s">
        <v>263</v>
      </c>
      <c r="E318" s="34">
        <v>-14.1</v>
      </c>
      <c r="F318" s="34">
        <v>9.4</v>
      </c>
      <c r="G318" s="35">
        <v>139</v>
      </c>
      <c r="H318" s="35">
        <v>4</v>
      </c>
      <c r="I318" s="36"/>
    </row>
    <row r="319" spans="2:9" ht="15.75" thickTop="1" thickBot="1" x14ac:dyDescent="0.25">
      <c r="B319" s="22">
        <v>314</v>
      </c>
      <c r="C319" s="32">
        <v>6366</v>
      </c>
      <c r="D319" s="33" t="s">
        <v>264</v>
      </c>
      <c r="E319" s="34">
        <v>-12.8</v>
      </c>
      <c r="F319" s="34">
        <v>10</v>
      </c>
      <c r="G319" s="35">
        <v>84</v>
      </c>
      <c r="H319" s="35">
        <v>4</v>
      </c>
      <c r="I319" s="36"/>
    </row>
    <row r="320" spans="2:9" ht="15.75" thickTop="1" thickBot="1" x14ac:dyDescent="0.25">
      <c r="B320" s="22">
        <v>315</v>
      </c>
      <c r="C320" s="32">
        <v>6369</v>
      </c>
      <c r="D320" s="33" t="s">
        <v>265</v>
      </c>
      <c r="E320" s="34">
        <v>-13.5</v>
      </c>
      <c r="F320" s="34">
        <v>9.6</v>
      </c>
      <c r="G320" s="35">
        <v>84</v>
      </c>
      <c r="H320" s="35">
        <v>4</v>
      </c>
      <c r="I320" s="36"/>
    </row>
    <row r="321" spans="2:9" ht="15.75" thickTop="1" thickBot="1" x14ac:dyDescent="0.25">
      <c r="B321" s="22">
        <v>316</v>
      </c>
      <c r="C321" s="32">
        <v>6385</v>
      </c>
      <c r="D321" s="33" t="s">
        <v>266</v>
      </c>
      <c r="E321" s="34">
        <v>-13.3</v>
      </c>
      <c r="F321" s="34">
        <v>9.6999999999999993</v>
      </c>
      <c r="G321" s="35">
        <v>53</v>
      </c>
      <c r="H321" s="35">
        <v>4</v>
      </c>
      <c r="I321" s="36"/>
    </row>
    <row r="322" spans="2:9" ht="15.75" thickTop="1" thickBot="1" x14ac:dyDescent="0.25">
      <c r="B322" s="22">
        <v>317</v>
      </c>
      <c r="C322" s="32">
        <v>6386</v>
      </c>
      <c r="D322" s="33" t="s">
        <v>267</v>
      </c>
      <c r="E322" s="34">
        <v>-13.4</v>
      </c>
      <c r="F322" s="34">
        <v>9.6</v>
      </c>
      <c r="G322" s="35">
        <v>72</v>
      </c>
      <c r="H322" s="35">
        <v>4</v>
      </c>
      <c r="I322" s="36"/>
    </row>
    <row r="323" spans="2:9" ht="15.75" thickTop="1" thickBot="1" x14ac:dyDescent="0.25">
      <c r="B323" s="22">
        <v>318</v>
      </c>
      <c r="C323" s="32">
        <v>6388</v>
      </c>
      <c r="D323" s="33" t="s">
        <v>268</v>
      </c>
      <c r="E323" s="34">
        <v>-13.3</v>
      </c>
      <c r="F323" s="34">
        <v>9.6</v>
      </c>
      <c r="G323" s="35">
        <v>81</v>
      </c>
      <c r="H323" s="35">
        <v>4</v>
      </c>
      <c r="I323" s="36"/>
    </row>
    <row r="324" spans="2:9" ht="15.75" thickTop="1" thickBot="1" x14ac:dyDescent="0.25">
      <c r="B324" s="22">
        <v>319</v>
      </c>
      <c r="C324" s="32">
        <v>6406</v>
      </c>
      <c r="D324" s="33" t="s">
        <v>269</v>
      </c>
      <c r="E324" s="34">
        <v>-13.3</v>
      </c>
      <c r="F324" s="34">
        <v>9.6</v>
      </c>
      <c r="G324" s="35">
        <v>74</v>
      </c>
      <c r="H324" s="35">
        <v>4</v>
      </c>
      <c r="I324" s="36"/>
    </row>
    <row r="325" spans="2:9" ht="15.75" thickTop="1" thickBot="1" x14ac:dyDescent="0.25">
      <c r="B325" s="22">
        <v>320</v>
      </c>
      <c r="C325" s="32">
        <v>6408</v>
      </c>
      <c r="D325" s="33" t="s">
        <v>270</v>
      </c>
      <c r="E325" s="34">
        <v>-12.8</v>
      </c>
      <c r="F325" s="34">
        <v>9.5</v>
      </c>
      <c r="G325" s="35">
        <v>79</v>
      </c>
      <c r="H325" s="35">
        <v>4</v>
      </c>
      <c r="I325" s="36"/>
    </row>
    <row r="326" spans="2:9" ht="15.75" thickTop="1" thickBot="1" x14ac:dyDescent="0.25">
      <c r="B326" s="22">
        <v>321</v>
      </c>
      <c r="C326" s="32">
        <v>6420</v>
      </c>
      <c r="D326" s="33" t="s">
        <v>271</v>
      </c>
      <c r="E326" s="34">
        <v>-13.5</v>
      </c>
      <c r="F326" s="34">
        <v>9.5</v>
      </c>
      <c r="G326" s="35">
        <v>100</v>
      </c>
      <c r="H326" s="35">
        <v>4</v>
      </c>
      <c r="I326" s="36"/>
    </row>
    <row r="327" spans="2:9" ht="15.75" thickTop="1" thickBot="1" x14ac:dyDescent="0.25">
      <c r="B327" s="22">
        <v>322</v>
      </c>
      <c r="C327" s="32">
        <v>6425</v>
      </c>
      <c r="D327" s="33" t="s">
        <v>272</v>
      </c>
      <c r="E327" s="34">
        <v>-13.6</v>
      </c>
      <c r="F327" s="34">
        <v>9.5</v>
      </c>
      <c r="G327" s="35">
        <v>71</v>
      </c>
      <c r="H327" s="35">
        <v>4</v>
      </c>
      <c r="I327" s="36"/>
    </row>
    <row r="328" spans="2:9" ht="15.75" thickTop="1" thickBot="1" x14ac:dyDescent="0.25">
      <c r="B328" s="22">
        <v>323</v>
      </c>
      <c r="C328" s="32">
        <v>6429</v>
      </c>
      <c r="D328" s="33" t="s">
        <v>273</v>
      </c>
      <c r="E328" s="34">
        <v>-13</v>
      </c>
      <c r="F328" s="34">
        <v>9.6</v>
      </c>
      <c r="G328" s="35">
        <v>61</v>
      </c>
      <c r="H328" s="35">
        <v>4</v>
      </c>
      <c r="I328" s="36"/>
    </row>
    <row r="329" spans="2:9" ht="15.75" thickTop="1" thickBot="1" x14ac:dyDescent="0.25">
      <c r="B329" s="22">
        <v>324</v>
      </c>
      <c r="C329" s="32">
        <v>6449</v>
      </c>
      <c r="D329" s="33" t="s">
        <v>274</v>
      </c>
      <c r="E329" s="34">
        <v>-13</v>
      </c>
      <c r="F329" s="34">
        <v>9.3000000000000007</v>
      </c>
      <c r="G329" s="35">
        <v>146</v>
      </c>
      <c r="H329" s="35">
        <v>4</v>
      </c>
      <c r="I329" s="36"/>
    </row>
    <row r="330" spans="2:9" ht="15.75" thickTop="1" thickBot="1" x14ac:dyDescent="0.25">
      <c r="B330" s="22">
        <v>325</v>
      </c>
      <c r="C330" s="32">
        <v>6456</v>
      </c>
      <c r="D330" s="33" t="s">
        <v>275</v>
      </c>
      <c r="E330" s="34">
        <v>-13.7</v>
      </c>
      <c r="F330" s="34">
        <v>9.3000000000000007</v>
      </c>
      <c r="G330" s="35">
        <v>159</v>
      </c>
      <c r="H330" s="35">
        <v>4</v>
      </c>
      <c r="I330" s="36"/>
    </row>
    <row r="331" spans="2:9" ht="15.75" thickTop="1" thickBot="1" x14ac:dyDescent="0.25">
      <c r="B331" s="22">
        <v>326</v>
      </c>
      <c r="C331" s="32">
        <v>6458</v>
      </c>
      <c r="D331" s="33" t="s">
        <v>276</v>
      </c>
      <c r="E331" s="34">
        <v>-12.9</v>
      </c>
      <c r="F331" s="34">
        <v>9.1999999999999993</v>
      </c>
      <c r="G331" s="35">
        <v>179</v>
      </c>
      <c r="H331" s="35">
        <v>4</v>
      </c>
      <c r="I331" s="36"/>
    </row>
    <row r="332" spans="2:9" ht="15.75" thickTop="1" thickBot="1" x14ac:dyDescent="0.25">
      <c r="B332" s="22">
        <v>327</v>
      </c>
      <c r="C332" s="32">
        <v>6463</v>
      </c>
      <c r="D332" s="33" t="s">
        <v>277</v>
      </c>
      <c r="E332" s="34">
        <v>-13.3</v>
      </c>
      <c r="F332" s="34">
        <v>9.1</v>
      </c>
      <c r="G332" s="35">
        <v>167</v>
      </c>
      <c r="H332" s="35">
        <v>4</v>
      </c>
      <c r="I332" s="36"/>
    </row>
    <row r="333" spans="2:9" ht="15.75" thickTop="1" thickBot="1" x14ac:dyDescent="0.25">
      <c r="B333" s="22">
        <v>328</v>
      </c>
      <c r="C333" s="32">
        <v>6464</v>
      </c>
      <c r="D333" s="33" t="s">
        <v>278</v>
      </c>
      <c r="E333" s="34">
        <v>-13</v>
      </c>
      <c r="F333" s="34">
        <v>9.3000000000000007</v>
      </c>
      <c r="G333" s="35">
        <v>124</v>
      </c>
      <c r="H333" s="35">
        <v>4</v>
      </c>
      <c r="I333" s="36"/>
    </row>
    <row r="334" spans="2:9" ht="15.75" thickTop="1" thickBot="1" x14ac:dyDescent="0.25">
      <c r="B334" s="22">
        <v>329</v>
      </c>
      <c r="C334" s="32">
        <v>6466</v>
      </c>
      <c r="D334" s="33" t="s">
        <v>278</v>
      </c>
      <c r="E334" s="34">
        <v>-12.8</v>
      </c>
      <c r="F334" s="34">
        <v>9.4</v>
      </c>
      <c r="G334" s="35">
        <v>110</v>
      </c>
      <c r="H334" s="35">
        <v>4</v>
      </c>
      <c r="I334" s="36"/>
    </row>
    <row r="335" spans="2:9" ht="15.75" thickTop="1" thickBot="1" x14ac:dyDescent="0.25">
      <c r="B335" s="22">
        <v>330</v>
      </c>
      <c r="C335" s="32">
        <v>6467</v>
      </c>
      <c r="D335" s="33" t="s">
        <v>278</v>
      </c>
      <c r="E335" s="34">
        <v>-13</v>
      </c>
      <c r="F335" s="34">
        <v>9.3000000000000007</v>
      </c>
      <c r="G335" s="35">
        <v>130</v>
      </c>
      <c r="H335" s="35">
        <v>4</v>
      </c>
      <c r="I335" s="36"/>
    </row>
    <row r="336" spans="2:9" ht="15.75" thickTop="1" thickBot="1" x14ac:dyDescent="0.25">
      <c r="B336" s="22">
        <v>331</v>
      </c>
      <c r="C336" s="32">
        <v>6469</v>
      </c>
      <c r="D336" s="33" t="s">
        <v>278</v>
      </c>
      <c r="E336" s="34">
        <v>-13</v>
      </c>
      <c r="F336" s="34">
        <v>9.4</v>
      </c>
      <c r="G336" s="35">
        <v>109</v>
      </c>
      <c r="H336" s="35">
        <v>4</v>
      </c>
      <c r="I336" s="36"/>
    </row>
    <row r="337" spans="2:9" ht="15.75" thickTop="1" thickBot="1" x14ac:dyDescent="0.25">
      <c r="B337" s="22">
        <v>332</v>
      </c>
      <c r="C337" s="32">
        <v>6484</v>
      </c>
      <c r="D337" s="33" t="s">
        <v>279</v>
      </c>
      <c r="E337" s="34">
        <v>-13.1</v>
      </c>
      <c r="F337" s="34">
        <v>9.4</v>
      </c>
      <c r="G337" s="35">
        <v>115</v>
      </c>
      <c r="H337" s="35">
        <v>4</v>
      </c>
      <c r="I337" s="36"/>
    </row>
    <row r="338" spans="2:9" ht="15.75" thickTop="1" thickBot="1" x14ac:dyDescent="0.25">
      <c r="B338" s="22">
        <v>333</v>
      </c>
      <c r="C338" s="32">
        <v>6485</v>
      </c>
      <c r="D338" s="33" t="s">
        <v>280</v>
      </c>
      <c r="E338" s="34">
        <v>-14.6</v>
      </c>
      <c r="F338" s="34">
        <v>7.4</v>
      </c>
      <c r="G338" s="35">
        <v>448</v>
      </c>
      <c r="H338" s="35">
        <v>6</v>
      </c>
      <c r="I338" s="36"/>
    </row>
    <row r="339" spans="2:9" ht="15.75" thickTop="1" thickBot="1" x14ac:dyDescent="0.25">
      <c r="B339" s="22">
        <v>334</v>
      </c>
      <c r="C339" s="32">
        <v>6493</v>
      </c>
      <c r="D339" s="33" t="s">
        <v>281</v>
      </c>
      <c r="E339" s="34">
        <v>-14.4</v>
      </c>
      <c r="F339" s="34">
        <v>7.8</v>
      </c>
      <c r="G339" s="35">
        <v>376</v>
      </c>
      <c r="H339" s="35">
        <v>6</v>
      </c>
      <c r="I339" s="36"/>
    </row>
    <row r="340" spans="2:9" ht="15.75" thickTop="1" thickBot="1" x14ac:dyDescent="0.25">
      <c r="B340" s="22">
        <v>335</v>
      </c>
      <c r="C340" s="32">
        <v>6502</v>
      </c>
      <c r="D340" s="33" t="s">
        <v>282</v>
      </c>
      <c r="E340" s="34">
        <v>-14.2</v>
      </c>
      <c r="F340" s="34">
        <v>7.8</v>
      </c>
      <c r="G340" s="35">
        <v>382</v>
      </c>
      <c r="H340" s="35">
        <v>6</v>
      </c>
      <c r="I340" s="36"/>
    </row>
    <row r="341" spans="2:9" ht="15.75" thickTop="1" thickBot="1" x14ac:dyDescent="0.25">
      <c r="B341" s="22">
        <v>336</v>
      </c>
      <c r="C341" s="32">
        <v>6526</v>
      </c>
      <c r="D341" s="33" t="s">
        <v>283</v>
      </c>
      <c r="E341" s="34">
        <v>-13.5</v>
      </c>
      <c r="F341" s="34">
        <v>8.6999999999999993</v>
      </c>
      <c r="G341" s="35">
        <v>267</v>
      </c>
      <c r="H341" s="35">
        <v>6</v>
      </c>
      <c r="I341" s="36"/>
    </row>
    <row r="342" spans="2:9" ht="15.75" thickTop="1" thickBot="1" x14ac:dyDescent="0.25">
      <c r="B342" s="22">
        <v>337</v>
      </c>
      <c r="C342" s="32">
        <v>6528</v>
      </c>
      <c r="D342" s="33" t="s">
        <v>284</v>
      </c>
      <c r="E342" s="34">
        <v>-13.2</v>
      </c>
      <c r="F342" s="34">
        <v>9.6</v>
      </c>
      <c r="G342" s="35">
        <v>131</v>
      </c>
      <c r="H342" s="35">
        <v>4</v>
      </c>
      <c r="I342" s="36"/>
    </row>
    <row r="343" spans="2:9" ht="15.75" thickTop="1" thickBot="1" x14ac:dyDescent="0.25">
      <c r="B343" s="22">
        <v>338</v>
      </c>
      <c r="C343" s="32">
        <v>6536</v>
      </c>
      <c r="D343" s="33" t="s">
        <v>285</v>
      </c>
      <c r="E343" s="34">
        <v>-14.2</v>
      </c>
      <c r="F343" s="34">
        <v>7.9</v>
      </c>
      <c r="G343" s="35">
        <v>392</v>
      </c>
      <c r="H343" s="35">
        <v>6</v>
      </c>
      <c r="I343" s="36"/>
    </row>
    <row r="344" spans="2:9" ht="15.75" thickTop="1" thickBot="1" x14ac:dyDescent="0.25">
      <c r="B344" s="22">
        <v>339</v>
      </c>
      <c r="C344" s="32">
        <v>6537</v>
      </c>
      <c r="D344" s="33" t="s">
        <v>286</v>
      </c>
      <c r="E344" s="34">
        <v>-13.3</v>
      </c>
      <c r="F344" s="34">
        <v>9.5</v>
      </c>
      <c r="G344" s="35">
        <v>160</v>
      </c>
      <c r="H344" s="35">
        <v>4</v>
      </c>
      <c r="I344" s="36"/>
    </row>
    <row r="345" spans="2:9" ht="15.75" thickTop="1" thickBot="1" x14ac:dyDescent="0.25">
      <c r="B345" s="22">
        <v>340</v>
      </c>
      <c r="C345" s="32">
        <v>6542</v>
      </c>
      <c r="D345" s="33" t="s">
        <v>287</v>
      </c>
      <c r="E345" s="34">
        <v>-13.6</v>
      </c>
      <c r="F345" s="34">
        <v>9.4</v>
      </c>
      <c r="G345" s="35">
        <v>177</v>
      </c>
      <c r="H345" s="35">
        <v>4</v>
      </c>
      <c r="I345" s="36"/>
    </row>
    <row r="346" spans="2:9" ht="15.75" thickTop="1" thickBot="1" x14ac:dyDescent="0.25">
      <c r="B346" s="22">
        <v>341</v>
      </c>
      <c r="C346" s="32">
        <v>6543</v>
      </c>
      <c r="D346" s="33" t="s">
        <v>288</v>
      </c>
      <c r="E346" s="34">
        <v>-13.9</v>
      </c>
      <c r="F346" s="34">
        <v>8.6999999999999993</v>
      </c>
      <c r="G346" s="35">
        <v>249</v>
      </c>
      <c r="H346" s="35">
        <v>6</v>
      </c>
      <c r="I346" s="36"/>
    </row>
    <row r="347" spans="2:9" ht="15.75" thickTop="1" thickBot="1" x14ac:dyDescent="0.25">
      <c r="B347" s="22">
        <v>342</v>
      </c>
      <c r="C347" s="32">
        <v>6556</v>
      </c>
      <c r="D347" s="33" t="s">
        <v>289</v>
      </c>
      <c r="E347" s="34">
        <v>-13</v>
      </c>
      <c r="F347" s="34">
        <v>9.6999999999999993</v>
      </c>
      <c r="G347" s="35">
        <v>120</v>
      </c>
      <c r="H347" s="35">
        <v>4</v>
      </c>
      <c r="I347" s="36"/>
    </row>
    <row r="348" spans="2:9" ht="15.75" thickTop="1" thickBot="1" x14ac:dyDescent="0.25">
      <c r="B348" s="22">
        <v>343</v>
      </c>
      <c r="C348" s="32">
        <v>6567</v>
      </c>
      <c r="D348" s="33" t="s">
        <v>290</v>
      </c>
      <c r="E348" s="34">
        <v>-13.2</v>
      </c>
      <c r="F348" s="34">
        <v>9.6</v>
      </c>
      <c r="G348" s="35">
        <v>142</v>
      </c>
      <c r="H348" s="35">
        <v>4</v>
      </c>
      <c r="I348" s="36"/>
    </row>
    <row r="349" spans="2:9" ht="15.75" thickTop="1" thickBot="1" x14ac:dyDescent="0.25">
      <c r="B349" s="22">
        <v>344</v>
      </c>
      <c r="C349" s="32">
        <v>6571</v>
      </c>
      <c r="D349" s="33" t="s">
        <v>291</v>
      </c>
      <c r="E349" s="34">
        <v>-13</v>
      </c>
      <c r="F349" s="34">
        <v>9.6999999999999993</v>
      </c>
      <c r="G349" s="35">
        <v>118</v>
      </c>
      <c r="H349" s="35">
        <v>4</v>
      </c>
      <c r="I349" s="36"/>
    </row>
    <row r="350" spans="2:9" ht="15.75" thickTop="1" thickBot="1" x14ac:dyDescent="0.25">
      <c r="B350" s="22">
        <v>345</v>
      </c>
      <c r="C350" s="32">
        <v>6577</v>
      </c>
      <c r="D350" s="33" t="s">
        <v>292</v>
      </c>
      <c r="E350" s="34">
        <v>-13.2</v>
      </c>
      <c r="F350" s="34">
        <v>9.6</v>
      </c>
      <c r="G350" s="35">
        <v>150</v>
      </c>
      <c r="H350" s="35">
        <v>4</v>
      </c>
      <c r="I350" s="36"/>
    </row>
    <row r="351" spans="2:9" ht="15.75" thickTop="1" thickBot="1" x14ac:dyDescent="0.25">
      <c r="B351" s="22">
        <v>346</v>
      </c>
      <c r="C351" s="32">
        <v>6578</v>
      </c>
      <c r="D351" s="33" t="s">
        <v>293</v>
      </c>
      <c r="E351" s="34">
        <v>-13.4</v>
      </c>
      <c r="F351" s="34">
        <v>8.8000000000000007</v>
      </c>
      <c r="G351" s="35">
        <v>296</v>
      </c>
      <c r="H351" s="35">
        <v>4</v>
      </c>
      <c r="I351" s="36"/>
    </row>
    <row r="352" spans="2:9" ht="15.75" thickTop="1" thickBot="1" x14ac:dyDescent="0.25">
      <c r="B352" s="22">
        <v>347</v>
      </c>
      <c r="C352" s="32">
        <v>6618</v>
      </c>
      <c r="D352" s="33" t="s">
        <v>294</v>
      </c>
      <c r="E352" s="34">
        <v>-13.6</v>
      </c>
      <c r="F352" s="34">
        <v>9.4</v>
      </c>
      <c r="G352" s="35">
        <v>225</v>
      </c>
      <c r="H352" s="35">
        <v>4</v>
      </c>
      <c r="I352" s="36"/>
    </row>
    <row r="353" spans="2:9" ht="15.75" thickTop="1" thickBot="1" x14ac:dyDescent="0.25">
      <c r="B353" s="22">
        <v>348</v>
      </c>
      <c r="C353" s="32">
        <v>6628</v>
      </c>
      <c r="D353" s="33" t="s">
        <v>295</v>
      </c>
      <c r="E353" s="34">
        <v>-13.5</v>
      </c>
      <c r="F353" s="34">
        <v>9.4</v>
      </c>
      <c r="G353" s="35">
        <v>215</v>
      </c>
      <c r="H353" s="35">
        <v>4</v>
      </c>
      <c r="I353" s="36"/>
    </row>
    <row r="354" spans="2:9" ht="15.75" thickTop="1" thickBot="1" x14ac:dyDescent="0.25">
      <c r="B354" s="22">
        <v>349</v>
      </c>
      <c r="C354" s="32">
        <v>6632</v>
      </c>
      <c r="D354" s="33" t="s">
        <v>296</v>
      </c>
      <c r="E354" s="34">
        <v>-13.7</v>
      </c>
      <c r="F354" s="34">
        <v>9.4</v>
      </c>
      <c r="G354" s="35">
        <v>216</v>
      </c>
      <c r="H354" s="35">
        <v>4</v>
      </c>
      <c r="I354" s="36"/>
    </row>
    <row r="355" spans="2:9" ht="15.75" thickTop="1" thickBot="1" x14ac:dyDescent="0.25">
      <c r="B355" s="22">
        <v>350</v>
      </c>
      <c r="C355" s="32">
        <v>6636</v>
      </c>
      <c r="D355" s="33" t="s">
        <v>297</v>
      </c>
      <c r="E355" s="34">
        <v>-13.3</v>
      </c>
      <c r="F355" s="34">
        <v>9.6</v>
      </c>
      <c r="G355" s="35">
        <v>156</v>
      </c>
      <c r="H355" s="35">
        <v>4</v>
      </c>
      <c r="I355" s="36"/>
    </row>
    <row r="356" spans="2:9" ht="15.75" thickTop="1" thickBot="1" x14ac:dyDescent="0.25">
      <c r="B356" s="22">
        <v>351</v>
      </c>
      <c r="C356" s="32">
        <v>6638</v>
      </c>
      <c r="D356" s="33" t="s">
        <v>298</v>
      </c>
      <c r="E356" s="34">
        <v>-13.1</v>
      </c>
      <c r="F356" s="34">
        <v>9.6999999999999993</v>
      </c>
      <c r="G356" s="35">
        <v>115</v>
      </c>
      <c r="H356" s="35">
        <v>4</v>
      </c>
      <c r="I356" s="36"/>
    </row>
    <row r="357" spans="2:9" ht="15.75" thickTop="1" thickBot="1" x14ac:dyDescent="0.25">
      <c r="B357" s="22">
        <v>352</v>
      </c>
      <c r="C357" s="32">
        <v>6642</v>
      </c>
      <c r="D357" s="33" t="s">
        <v>299</v>
      </c>
      <c r="E357" s="34">
        <v>-13.2</v>
      </c>
      <c r="F357" s="34">
        <v>9.5</v>
      </c>
      <c r="G357" s="35">
        <v>177</v>
      </c>
      <c r="H357" s="35">
        <v>4</v>
      </c>
      <c r="I357" s="36"/>
    </row>
    <row r="358" spans="2:9" ht="15.75" thickTop="1" thickBot="1" x14ac:dyDescent="0.25">
      <c r="B358" s="22">
        <v>353</v>
      </c>
      <c r="C358" s="32">
        <v>6647</v>
      </c>
      <c r="D358" s="33" t="s">
        <v>300</v>
      </c>
      <c r="E358" s="34">
        <v>-13.6</v>
      </c>
      <c r="F358" s="34">
        <v>9</v>
      </c>
      <c r="G358" s="35">
        <v>278</v>
      </c>
      <c r="H358" s="35">
        <v>4</v>
      </c>
      <c r="I358" s="36"/>
    </row>
    <row r="359" spans="2:9" ht="15.75" thickTop="1" thickBot="1" x14ac:dyDescent="0.25">
      <c r="B359" s="22">
        <v>354</v>
      </c>
      <c r="C359" s="32">
        <v>6648</v>
      </c>
      <c r="D359" s="33" t="s">
        <v>301</v>
      </c>
      <c r="E359" s="34">
        <v>-13.5</v>
      </c>
      <c r="F359" s="34">
        <v>9.3000000000000007</v>
      </c>
      <c r="G359" s="35">
        <v>217</v>
      </c>
      <c r="H359" s="35">
        <v>4</v>
      </c>
      <c r="I359" s="36"/>
    </row>
    <row r="360" spans="2:9" ht="15.75" thickTop="1" thickBot="1" x14ac:dyDescent="0.25">
      <c r="B360" s="22">
        <v>355</v>
      </c>
      <c r="C360" s="32">
        <v>6667</v>
      </c>
      <c r="D360" s="33" t="s">
        <v>302</v>
      </c>
      <c r="E360" s="34">
        <v>-13.3</v>
      </c>
      <c r="F360" s="34">
        <v>9.8000000000000007</v>
      </c>
      <c r="G360" s="35">
        <v>97</v>
      </c>
      <c r="H360" s="35">
        <v>4</v>
      </c>
      <c r="I360" s="36"/>
    </row>
    <row r="361" spans="2:9" ht="15.75" thickTop="1" thickBot="1" x14ac:dyDescent="0.25">
      <c r="B361" s="22">
        <v>356</v>
      </c>
      <c r="C361" s="32">
        <v>6679</v>
      </c>
      <c r="D361" s="33" t="s">
        <v>303</v>
      </c>
      <c r="E361" s="34">
        <v>-13.3</v>
      </c>
      <c r="F361" s="34">
        <v>9.5</v>
      </c>
      <c r="G361" s="35">
        <v>179</v>
      </c>
      <c r="H361" s="35">
        <v>4</v>
      </c>
      <c r="I361" s="36"/>
    </row>
    <row r="362" spans="2:9" ht="15.75" thickTop="1" thickBot="1" x14ac:dyDescent="0.25">
      <c r="B362" s="22">
        <v>357</v>
      </c>
      <c r="C362" s="32">
        <v>6682</v>
      </c>
      <c r="D362" s="33" t="s">
        <v>304</v>
      </c>
      <c r="E362" s="34">
        <v>-13.4</v>
      </c>
      <c r="F362" s="34">
        <v>9.5</v>
      </c>
      <c r="G362" s="35">
        <v>191</v>
      </c>
      <c r="H362" s="35">
        <v>4</v>
      </c>
      <c r="I362" s="36"/>
    </row>
    <row r="363" spans="2:9" ht="15.75" thickTop="1" thickBot="1" x14ac:dyDescent="0.25">
      <c r="B363" s="22">
        <v>358</v>
      </c>
      <c r="C363" s="32">
        <v>6686</v>
      </c>
      <c r="D363" s="33" t="s">
        <v>305</v>
      </c>
      <c r="E363" s="34">
        <v>-13.5</v>
      </c>
      <c r="F363" s="34">
        <v>9.6999999999999993</v>
      </c>
      <c r="G363" s="35">
        <v>132</v>
      </c>
      <c r="H363" s="35">
        <v>4</v>
      </c>
      <c r="I363" s="36"/>
    </row>
    <row r="364" spans="2:9" ht="15.75" thickTop="1" thickBot="1" x14ac:dyDescent="0.25">
      <c r="B364" s="22">
        <v>359</v>
      </c>
      <c r="C364" s="32">
        <v>6688</v>
      </c>
      <c r="D364" s="33" t="s">
        <v>306</v>
      </c>
      <c r="E364" s="34">
        <v>-13.6</v>
      </c>
      <c r="F364" s="34">
        <v>9.8000000000000007</v>
      </c>
      <c r="G364" s="35">
        <v>105</v>
      </c>
      <c r="H364" s="35">
        <v>4</v>
      </c>
      <c r="I364" s="36"/>
    </row>
    <row r="365" spans="2:9" ht="15.75" thickTop="1" thickBot="1" x14ac:dyDescent="0.25">
      <c r="B365" s="22">
        <v>360</v>
      </c>
      <c r="C365" s="32">
        <v>6711</v>
      </c>
      <c r="D365" s="33" t="s">
        <v>307</v>
      </c>
      <c r="E365" s="34">
        <v>-13.3</v>
      </c>
      <c r="F365" s="34">
        <v>9.6</v>
      </c>
      <c r="G365" s="35">
        <v>163</v>
      </c>
      <c r="H365" s="35">
        <v>4</v>
      </c>
      <c r="I365" s="36"/>
    </row>
    <row r="366" spans="2:9" ht="15.75" thickTop="1" thickBot="1" x14ac:dyDescent="0.25">
      <c r="B366" s="22">
        <v>361</v>
      </c>
      <c r="C366" s="32">
        <v>6712</v>
      </c>
      <c r="D366" s="33" t="s">
        <v>308</v>
      </c>
      <c r="E366" s="34">
        <v>-14</v>
      </c>
      <c r="F366" s="34">
        <v>9.1</v>
      </c>
      <c r="G366" s="35">
        <v>279</v>
      </c>
      <c r="H366" s="35">
        <v>4</v>
      </c>
      <c r="I366" s="36"/>
    </row>
    <row r="367" spans="2:9" ht="15.75" thickTop="1" thickBot="1" x14ac:dyDescent="0.25">
      <c r="B367" s="22">
        <v>362</v>
      </c>
      <c r="C367" s="32">
        <v>6721</v>
      </c>
      <c r="D367" s="33" t="s">
        <v>309</v>
      </c>
      <c r="E367" s="34">
        <v>-14</v>
      </c>
      <c r="F367" s="34">
        <v>9.1999999999999993</v>
      </c>
      <c r="G367" s="35">
        <v>269</v>
      </c>
      <c r="H367" s="35">
        <v>4</v>
      </c>
      <c r="I367" s="36"/>
    </row>
    <row r="368" spans="2:9" ht="15.75" thickTop="1" thickBot="1" x14ac:dyDescent="0.25">
      <c r="B368" s="22">
        <v>363</v>
      </c>
      <c r="C368" s="32">
        <v>6722</v>
      </c>
      <c r="D368" s="33" t="s">
        <v>310</v>
      </c>
      <c r="E368" s="34">
        <v>-13.3</v>
      </c>
      <c r="F368" s="34">
        <v>9.6</v>
      </c>
      <c r="G368" s="35">
        <v>172</v>
      </c>
      <c r="H368" s="35">
        <v>4</v>
      </c>
      <c r="I368" s="36"/>
    </row>
    <row r="369" spans="2:9" ht="15.75" thickTop="1" thickBot="1" x14ac:dyDescent="0.25">
      <c r="B369" s="22">
        <v>364</v>
      </c>
      <c r="C369" s="32">
        <v>6729</v>
      </c>
      <c r="D369" s="33" t="s">
        <v>311</v>
      </c>
      <c r="E369" s="34">
        <v>-13.1</v>
      </c>
      <c r="F369" s="34">
        <v>9.6999999999999993</v>
      </c>
      <c r="G369" s="35">
        <v>144</v>
      </c>
      <c r="H369" s="35">
        <v>4</v>
      </c>
      <c r="I369" s="36"/>
    </row>
    <row r="370" spans="2:9" ht="15.75" thickTop="1" thickBot="1" x14ac:dyDescent="0.25">
      <c r="B370" s="22">
        <v>365</v>
      </c>
      <c r="C370" s="32">
        <v>6749</v>
      </c>
      <c r="D370" s="33" t="s">
        <v>312</v>
      </c>
      <c r="E370" s="34">
        <v>-12.8</v>
      </c>
      <c r="F370" s="34">
        <v>10.1</v>
      </c>
      <c r="G370" s="35">
        <v>78</v>
      </c>
      <c r="H370" s="35">
        <v>4</v>
      </c>
      <c r="I370" s="36"/>
    </row>
    <row r="371" spans="2:9" ht="15.75" thickTop="1" thickBot="1" x14ac:dyDescent="0.25">
      <c r="B371" s="22">
        <v>366</v>
      </c>
      <c r="C371" s="32">
        <v>6766</v>
      </c>
      <c r="D371" s="33" t="s">
        <v>312</v>
      </c>
      <c r="E371" s="34">
        <v>-13.6</v>
      </c>
      <c r="F371" s="34">
        <v>9.6999999999999993</v>
      </c>
      <c r="G371" s="35">
        <v>87</v>
      </c>
      <c r="H371" s="35">
        <v>4</v>
      </c>
      <c r="I371" s="36"/>
    </row>
    <row r="372" spans="2:9" ht="15.75" thickTop="1" thickBot="1" x14ac:dyDescent="0.25">
      <c r="B372" s="22">
        <v>367</v>
      </c>
      <c r="C372" s="32">
        <v>6772</v>
      </c>
      <c r="D372" s="33" t="s">
        <v>313</v>
      </c>
      <c r="E372" s="34">
        <v>-13.3</v>
      </c>
      <c r="F372" s="34">
        <v>9.6</v>
      </c>
      <c r="G372" s="35">
        <v>94</v>
      </c>
      <c r="H372" s="35">
        <v>4</v>
      </c>
      <c r="I372" s="36"/>
    </row>
    <row r="373" spans="2:9" ht="15.75" thickTop="1" thickBot="1" x14ac:dyDescent="0.25">
      <c r="B373" s="22">
        <v>368</v>
      </c>
      <c r="C373" s="32">
        <v>6773</v>
      </c>
      <c r="D373" s="33" t="s">
        <v>313</v>
      </c>
      <c r="E373" s="34">
        <v>-13.3</v>
      </c>
      <c r="F373" s="34">
        <v>9.6</v>
      </c>
      <c r="G373" s="35">
        <v>96</v>
      </c>
      <c r="H373" s="35">
        <v>4</v>
      </c>
      <c r="I373" s="36"/>
    </row>
    <row r="374" spans="2:9" ht="15.75" thickTop="1" thickBot="1" x14ac:dyDescent="0.25">
      <c r="B374" s="22">
        <v>369</v>
      </c>
      <c r="C374" s="32">
        <v>6774</v>
      </c>
      <c r="D374" s="33" t="s">
        <v>314</v>
      </c>
      <c r="E374" s="34">
        <v>-13.6</v>
      </c>
      <c r="F374" s="34">
        <v>9.5</v>
      </c>
      <c r="G374" s="35">
        <v>105</v>
      </c>
      <c r="H374" s="35">
        <v>4</v>
      </c>
      <c r="I374" s="36"/>
    </row>
    <row r="375" spans="2:9" ht="15.75" thickTop="1" thickBot="1" x14ac:dyDescent="0.25">
      <c r="B375" s="22">
        <v>370</v>
      </c>
      <c r="C375" s="32">
        <v>6779</v>
      </c>
      <c r="D375" s="33" t="s">
        <v>315</v>
      </c>
      <c r="E375" s="34">
        <v>-13.3</v>
      </c>
      <c r="F375" s="34">
        <v>9.6</v>
      </c>
      <c r="G375" s="35">
        <v>83</v>
      </c>
      <c r="H375" s="35">
        <v>4</v>
      </c>
      <c r="I375" s="36"/>
    </row>
    <row r="376" spans="2:9" ht="15.75" thickTop="1" thickBot="1" x14ac:dyDescent="0.25">
      <c r="B376" s="22">
        <v>371</v>
      </c>
      <c r="C376" s="32">
        <v>6780</v>
      </c>
      <c r="D376" s="33" t="s">
        <v>316</v>
      </c>
      <c r="E376" s="34">
        <v>-13.7</v>
      </c>
      <c r="F376" s="34">
        <v>9.6</v>
      </c>
      <c r="G376" s="35">
        <v>85</v>
      </c>
      <c r="H376" s="35">
        <v>4</v>
      </c>
      <c r="I376" s="36"/>
    </row>
    <row r="377" spans="2:9" ht="15.75" thickTop="1" thickBot="1" x14ac:dyDescent="0.25">
      <c r="B377" s="22">
        <v>372</v>
      </c>
      <c r="C377" s="32">
        <v>6785</v>
      </c>
      <c r="D377" s="33" t="s">
        <v>317</v>
      </c>
      <c r="E377" s="34">
        <v>-13.1</v>
      </c>
      <c r="F377" s="34">
        <v>9.6</v>
      </c>
      <c r="G377" s="35">
        <v>59</v>
      </c>
      <c r="H377" s="35">
        <v>4</v>
      </c>
      <c r="I377" s="36"/>
    </row>
    <row r="378" spans="2:9" ht="15.75" thickTop="1" thickBot="1" x14ac:dyDescent="0.25">
      <c r="B378" s="22">
        <v>373</v>
      </c>
      <c r="C378" s="32">
        <v>6792</v>
      </c>
      <c r="D378" s="33" t="s">
        <v>318</v>
      </c>
      <c r="E378" s="34">
        <v>-13.7</v>
      </c>
      <c r="F378" s="34">
        <v>9.6</v>
      </c>
      <c r="G378" s="35">
        <v>89</v>
      </c>
      <c r="H378" s="35">
        <v>4</v>
      </c>
      <c r="I378" s="36"/>
    </row>
    <row r="379" spans="2:9" ht="15.75" thickTop="1" thickBot="1" x14ac:dyDescent="0.25">
      <c r="B379" s="22">
        <v>374</v>
      </c>
      <c r="C379" s="32">
        <v>6794</v>
      </c>
      <c r="D379" s="33" t="s">
        <v>318</v>
      </c>
      <c r="E379" s="34">
        <v>-13.8</v>
      </c>
      <c r="F379" s="34">
        <v>9.6</v>
      </c>
      <c r="G379" s="35">
        <v>90</v>
      </c>
      <c r="H379" s="35">
        <v>4</v>
      </c>
      <c r="I379" s="36"/>
    </row>
    <row r="380" spans="2:9" ht="15.75" thickTop="1" thickBot="1" x14ac:dyDescent="0.25">
      <c r="B380" s="22">
        <v>375</v>
      </c>
      <c r="C380" s="32">
        <v>6796</v>
      </c>
      <c r="D380" s="33" t="s">
        <v>318</v>
      </c>
      <c r="E380" s="34">
        <v>-13.8</v>
      </c>
      <c r="F380" s="34">
        <v>9.6</v>
      </c>
      <c r="G380" s="35">
        <v>95</v>
      </c>
      <c r="H380" s="35">
        <v>4</v>
      </c>
      <c r="I380" s="36"/>
    </row>
    <row r="381" spans="2:9" ht="15.75" thickTop="1" thickBot="1" x14ac:dyDescent="0.25">
      <c r="B381" s="22">
        <v>376</v>
      </c>
      <c r="C381" s="32">
        <v>6800</v>
      </c>
      <c r="D381" s="33" t="s">
        <v>315</v>
      </c>
      <c r="E381" s="34">
        <v>-13.6</v>
      </c>
      <c r="F381" s="34">
        <v>9.6</v>
      </c>
      <c r="G381" s="35">
        <v>79</v>
      </c>
      <c r="H381" s="35">
        <v>4</v>
      </c>
      <c r="I381" s="36"/>
    </row>
    <row r="382" spans="2:9" ht="15.75" thickTop="1" thickBot="1" x14ac:dyDescent="0.25">
      <c r="B382" s="22">
        <v>377</v>
      </c>
      <c r="C382" s="32">
        <v>6803</v>
      </c>
      <c r="D382" s="33" t="s">
        <v>312</v>
      </c>
      <c r="E382" s="34">
        <v>-12.9</v>
      </c>
      <c r="F382" s="34">
        <v>10.1</v>
      </c>
      <c r="G382" s="35">
        <v>77</v>
      </c>
      <c r="H382" s="35">
        <v>4</v>
      </c>
      <c r="I382" s="36"/>
    </row>
    <row r="383" spans="2:9" ht="15.75" thickTop="1" thickBot="1" x14ac:dyDescent="0.25">
      <c r="B383" s="22">
        <v>378</v>
      </c>
      <c r="C383" s="32">
        <v>6808</v>
      </c>
      <c r="D383" s="33" t="s">
        <v>312</v>
      </c>
      <c r="E383" s="34">
        <v>-13.6</v>
      </c>
      <c r="F383" s="34">
        <v>9.6999999999999993</v>
      </c>
      <c r="G383" s="35">
        <v>82</v>
      </c>
      <c r="H383" s="35">
        <v>4</v>
      </c>
      <c r="I383" s="36"/>
    </row>
    <row r="384" spans="2:9" ht="15.75" thickTop="1" thickBot="1" x14ac:dyDescent="0.25">
      <c r="B384" s="22">
        <v>379</v>
      </c>
      <c r="C384" s="32">
        <v>6809</v>
      </c>
      <c r="D384" s="33" t="s">
        <v>319</v>
      </c>
      <c r="E384" s="34">
        <v>-13.7</v>
      </c>
      <c r="F384" s="34">
        <v>9.6999999999999993</v>
      </c>
      <c r="G384" s="35">
        <v>88</v>
      </c>
      <c r="H384" s="35">
        <v>4</v>
      </c>
      <c r="I384" s="36"/>
    </row>
    <row r="385" spans="2:9" ht="15.75" thickTop="1" thickBot="1" x14ac:dyDescent="0.25">
      <c r="B385" s="22">
        <v>380</v>
      </c>
      <c r="C385" s="32">
        <v>6842</v>
      </c>
      <c r="D385" s="33" t="s">
        <v>320</v>
      </c>
      <c r="E385" s="34">
        <v>-13.3</v>
      </c>
      <c r="F385" s="34">
        <v>9.6</v>
      </c>
      <c r="G385" s="35">
        <v>74</v>
      </c>
      <c r="H385" s="35">
        <v>4</v>
      </c>
      <c r="I385" s="36"/>
    </row>
    <row r="386" spans="2:9" ht="15.75" thickTop="1" thickBot="1" x14ac:dyDescent="0.25">
      <c r="B386" s="22">
        <v>381</v>
      </c>
      <c r="C386" s="32">
        <v>6844</v>
      </c>
      <c r="D386" s="33" t="s">
        <v>320</v>
      </c>
      <c r="E386" s="34">
        <v>-13.3</v>
      </c>
      <c r="F386" s="34">
        <v>9.6999999999999993</v>
      </c>
      <c r="G386" s="35">
        <v>59</v>
      </c>
      <c r="H386" s="35">
        <v>4</v>
      </c>
      <c r="I386" s="36"/>
    </row>
    <row r="387" spans="2:9" ht="15.75" thickTop="1" thickBot="1" x14ac:dyDescent="0.25">
      <c r="B387" s="22">
        <v>382</v>
      </c>
      <c r="C387" s="32">
        <v>6846</v>
      </c>
      <c r="D387" s="33" t="s">
        <v>320</v>
      </c>
      <c r="E387" s="34">
        <v>-13.3</v>
      </c>
      <c r="F387" s="34">
        <v>9.6999999999999993</v>
      </c>
      <c r="G387" s="35">
        <v>66</v>
      </c>
      <c r="H387" s="35">
        <v>4</v>
      </c>
      <c r="I387" s="36"/>
    </row>
    <row r="388" spans="2:9" ht="15.75" thickTop="1" thickBot="1" x14ac:dyDescent="0.25">
      <c r="B388" s="22">
        <v>383</v>
      </c>
      <c r="C388" s="32">
        <v>6847</v>
      </c>
      <c r="D388" s="33" t="s">
        <v>320</v>
      </c>
      <c r="E388" s="34">
        <v>-13.3</v>
      </c>
      <c r="F388" s="34">
        <v>9.6999999999999993</v>
      </c>
      <c r="G388" s="35">
        <v>70</v>
      </c>
      <c r="H388" s="35">
        <v>4</v>
      </c>
      <c r="I388" s="36"/>
    </row>
    <row r="389" spans="2:9" ht="15.75" thickTop="1" thickBot="1" x14ac:dyDescent="0.25">
      <c r="B389" s="22">
        <v>384</v>
      </c>
      <c r="C389" s="32">
        <v>6849</v>
      </c>
      <c r="D389" s="33" t="s">
        <v>320</v>
      </c>
      <c r="E389" s="34">
        <v>-13.4</v>
      </c>
      <c r="F389" s="34">
        <v>9.6</v>
      </c>
      <c r="G389" s="35">
        <v>63</v>
      </c>
      <c r="H389" s="35">
        <v>4</v>
      </c>
      <c r="I389" s="36"/>
    </row>
    <row r="390" spans="2:9" ht="15.75" thickTop="1" thickBot="1" x14ac:dyDescent="0.25">
      <c r="B390" s="22">
        <v>385</v>
      </c>
      <c r="C390" s="32">
        <v>6861</v>
      </c>
      <c r="D390" s="33" t="s">
        <v>320</v>
      </c>
      <c r="E390" s="34">
        <v>-13.1</v>
      </c>
      <c r="F390" s="34">
        <v>9.5</v>
      </c>
      <c r="G390" s="35">
        <v>83</v>
      </c>
      <c r="H390" s="35">
        <v>4</v>
      </c>
      <c r="I390" s="36"/>
    </row>
    <row r="391" spans="2:9" ht="15.75" thickTop="1" thickBot="1" x14ac:dyDescent="0.25">
      <c r="B391" s="22">
        <v>386</v>
      </c>
      <c r="C391" s="32">
        <v>6862</v>
      </c>
      <c r="D391" s="33" t="s">
        <v>320</v>
      </c>
      <c r="E391" s="34">
        <v>-13.1</v>
      </c>
      <c r="F391" s="34">
        <v>9.5</v>
      </c>
      <c r="G391" s="35">
        <v>85</v>
      </c>
      <c r="H391" s="35">
        <v>4</v>
      </c>
      <c r="I391" s="36"/>
    </row>
    <row r="392" spans="2:9" ht="15.75" thickTop="1" thickBot="1" x14ac:dyDescent="0.25">
      <c r="B392" s="22">
        <v>387</v>
      </c>
      <c r="C392" s="32">
        <v>6868</v>
      </c>
      <c r="D392" s="33" t="s">
        <v>321</v>
      </c>
      <c r="E392" s="34">
        <v>-12.8</v>
      </c>
      <c r="F392" s="34">
        <v>9.3000000000000007</v>
      </c>
      <c r="G392" s="35">
        <v>111</v>
      </c>
      <c r="H392" s="35">
        <v>4</v>
      </c>
      <c r="I392" s="36"/>
    </row>
    <row r="393" spans="2:9" ht="15.75" thickTop="1" thickBot="1" x14ac:dyDescent="0.25">
      <c r="B393" s="22">
        <v>388</v>
      </c>
      <c r="C393" s="32">
        <v>6869</v>
      </c>
      <c r="D393" s="33" t="s">
        <v>321</v>
      </c>
      <c r="E393" s="34">
        <v>-13</v>
      </c>
      <c r="F393" s="34">
        <v>9.4</v>
      </c>
      <c r="G393" s="35">
        <v>123</v>
      </c>
      <c r="H393" s="35">
        <v>4</v>
      </c>
      <c r="I393" s="36"/>
    </row>
    <row r="394" spans="2:9" ht="15.75" thickTop="1" thickBot="1" x14ac:dyDescent="0.25">
      <c r="B394" s="22">
        <v>389</v>
      </c>
      <c r="C394" s="32">
        <v>6886</v>
      </c>
      <c r="D394" s="33" t="s">
        <v>322</v>
      </c>
      <c r="E394" s="34">
        <v>-13</v>
      </c>
      <c r="F394" s="34">
        <v>9.6999999999999993</v>
      </c>
      <c r="G394" s="35">
        <v>78</v>
      </c>
      <c r="H394" s="35">
        <v>4</v>
      </c>
      <c r="I394" s="36"/>
    </row>
    <row r="395" spans="2:9" ht="15.75" thickTop="1" thickBot="1" x14ac:dyDescent="0.25">
      <c r="B395" s="22">
        <v>390</v>
      </c>
      <c r="C395" s="32">
        <v>6888</v>
      </c>
      <c r="D395" s="33" t="s">
        <v>322</v>
      </c>
      <c r="E395" s="34">
        <v>-13.2</v>
      </c>
      <c r="F395" s="34">
        <v>9.6999999999999993</v>
      </c>
      <c r="G395" s="35">
        <v>63</v>
      </c>
      <c r="H395" s="35">
        <v>4</v>
      </c>
      <c r="I395" s="36"/>
    </row>
    <row r="396" spans="2:9" ht="15.75" thickTop="1" thickBot="1" x14ac:dyDescent="0.25">
      <c r="B396" s="22">
        <v>391</v>
      </c>
      <c r="C396" s="32">
        <v>6889</v>
      </c>
      <c r="D396" s="33" t="s">
        <v>322</v>
      </c>
      <c r="E396" s="34">
        <v>-13.1</v>
      </c>
      <c r="F396" s="34">
        <v>9.1999999999999993</v>
      </c>
      <c r="G396" s="35">
        <v>163</v>
      </c>
      <c r="H396" s="35">
        <v>4</v>
      </c>
      <c r="I396" s="36"/>
    </row>
    <row r="397" spans="2:9" ht="15.75" thickTop="1" thickBot="1" x14ac:dyDescent="0.25">
      <c r="B397" s="22">
        <v>392</v>
      </c>
      <c r="C397" s="32">
        <v>6895</v>
      </c>
      <c r="D397" s="33" t="s">
        <v>323</v>
      </c>
      <c r="E397" s="34">
        <v>-13.3</v>
      </c>
      <c r="F397" s="34">
        <v>9.6</v>
      </c>
      <c r="G397" s="35">
        <v>82</v>
      </c>
      <c r="H397" s="35">
        <v>4</v>
      </c>
      <c r="I397" s="36"/>
    </row>
    <row r="398" spans="2:9" ht="15.75" thickTop="1" thickBot="1" x14ac:dyDescent="0.25">
      <c r="B398" s="22">
        <v>393</v>
      </c>
      <c r="C398" s="32">
        <v>6901</v>
      </c>
      <c r="D398" s="33" t="s">
        <v>324</v>
      </c>
      <c r="E398" s="34">
        <v>-13.3</v>
      </c>
      <c r="F398" s="34">
        <v>9.6</v>
      </c>
      <c r="G398" s="35">
        <v>67</v>
      </c>
      <c r="H398" s="35">
        <v>4</v>
      </c>
      <c r="I398" s="36"/>
    </row>
    <row r="399" spans="2:9" ht="15.75" thickTop="1" thickBot="1" x14ac:dyDescent="0.25">
      <c r="B399" s="22">
        <v>394</v>
      </c>
      <c r="C399" s="32">
        <v>6905</v>
      </c>
      <c r="D399" s="33" t="s">
        <v>325</v>
      </c>
      <c r="E399" s="34">
        <v>-13.5</v>
      </c>
      <c r="F399" s="34">
        <v>9.4</v>
      </c>
      <c r="G399" s="35">
        <v>121</v>
      </c>
      <c r="H399" s="35">
        <v>4</v>
      </c>
      <c r="I399" s="36"/>
    </row>
    <row r="400" spans="2:9" ht="15.75" thickTop="1" thickBot="1" x14ac:dyDescent="0.25">
      <c r="B400" s="22">
        <v>395</v>
      </c>
      <c r="C400" s="32">
        <v>6917</v>
      </c>
      <c r="D400" s="33" t="s">
        <v>326</v>
      </c>
      <c r="E400" s="34">
        <v>-13.6</v>
      </c>
      <c r="F400" s="34">
        <v>9.4</v>
      </c>
      <c r="G400" s="35">
        <v>92</v>
      </c>
      <c r="H400" s="35">
        <v>4</v>
      </c>
      <c r="I400" s="36"/>
    </row>
    <row r="401" spans="2:9" ht="15.75" thickTop="1" thickBot="1" x14ac:dyDescent="0.25">
      <c r="B401" s="22">
        <v>396</v>
      </c>
      <c r="C401" s="32">
        <v>6925</v>
      </c>
      <c r="D401" s="33" t="s">
        <v>327</v>
      </c>
      <c r="E401" s="34">
        <v>-13.5</v>
      </c>
      <c r="F401" s="34">
        <v>9.5</v>
      </c>
      <c r="G401" s="35">
        <v>76</v>
      </c>
      <c r="H401" s="35">
        <v>4</v>
      </c>
      <c r="I401" s="36"/>
    </row>
    <row r="402" spans="2:9" ht="15.75" thickTop="1" thickBot="1" x14ac:dyDescent="0.25">
      <c r="B402" s="22">
        <v>397</v>
      </c>
      <c r="C402" s="32">
        <v>7318</v>
      </c>
      <c r="D402" s="33" t="s">
        <v>328</v>
      </c>
      <c r="E402" s="34">
        <v>-13.6</v>
      </c>
      <c r="F402" s="34">
        <v>8.8000000000000007</v>
      </c>
      <c r="G402" s="35">
        <v>338</v>
      </c>
      <c r="H402" s="35">
        <v>10</v>
      </c>
      <c r="I402" s="36"/>
    </row>
    <row r="403" spans="2:9" ht="15.75" thickTop="1" thickBot="1" x14ac:dyDescent="0.25">
      <c r="B403" s="22">
        <v>398</v>
      </c>
      <c r="C403" s="32">
        <v>7330</v>
      </c>
      <c r="D403" s="33" t="s">
        <v>329</v>
      </c>
      <c r="E403" s="34">
        <v>-14.1</v>
      </c>
      <c r="F403" s="34">
        <v>8.3000000000000007</v>
      </c>
      <c r="G403" s="35">
        <v>425</v>
      </c>
      <c r="H403" s="35">
        <v>10</v>
      </c>
      <c r="I403" s="36"/>
    </row>
    <row r="404" spans="2:9" ht="15.75" thickTop="1" thickBot="1" x14ac:dyDescent="0.25">
      <c r="B404" s="22">
        <v>399</v>
      </c>
      <c r="C404" s="32">
        <v>7333</v>
      </c>
      <c r="D404" s="33" t="s">
        <v>330</v>
      </c>
      <c r="E404" s="34">
        <v>-13.3</v>
      </c>
      <c r="F404" s="34">
        <v>9.1999999999999993</v>
      </c>
      <c r="G404" s="35">
        <v>274</v>
      </c>
      <c r="H404" s="35">
        <v>9</v>
      </c>
      <c r="I404" s="36"/>
    </row>
    <row r="405" spans="2:9" ht="15.75" thickTop="1" thickBot="1" x14ac:dyDescent="0.25">
      <c r="B405" s="22">
        <v>400</v>
      </c>
      <c r="C405" s="32">
        <v>7334</v>
      </c>
      <c r="D405" s="33" t="s">
        <v>331</v>
      </c>
      <c r="E405" s="34">
        <v>-13.6</v>
      </c>
      <c r="F405" s="34">
        <v>8.9</v>
      </c>
      <c r="G405" s="35">
        <v>319</v>
      </c>
      <c r="H405" s="35">
        <v>10</v>
      </c>
      <c r="I405" s="36"/>
    </row>
    <row r="406" spans="2:9" ht="15.75" thickTop="1" thickBot="1" x14ac:dyDescent="0.25">
      <c r="B406" s="22">
        <v>401</v>
      </c>
      <c r="C406" s="32">
        <v>7338</v>
      </c>
      <c r="D406" s="33" t="s">
        <v>332</v>
      </c>
      <c r="E406" s="34">
        <v>-14.8</v>
      </c>
      <c r="F406" s="34">
        <v>7.8</v>
      </c>
      <c r="G406" s="35">
        <v>516</v>
      </c>
      <c r="H406" s="35">
        <v>10</v>
      </c>
      <c r="I406" s="36"/>
    </row>
    <row r="407" spans="2:9" ht="15.75" thickTop="1" thickBot="1" x14ac:dyDescent="0.25">
      <c r="B407" s="22">
        <v>402</v>
      </c>
      <c r="C407" s="32">
        <v>7343</v>
      </c>
      <c r="D407" s="33" t="s">
        <v>333</v>
      </c>
      <c r="E407" s="34">
        <v>-14.7</v>
      </c>
      <c r="F407" s="34">
        <v>7.2</v>
      </c>
      <c r="G407" s="35">
        <v>613</v>
      </c>
      <c r="H407" s="35">
        <v>10</v>
      </c>
      <c r="I407" s="36"/>
    </row>
    <row r="408" spans="2:9" ht="15.75" thickTop="1" thickBot="1" x14ac:dyDescent="0.25">
      <c r="B408" s="22">
        <v>403</v>
      </c>
      <c r="C408" s="32">
        <v>7349</v>
      </c>
      <c r="D408" s="33" t="s">
        <v>334</v>
      </c>
      <c r="E408" s="34">
        <v>-15</v>
      </c>
      <c r="F408" s="34">
        <v>6.8</v>
      </c>
      <c r="G408" s="35">
        <v>680</v>
      </c>
      <c r="H408" s="35">
        <v>10</v>
      </c>
      <c r="I408" s="36"/>
    </row>
    <row r="409" spans="2:9" ht="15.75" thickTop="1" thickBot="1" x14ac:dyDescent="0.25">
      <c r="B409" s="22">
        <v>404</v>
      </c>
      <c r="C409" s="32">
        <v>7356</v>
      </c>
      <c r="D409" s="33" t="s">
        <v>335</v>
      </c>
      <c r="E409" s="34">
        <v>-14.8</v>
      </c>
      <c r="F409" s="34">
        <v>7.3</v>
      </c>
      <c r="G409" s="35">
        <v>596</v>
      </c>
      <c r="H409" s="35">
        <v>10</v>
      </c>
      <c r="I409" s="36"/>
    </row>
    <row r="410" spans="2:9" ht="15.75" thickTop="1" thickBot="1" x14ac:dyDescent="0.25">
      <c r="B410" s="22">
        <v>405</v>
      </c>
      <c r="C410" s="32">
        <v>7366</v>
      </c>
      <c r="D410" s="33" t="s">
        <v>336</v>
      </c>
      <c r="E410" s="34">
        <v>-14.7</v>
      </c>
      <c r="F410" s="34">
        <v>7.6</v>
      </c>
      <c r="G410" s="35">
        <v>547</v>
      </c>
      <c r="H410" s="35">
        <v>10</v>
      </c>
      <c r="I410" s="36"/>
    </row>
    <row r="411" spans="2:9" ht="15.75" thickTop="1" thickBot="1" x14ac:dyDescent="0.25">
      <c r="B411" s="22">
        <v>406</v>
      </c>
      <c r="C411" s="32">
        <v>7368</v>
      </c>
      <c r="D411" s="33" t="s">
        <v>337</v>
      </c>
      <c r="E411" s="34">
        <v>-14.8</v>
      </c>
      <c r="F411" s="34">
        <v>7.6</v>
      </c>
      <c r="G411" s="35">
        <v>543</v>
      </c>
      <c r="H411" s="35">
        <v>10</v>
      </c>
      <c r="I411" s="36"/>
    </row>
    <row r="412" spans="2:9" ht="15.75" thickTop="1" thickBot="1" x14ac:dyDescent="0.25">
      <c r="B412" s="22">
        <v>407</v>
      </c>
      <c r="C412" s="32">
        <v>7381</v>
      </c>
      <c r="D412" s="33" t="s">
        <v>338</v>
      </c>
      <c r="E412" s="34">
        <v>-13.1</v>
      </c>
      <c r="F412" s="34">
        <v>9.5</v>
      </c>
      <c r="G412" s="35">
        <v>221</v>
      </c>
      <c r="H412" s="35">
        <v>9</v>
      </c>
      <c r="I412" s="36"/>
    </row>
    <row r="413" spans="2:9" ht="15.75" thickTop="1" thickBot="1" x14ac:dyDescent="0.25">
      <c r="B413" s="22">
        <v>408</v>
      </c>
      <c r="C413" s="32">
        <v>7387</v>
      </c>
      <c r="D413" s="33" t="s">
        <v>339</v>
      </c>
      <c r="E413" s="34">
        <v>-13.7</v>
      </c>
      <c r="F413" s="34">
        <v>8.8000000000000007</v>
      </c>
      <c r="G413" s="35">
        <v>329</v>
      </c>
      <c r="H413" s="35">
        <v>9</v>
      </c>
      <c r="I413" s="36"/>
    </row>
    <row r="414" spans="2:9" ht="15.75" thickTop="1" thickBot="1" x14ac:dyDescent="0.25">
      <c r="B414" s="22">
        <v>409</v>
      </c>
      <c r="C414" s="32">
        <v>7389</v>
      </c>
      <c r="D414" s="33" t="s">
        <v>340</v>
      </c>
      <c r="E414" s="34">
        <v>-14.6</v>
      </c>
      <c r="F414" s="34">
        <v>8.1</v>
      </c>
      <c r="G414" s="35">
        <v>468</v>
      </c>
      <c r="H414" s="35">
        <v>10</v>
      </c>
      <c r="I414" s="36"/>
    </row>
    <row r="415" spans="2:9" ht="15.75" thickTop="1" thickBot="1" x14ac:dyDescent="0.25">
      <c r="B415" s="22">
        <v>410</v>
      </c>
      <c r="C415" s="32">
        <v>7407</v>
      </c>
      <c r="D415" s="33" t="s">
        <v>341</v>
      </c>
      <c r="E415" s="34">
        <v>-13.8</v>
      </c>
      <c r="F415" s="34">
        <v>8.6</v>
      </c>
      <c r="G415" s="35">
        <v>359</v>
      </c>
      <c r="H415" s="35">
        <v>9</v>
      </c>
      <c r="I415" s="36"/>
    </row>
    <row r="416" spans="2:9" ht="15.75" thickTop="1" thickBot="1" x14ac:dyDescent="0.25">
      <c r="B416" s="22">
        <v>411</v>
      </c>
      <c r="C416" s="32">
        <v>7422</v>
      </c>
      <c r="D416" s="33" t="s">
        <v>342</v>
      </c>
      <c r="E416" s="34">
        <v>-14.6</v>
      </c>
      <c r="F416" s="34">
        <v>7.7</v>
      </c>
      <c r="G416" s="35">
        <v>527</v>
      </c>
      <c r="H416" s="35">
        <v>10</v>
      </c>
      <c r="I416" s="36"/>
    </row>
    <row r="417" spans="2:9" ht="15.75" thickTop="1" thickBot="1" x14ac:dyDescent="0.25">
      <c r="B417" s="22">
        <v>412</v>
      </c>
      <c r="C417" s="32">
        <v>7426</v>
      </c>
      <c r="D417" s="33" t="s">
        <v>343</v>
      </c>
      <c r="E417" s="34">
        <v>-13.8</v>
      </c>
      <c r="F417" s="34">
        <v>8.5</v>
      </c>
      <c r="G417" s="35">
        <v>372</v>
      </c>
      <c r="H417" s="35">
        <v>10</v>
      </c>
      <c r="I417" s="36"/>
    </row>
    <row r="418" spans="2:9" ht="15.75" thickTop="1" thickBot="1" x14ac:dyDescent="0.25">
      <c r="B418" s="22">
        <v>413</v>
      </c>
      <c r="C418" s="32">
        <v>7427</v>
      </c>
      <c r="D418" s="33" t="s">
        <v>344</v>
      </c>
      <c r="E418" s="34">
        <v>-14.1</v>
      </c>
      <c r="F418" s="34">
        <v>8.3000000000000007</v>
      </c>
      <c r="G418" s="35">
        <v>418</v>
      </c>
      <c r="H418" s="35">
        <v>10</v>
      </c>
      <c r="I418" s="36"/>
    </row>
    <row r="419" spans="2:9" ht="15.75" thickTop="1" thickBot="1" x14ac:dyDescent="0.25">
      <c r="B419" s="22">
        <v>414</v>
      </c>
      <c r="C419" s="32">
        <v>7429</v>
      </c>
      <c r="D419" s="33" t="s">
        <v>345</v>
      </c>
      <c r="E419" s="34">
        <v>-14.7</v>
      </c>
      <c r="F419" s="34">
        <v>6.9</v>
      </c>
      <c r="G419" s="35">
        <v>643</v>
      </c>
      <c r="H419" s="35">
        <v>10</v>
      </c>
      <c r="I419" s="36"/>
    </row>
    <row r="420" spans="2:9" ht="15.75" thickTop="1" thickBot="1" x14ac:dyDescent="0.25">
      <c r="B420" s="22">
        <v>415</v>
      </c>
      <c r="C420" s="32">
        <v>7545</v>
      </c>
      <c r="D420" s="33" t="s">
        <v>346</v>
      </c>
      <c r="E420" s="34">
        <v>-13.3</v>
      </c>
      <c r="F420" s="34">
        <v>9.9</v>
      </c>
      <c r="G420" s="35">
        <v>201</v>
      </c>
      <c r="H420" s="35">
        <v>9</v>
      </c>
      <c r="I420" s="36"/>
    </row>
    <row r="421" spans="2:9" ht="15.75" thickTop="1" thickBot="1" x14ac:dyDescent="0.25">
      <c r="B421" s="22">
        <v>416</v>
      </c>
      <c r="C421" s="32">
        <v>7546</v>
      </c>
      <c r="D421" s="33" t="s">
        <v>346</v>
      </c>
      <c r="E421" s="34">
        <v>-13.7</v>
      </c>
      <c r="F421" s="34">
        <v>9.5</v>
      </c>
      <c r="G421" s="35">
        <v>240</v>
      </c>
      <c r="H421" s="35">
        <v>9</v>
      </c>
      <c r="I421" s="36"/>
    </row>
    <row r="422" spans="2:9" ht="15.75" thickTop="1" thickBot="1" x14ac:dyDescent="0.25">
      <c r="B422" s="22">
        <v>417</v>
      </c>
      <c r="C422" s="32">
        <v>7548</v>
      </c>
      <c r="D422" s="33" t="s">
        <v>346</v>
      </c>
      <c r="E422" s="34">
        <v>-14.2</v>
      </c>
      <c r="F422" s="34">
        <v>8.9</v>
      </c>
      <c r="G422" s="35">
        <v>312</v>
      </c>
      <c r="H422" s="35">
        <v>9</v>
      </c>
      <c r="I422" s="36"/>
    </row>
    <row r="423" spans="2:9" ht="15.75" thickTop="1" thickBot="1" x14ac:dyDescent="0.25">
      <c r="B423" s="22">
        <v>418</v>
      </c>
      <c r="C423" s="32">
        <v>7549</v>
      </c>
      <c r="D423" s="33" t="s">
        <v>346</v>
      </c>
      <c r="E423" s="34">
        <v>-13.5</v>
      </c>
      <c r="F423" s="34">
        <v>9.5</v>
      </c>
      <c r="G423" s="35">
        <v>221</v>
      </c>
      <c r="H423" s="35">
        <v>9</v>
      </c>
      <c r="I423" s="36"/>
    </row>
    <row r="424" spans="2:9" ht="15.75" thickTop="1" thickBot="1" x14ac:dyDescent="0.25">
      <c r="B424" s="22">
        <v>419</v>
      </c>
      <c r="C424" s="32">
        <v>7551</v>
      </c>
      <c r="D424" s="33" t="s">
        <v>346</v>
      </c>
      <c r="E424" s="34">
        <v>-14</v>
      </c>
      <c r="F424" s="34">
        <v>9</v>
      </c>
      <c r="G424" s="35">
        <v>284</v>
      </c>
      <c r="H424" s="35">
        <v>9</v>
      </c>
      <c r="I424" s="36"/>
    </row>
    <row r="425" spans="2:9" ht="15.75" thickTop="1" thickBot="1" x14ac:dyDescent="0.25">
      <c r="B425" s="22">
        <v>420</v>
      </c>
      <c r="C425" s="32">
        <v>7552</v>
      </c>
      <c r="D425" s="33" t="s">
        <v>346</v>
      </c>
      <c r="E425" s="34">
        <v>-13.8</v>
      </c>
      <c r="F425" s="34">
        <v>9.3000000000000007</v>
      </c>
      <c r="G425" s="35">
        <v>226</v>
      </c>
      <c r="H425" s="35">
        <v>9</v>
      </c>
      <c r="I425" s="36"/>
    </row>
    <row r="426" spans="2:9" ht="15.75" thickTop="1" thickBot="1" x14ac:dyDescent="0.25">
      <c r="B426" s="22">
        <v>421</v>
      </c>
      <c r="C426" s="32">
        <v>7554</v>
      </c>
      <c r="D426" s="33" t="s">
        <v>347</v>
      </c>
      <c r="E426" s="34">
        <v>-14.2</v>
      </c>
      <c r="F426" s="34">
        <v>9.1</v>
      </c>
      <c r="G426" s="35">
        <v>265</v>
      </c>
      <c r="H426" s="35">
        <v>9</v>
      </c>
      <c r="I426" s="36"/>
    </row>
    <row r="427" spans="2:9" ht="15.75" thickTop="1" thickBot="1" x14ac:dyDescent="0.25">
      <c r="B427" s="22">
        <v>422</v>
      </c>
      <c r="C427" s="32">
        <v>7557</v>
      </c>
      <c r="D427" s="33" t="s">
        <v>348</v>
      </c>
      <c r="E427" s="34">
        <v>-14.1</v>
      </c>
      <c r="F427" s="34">
        <v>8.8000000000000007</v>
      </c>
      <c r="G427" s="35">
        <v>328</v>
      </c>
      <c r="H427" s="35">
        <v>9</v>
      </c>
      <c r="I427" s="36"/>
    </row>
    <row r="428" spans="2:9" ht="15.75" thickTop="1" thickBot="1" x14ac:dyDescent="0.25">
      <c r="B428" s="22">
        <v>423</v>
      </c>
      <c r="C428" s="32">
        <v>7570</v>
      </c>
      <c r="D428" s="33" t="s">
        <v>349</v>
      </c>
      <c r="E428" s="34">
        <v>-13.9</v>
      </c>
      <c r="F428" s="34">
        <v>9.1</v>
      </c>
      <c r="G428" s="35">
        <v>279</v>
      </c>
      <c r="H428" s="35">
        <v>9</v>
      </c>
      <c r="I428" s="36"/>
    </row>
    <row r="429" spans="2:9" ht="15.75" thickTop="1" thickBot="1" x14ac:dyDescent="0.25">
      <c r="B429" s="22">
        <v>424</v>
      </c>
      <c r="C429" s="32">
        <v>7580</v>
      </c>
      <c r="D429" s="33" t="s">
        <v>350</v>
      </c>
      <c r="E429" s="34">
        <v>-14.2</v>
      </c>
      <c r="F429" s="34">
        <v>8.9</v>
      </c>
      <c r="G429" s="35">
        <v>318</v>
      </c>
      <c r="H429" s="35">
        <v>9</v>
      </c>
      <c r="I429" s="36"/>
    </row>
    <row r="430" spans="2:9" ht="15.75" thickTop="1" thickBot="1" x14ac:dyDescent="0.25">
      <c r="B430" s="22">
        <v>425</v>
      </c>
      <c r="C430" s="32">
        <v>7586</v>
      </c>
      <c r="D430" s="33" t="s">
        <v>351</v>
      </c>
      <c r="E430" s="34">
        <v>-14.2</v>
      </c>
      <c r="F430" s="34">
        <v>8.9</v>
      </c>
      <c r="G430" s="35">
        <v>312</v>
      </c>
      <c r="H430" s="35">
        <v>9</v>
      </c>
      <c r="I430" s="36"/>
    </row>
    <row r="431" spans="2:9" ht="15.75" thickTop="1" thickBot="1" x14ac:dyDescent="0.25">
      <c r="B431" s="22">
        <v>426</v>
      </c>
      <c r="C431" s="32">
        <v>7589</v>
      </c>
      <c r="D431" s="33" t="s">
        <v>352</v>
      </c>
      <c r="E431" s="34">
        <v>-13.9</v>
      </c>
      <c r="F431" s="34">
        <v>8.8000000000000007</v>
      </c>
      <c r="G431" s="35">
        <v>324</v>
      </c>
      <c r="H431" s="35">
        <v>9</v>
      </c>
      <c r="I431" s="36"/>
    </row>
    <row r="432" spans="2:9" ht="15.75" thickTop="1" thickBot="1" x14ac:dyDescent="0.25">
      <c r="B432" s="22">
        <v>427</v>
      </c>
      <c r="C432" s="32">
        <v>7607</v>
      </c>
      <c r="D432" s="33" t="s">
        <v>353</v>
      </c>
      <c r="E432" s="34">
        <v>-13.9</v>
      </c>
      <c r="F432" s="34">
        <v>9</v>
      </c>
      <c r="G432" s="35">
        <v>315</v>
      </c>
      <c r="H432" s="35">
        <v>9</v>
      </c>
      <c r="I432" s="36"/>
    </row>
    <row r="433" spans="2:9" ht="15.75" thickTop="1" thickBot="1" x14ac:dyDescent="0.25">
      <c r="B433" s="22">
        <v>428</v>
      </c>
      <c r="C433" s="32">
        <v>7613</v>
      </c>
      <c r="D433" s="33" t="s">
        <v>354</v>
      </c>
      <c r="E433" s="34">
        <v>-14.1</v>
      </c>
      <c r="F433" s="34">
        <v>8.9</v>
      </c>
      <c r="G433" s="35">
        <v>315</v>
      </c>
      <c r="H433" s="35">
        <v>9</v>
      </c>
      <c r="I433" s="36"/>
    </row>
    <row r="434" spans="2:9" ht="15.75" thickTop="1" thickBot="1" x14ac:dyDescent="0.25">
      <c r="B434" s="22">
        <v>429</v>
      </c>
      <c r="C434" s="32">
        <v>7616</v>
      </c>
      <c r="D434" s="33" t="s">
        <v>355</v>
      </c>
      <c r="E434" s="34">
        <v>-14</v>
      </c>
      <c r="F434" s="34">
        <v>8.8000000000000007</v>
      </c>
      <c r="G434" s="35">
        <v>332</v>
      </c>
      <c r="H434" s="35">
        <v>9</v>
      </c>
      <c r="I434" s="36"/>
    </row>
    <row r="435" spans="2:9" ht="15.75" thickTop="1" thickBot="1" x14ac:dyDescent="0.25">
      <c r="B435" s="22">
        <v>430</v>
      </c>
      <c r="C435" s="32">
        <v>7619</v>
      </c>
      <c r="D435" s="33" t="s">
        <v>356</v>
      </c>
      <c r="E435" s="34">
        <v>-13.8</v>
      </c>
      <c r="F435" s="34">
        <v>9.1</v>
      </c>
      <c r="G435" s="35">
        <v>274</v>
      </c>
      <c r="H435" s="35">
        <v>9</v>
      </c>
      <c r="I435" s="36"/>
    </row>
    <row r="436" spans="2:9" ht="15.75" thickTop="1" thickBot="1" x14ac:dyDescent="0.25">
      <c r="B436" s="22">
        <v>431</v>
      </c>
      <c r="C436" s="32">
        <v>7629</v>
      </c>
      <c r="D436" s="33" t="s">
        <v>78</v>
      </c>
      <c r="E436" s="34">
        <v>-14.2</v>
      </c>
      <c r="F436" s="34">
        <v>8.6</v>
      </c>
      <c r="G436" s="35">
        <v>362</v>
      </c>
      <c r="H436" s="35">
        <v>9</v>
      </c>
      <c r="I436" s="36"/>
    </row>
    <row r="437" spans="2:9" ht="15.75" thickTop="1" thickBot="1" x14ac:dyDescent="0.25">
      <c r="B437" s="22">
        <v>432</v>
      </c>
      <c r="C437" s="32">
        <v>7639</v>
      </c>
      <c r="D437" s="33" t="s">
        <v>357</v>
      </c>
      <c r="E437" s="34">
        <v>-14</v>
      </c>
      <c r="F437" s="34">
        <v>8.9</v>
      </c>
      <c r="G437" s="35">
        <v>305</v>
      </c>
      <c r="H437" s="35">
        <v>9</v>
      </c>
      <c r="I437" s="36"/>
    </row>
    <row r="438" spans="2:9" ht="15.75" thickTop="1" thickBot="1" x14ac:dyDescent="0.25">
      <c r="B438" s="22">
        <v>433</v>
      </c>
      <c r="C438" s="32">
        <v>7646</v>
      </c>
      <c r="D438" s="33" t="s">
        <v>358</v>
      </c>
      <c r="E438" s="34">
        <v>-13.7</v>
      </c>
      <c r="F438" s="34">
        <v>9</v>
      </c>
      <c r="G438" s="35">
        <v>295</v>
      </c>
      <c r="H438" s="35">
        <v>9</v>
      </c>
      <c r="I438" s="36"/>
    </row>
    <row r="439" spans="2:9" ht="15.75" thickTop="1" thickBot="1" x14ac:dyDescent="0.25">
      <c r="B439" s="22">
        <v>434</v>
      </c>
      <c r="C439" s="32">
        <v>7743</v>
      </c>
      <c r="D439" s="33" t="s">
        <v>359</v>
      </c>
      <c r="E439" s="34">
        <v>-12.8</v>
      </c>
      <c r="F439" s="34">
        <v>9.6999999999999993</v>
      </c>
      <c r="G439" s="35">
        <v>176</v>
      </c>
      <c r="H439" s="35">
        <v>9</v>
      </c>
      <c r="I439" s="36"/>
    </row>
    <row r="440" spans="2:9" ht="15.75" thickTop="1" thickBot="1" x14ac:dyDescent="0.25">
      <c r="B440" s="22">
        <v>435</v>
      </c>
      <c r="C440" s="32">
        <v>7745</v>
      </c>
      <c r="D440" s="33" t="s">
        <v>359</v>
      </c>
      <c r="E440" s="34">
        <v>-12.8</v>
      </c>
      <c r="F440" s="34">
        <v>9.6999999999999993</v>
      </c>
      <c r="G440" s="35">
        <v>174</v>
      </c>
      <c r="H440" s="35">
        <v>9</v>
      </c>
      <c r="I440" s="36"/>
    </row>
    <row r="441" spans="2:9" ht="15.75" thickTop="1" thickBot="1" x14ac:dyDescent="0.25">
      <c r="B441" s="22">
        <v>436</v>
      </c>
      <c r="C441" s="32">
        <v>7747</v>
      </c>
      <c r="D441" s="33" t="s">
        <v>359</v>
      </c>
      <c r="E441" s="34">
        <v>-12.8</v>
      </c>
      <c r="F441" s="34">
        <v>9.6999999999999993</v>
      </c>
      <c r="G441" s="35">
        <v>170</v>
      </c>
      <c r="H441" s="35">
        <v>9</v>
      </c>
      <c r="I441" s="36"/>
    </row>
    <row r="442" spans="2:9" ht="15.75" thickTop="1" thickBot="1" x14ac:dyDescent="0.25">
      <c r="B442" s="22">
        <v>437</v>
      </c>
      <c r="C442" s="32">
        <v>7749</v>
      </c>
      <c r="D442" s="33" t="s">
        <v>359</v>
      </c>
      <c r="E442" s="34">
        <v>-13.3</v>
      </c>
      <c r="F442" s="34">
        <v>9.3000000000000007</v>
      </c>
      <c r="G442" s="35">
        <v>258</v>
      </c>
      <c r="H442" s="35">
        <v>9</v>
      </c>
      <c r="I442" s="36"/>
    </row>
    <row r="443" spans="2:9" ht="15.75" thickTop="1" thickBot="1" x14ac:dyDescent="0.25">
      <c r="B443" s="22">
        <v>438</v>
      </c>
      <c r="C443" s="32">
        <v>7751</v>
      </c>
      <c r="D443" s="33" t="s">
        <v>360</v>
      </c>
      <c r="E443" s="34">
        <v>-12.6</v>
      </c>
      <c r="F443" s="34">
        <v>9.9</v>
      </c>
      <c r="G443" s="35">
        <v>146</v>
      </c>
      <c r="H443" s="35">
        <v>9</v>
      </c>
      <c r="I443" s="36"/>
    </row>
    <row r="444" spans="2:9" ht="15.75" thickTop="1" thickBot="1" x14ac:dyDescent="0.25">
      <c r="B444" s="22">
        <v>439</v>
      </c>
      <c r="C444" s="32">
        <v>7768</v>
      </c>
      <c r="D444" s="33" t="s">
        <v>361</v>
      </c>
      <c r="E444" s="34">
        <v>-13.1</v>
      </c>
      <c r="F444" s="34">
        <v>9.5</v>
      </c>
      <c r="G444" s="35">
        <v>189</v>
      </c>
      <c r="H444" s="35">
        <v>9</v>
      </c>
      <c r="I444" s="36"/>
    </row>
    <row r="445" spans="2:9" ht="15.75" thickTop="1" thickBot="1" x14ac:dyDescent="0.25">
      <c r="B445" s="22">
        <v>440</v>
      </c>
      <c r="C445" s="32">
        <v>7774</v>
      </c>
      <c r="D445" s="33" t="s">
        <v>362</v>
      </c>
      <c r="E445" s="34">
        <v>-13.3</v>
      </c>
      <c r="F445" s="34">
        <v>9.5</v>
      </c>
      <c r="G445" s="35">
        <v>177</v>
      </c>
      <c r="H445" s="35">
        <v>9</v>
      </c>
      <c r="I445" s="36"/>
    </row>
    <row r="446" spans="2:9" ht="15.75" thickTop="1" thickBot="1" x14ac:dyDescent="0.25">
      <c r="B446" s="22">
        <v>441</v>
      </c>
      <c r="C446" s="32">
        <v>7778</v>
      </c>
      <c r="D446" s="33" t="s">
        <v>363</v>
      </c>
      <c r="E446" s="34">
        <v>-13.2</v>
      </c>
      <c r="F446" s="34">
        <v>9.6</v>
      </c>
      <c r="G446" s="35">
        <v>167</v>
      </c>
      <c r="H446" s="35">
        <v>9</v>
      </c>
      <c r="I446" s="36"/>
    </row>
    <row r="447" spans="2:9" ht="15.75" thickTop="1" thickBot="1" x14ac:dyDescent="0.25">
      <c r="B447" s="22">
        <v>442</v>
      </c>
      <c r="C447" s="32">
        <v>7806</v>
      </c>
      <c r="D447" s="33" t="s">
        <v>364</v>
      </c>
      <c r="E447" s="34">
        <v>-14</v>
      </c>
      <c r="F447" s="34">
        <v>8.8000000000000007</v>
      </c>
      <c r="G447" s="35">
        <v>333</v>
      </c>
      <c r="H447" s="35">
        <v>9</v>
      </c>
      <c r="I447" s="36"/>
    </row>
    <row r="448" spans="2:9" ht="15.75" thickTop="1" thickBot="1" x14ac:dyDescent="0.25">
      <c r="B448" s="22">
        <v>443</v>
      </c>
      <c r="C448" s="32">
        <v>7819</v>
      </c>
      <c r="D448" s="33" t="s">
        <v>365</v>
      </c>
      <c r="E448" s="34">
        <v>-14.1</v>
      </c>
      <c r="F448" s="34">
        <v>8.6999999999999993</v>
      </c>
      <c r="G448" s="35">
        <v>341</v>
      </c>
      <c r="H448" s="35">
        <v>9</v>
      </c>
      <c r="I448" s="36"/>
    </row>
    <row r="449" spans="2:9" ht="15.75" thickTop="1" thickBot="1" x14ac:dyDescent="0.25">
      <c r="B449" s="22">
        <v>444</v>
      </c>
      <c r="C449" s="32">
        <v>7907</v>
      </c>
      <c r="D449" s="33" t="s">
        <v>366</v>
      </c>
      <c r="E449" s="34">
        <v>-14.6</v>
      </c>
      <c r="F449" s="34">
        <v>8.1</v>
      </c>
      <c r="G449" s="35">
        <v>474</v>
      </c>
      <c r="H449" s="35">
        <v>10</v>
      </c>
      <c r="I449" s="36"/>
    </row>
    <row r="450" spans="2:9" ht="15.75" thickTop="1" thickBot="1" x14ac:dyDescent="0.25">
      <c r="B450" s="22">
        <v>445</v>
      </c>
      <c r="C450" s="32">
        <v>7919</v>
      </c>
      <c r="D450" s="33" t="s">
        <v>367</v>
      </c>
      <c r="E450" s="34">
        <v>-14.6</v>
      </c>
      <c r="F450" s="34">
        <v>8.1</v>
      </c>
      <c r="G450" s="35">
        <v>469</v>
      </c>
      <c r="H450" s="35">
        <v>10</v>
      </c>
      <c r="I450" s="36"/>
    </row>
    <row r="451" spans="2:9" ht="15.75" thickTop="1" thickBot="1" x14ac:dyDescent="0.25">
      <c r="B451" s="22">
        <v>446</v>
      </c>
      <c r="C451" s="32">
        <v>7922</v>
      </c>
      <c r="D451" s="33" t="s">
        <v>368</v>
      </c>
      <c r="E451" s="34">
        <v>-14.7</v>
      </c>
      <c r="F451" s="34">
        <v>7.5</v>
      </c>
      <c r="G451" s="35">
        <v>564</v>
      </c>
      <c r="H451" s="35">
        <v>10</v>
      </c>
      <c r="I451" s="36"/>
    </row>
    <row r="452" spans="2:9" ht="15.75" thickTop="1" thickBot="1" x14ac:dyDescent="0.25">
      <c r="B452" s="22">
        <v>447</v>
      </c>
      <c r="C452" s="32">
        <v>7924</v>
      </c>
      <c r="D452" s="33" t="s">
        <v>369</v>
      </c>
      <c r="E452" s="34">
        <v>-14.5</v>
      </c>
      <c r="F452" s="34">
        <v>8.1</v>
      </c>
      <c r="G452" s="35">
        <v>467</v>
      </c>
      <c r="H452" s="35">
        <v>10</v>
      </c>
      <c r="I452" s="36"/>
    </row>
    <row r="453" spans="2:9" ht="15.75" thickTop="1" thickBot="1" x14ac:dyDescent="0.25">
      <c r="B453" s="22">
        <v>448</v>
      </c>
      <c r="C453" s="32">
        <v>7926</v>
      </c>
      <c r="D453" s="33" t="s">
        <v>370</v>
      </c>
      <c r="E453" s="34">
        <v>-14.9</v>
      </c>
      <c r="F453" s="34">
        <v>7.1</v>
      </c>
      <c r="G453" s="35">
        <v>614</v>
      </c>
      <c r="H453" s="35">
        <v>10</v>
      </c>
      <c r="I453" s="36"/>
    </row>
    <row r="454" spans="2:9" ht="15.75" thickTop="1" thickBot="1" x14ac:dyDescent="0.25">
      <c r="B454" s="22">
        <v>449</v>
      </c>
      <c r="C454" s="32">
        <v>7927</v>
      </c>
      <c r="D454" s="33" t="s">
        <v>371</v>
      </c>
      <c r="E454" s="34">
        <v>-14.7</v>
      </c>
      <c r="F454" s="34">
        <v>7.7</v>
      </c>
      <c r="G454" s="35">
        <v>520</v>
      </c>
      <c r="H454" s="35">
        <v>10</v>
      </c>
      <c r="I454" s="36"/>
    </row>
    <row r="455" spans="2:9" ht="15.75" thickTop="1" thickBot="1" x14ac:dyDescent="0.25">
      <c r="B455" s="22">
        <v>450</v>
      </c>
      <c r="C455" s="32">
        <v>7929</v>
      </c>
      <c r="D455" s="33" t="s">
        <v>372</v>
      </c>
      <c r="E455" s="34">
        <v>-14.8</v>
      </c>
      <c r="F455" s="34">
        <v>7.9</v>
      </c>
      <c r="G455" s="35">
        <v>500</v>
      </c>
      <c r="H455" s="35">
        <v>10</v>
      </c>
      <c r="I455" s="36"/>
    </row>
    <row r="456" spans="2:9" ht="15.75" thickTop="1" thickBot="1" x14ac:dyDescent="0.25">
      <c r="B456" s="22">
        <v>451</v>
      </c>
      <c r="C456" s="32">
        <v>7937</v>
      </c>
      <c r="D456" s="33" t="s">
        <v>373</v>
      </c>
      <c r="E456" s="34">
        <v>-14.6</v>
      </c>
      <c r="F456" s="34">
        <v>8.1999999999999993</v>
      </c>
      <c r="G456" s="35">
        <v>451</v>
      </c>
      <c r="H456" s="35">
        <v>9</v>
      </c>
      <c r="I456" s="36"/>
    </row>
    <row r="457" spans="2:9" ht="15.75" thickTop="1" thickBot="1" x14ac:dyDescent="0.25">
      <c r="B457" s="22">
        <v>452</v>
      </c>
      <c r="C457" s="32">
        <v>7950</v>
      </c>
      <c r="D457" s="33" t="s">
        <v>374</v>
      </c>
      <c r="E457" s="34">
        <v>-14.3</v>
      </c>
      <c r="F457" s="34">
        <v>8.6</v>
      </c>
      <c r="G457" s="35">
        <v>365</v>
      </c>
      <c r="H457" s="35">
        <v>9</v>
      </c>
      <c r="I457" s="36"/>
    </row>
    <row r="458" spans="2:9" ht="15.75" thickTop="1" thickBot="1" x14ac:dyDescent="0.25">
      <c r="B458" s="22">
        <v>453</v>
      </c>
      <c r="C458" s="32">
        <v>7952</v>
      </c>
      <c r="D458" s="33" t="s">
        <v>375</v>
      </c>
      <c r="E458" s="34">
        <v>-14.6</v>
      </c>
      <c r="F458" s="34">
        <v>8.1</v>
      </c>
      <c r="G458" s="35">
        <v>456</v>
      </c>
      <c r="H458" s="35">
        <v>10</v>
      </c>
      <c r="I458" s="36"/>
    </row>
    <row r="459" spans="2:9" ht="15.75" thickTop="1" thickBot="1" x14ac:dyDescent="0.25">
      <c r="B459" s="22">
        <v>454</v>
      </c>
      <c r="C459" s="32">
        <v>7955</v>
      </c>
      <c r="D459" s="33" t="s">
        <v>376</v>
      </c>
      <c r="E459" s="34">
        <v>-14.5</v>
      </c>
      <c r="F459" s="34">
        <v>8.4</v>
      </c>
      <c r="G459" s="35">
        <v>416</v>
      </c>
      <c r="H459" s="35">
        <v>9</v>
      </c>
      <c r="I459" s="36"/>
    </row>
    <row r="460" spans="2:9" ht="15.75" thickTop="1" thickBot="1" x14ac:dyDescent="0.25">
      <c r="B460" s="22">
        <v>455</v>
      </c>
      <c r="C460" s="32">
        <v>7957</v>
      </c>
      <c r="D460" s="33" t="s">
        <v>377</v>
      </c>
      <c r="E460" s="34">
        <v>-14.2</v>
      </c>
      <c r="F460" s="34">
        <v>8.6</v>
      </c>
      <c r="G460" s="35">
        <v>368</v>
      </c>
      <c r="H460" s="35">
        <v>9</v>
      </c>
      <c r="I460" s="36"/>
    </row>
    <row r="461" spans="2:9" ht="15.75" thickTop="1" thickBot="1" x14ac:dyDescent="0.25">
      <c r="B461" s="22">
        <v>456</v>
      </c>
      <c r="C461" s="32">
        <v>7958</v>
      </c>
      <c r="D461" s="33" t="s">
        <v>378</v>
      </c>
      <c r="E461" s="34">
        <v>-14.1</v>
      </c>
      <c r="F461" s="34">
        <v>8.6999999999999993</v>
      </c>
      <c r="G461" s="35">
        <v>355</v>
      </c>
      <c r="H461" s="35">
        <v>9</v>
      </c>
      <c r="I461" s="36"/>
    </row>
    <row r="462" spans="2:9" ht="15.75" thickTop="1" thickBot="1" x14ac:dyDescent="0.25">
      <c r="B462" s="22">
        <v>457</v>
      </c>
      <c r="C462" s="32">
        <v>7973</v>
      </c>
      <c r="D462" s="33" t="s">
        <v>379</v>
      </c>
      <c r="E462" s="34">
        <v>-14.4</v>
      </c>
      <c r="F462" s="34">
        <v>8.5</v>
      </c>
      <c r="G462" s="35">
        <v>385</v>
      </c>
      <c r="H462" s="35">
        <v>9</v>
      </c>
      <c r="I462" s="36"/>
    </row>
    <row r="463" spans="2:9" ht="15.75" thickTop="1" thickBot="1" x14ac:dyDescent="0.25">
      <c r="B463" s="22">
        <v>458</v>
      </c>
      <c r="C463" s="32">
        <v>7980</v>
      </c>
      <c r="D463" s="33" t="s">
        <v>380</v>
      </c>
      <c r="E463" s="34">
        <v>-13.7</v>
      </c>
      <c r="F463" s="34">
        <v>9.3000000000000007</v>
      </c>
      <c r="G463" s="35">
        <v>223</v>
      </c>
      <c r="H463" s="35">
        <v>9</v>
      </c>
      <c r="I463" s="36"/>
    </row>
    <row r="464" spans="2:9" ht="15.75" thickTop="1" thickBot="1" x14ac:dyDescent="0.25">
      <c r="B464" s="22">
        <v>459</v>
      </c>
      <c r="C464" s="32">
        <v>7985</v>
      </c>
      <c r="D464" s="33" t="s">
        <v>381</v>
      </c>
      <c r="E464" s="34">
        <v>-13.8</v>
      </c>
      <c r="F464" s="34">
        <v>9</v>
      </c>
      <c r="G464" s="35">
        <v>277</v>
      </c>
      <c r="H464" s="35">
        <v>9</v>
      </c>
      <c r="I464" s="36"/>
    </row>
    <row r="465" spans="2:9" ht="15.75" thickTop="1" thickBot="1" x14ac:dyDescent="0.25">
      <c r="B465" s="22">
        <v>460</v>
      </c>
      <c r="C465" s="32">
        <v>7987</v>
      </c>
      <c r="D465" s="33" t="s">
        <v>382</v>
      </c>
      <c r="E465" s="34">
        <v>-14.2</v>
      </c>
      <c r="F465" s="34">
        <v>8.6</v>
      </c>
      <c r="G465" s="35">
        <v>368</v>
      </c>
      <c r="H465" s="35">
        <v>9</v>
      </c>
      <c r="I465" s="36"/>
    </row>
    <row r="466" spans="2:9" ht="15.75" thickTop="1" thickBot="1" x14ac:dyDescent="0.25">
      <c r="B466" s="22">
        <v>461</v>
      </c>
      <c r="C466" s="32">
        <v>8056</v>
      </c>
      <c r="D466" s="33" t="s">
        <v>383</v>
      </c>
      <c r="E466" s="34">
        <v>-13.1</v>
      </c>
      <c r="F466" s="34">
        <v>9.6</v>
      </c>
      <c r="G466" s="35">
        <v>286</v>
      </c>
      <c r="H466" s="35">
        <v>9</v>
      </c>
      <c r="I466" s="36"/>
    </row>
    <row r="467" spans="2:9" ht="15.75" thickTop="1" thickBot="1" x14ac:dyDescent="0.25">
      <c r="B467" s="22">
        <v>462</v>
      </c>
      <c r="C467" s="32">
        <v>8058</v>
      </c>
      <c r="D467" s="33" t="s">
        <v>383</v>
      </c>
      <c r="E467" s="34">
        <v>-13.8</v>
      </c>
      <c r="F467" s="34">
        <v>9.1</v>
      </c>
      <c r="G467" s="35">
        <v>272</v>
      </c>
      <c r="H467" s="35">
        <v>9</v>
      </c>
      <c r="I467" s="36"/>
    </row>
    <row r="468" spans="2:9" ht="15.75" thickTop="1" thickBot="1" x14ac:dyDescent="0.25">
      <c r="B468" s="22">
        <v>463</v>
      </c>
      <c r="C468" s="32">
        <v>8060</v>
      </c>
      <c r="D468" s="33" t="s">
        <v>383</v>
      </c>
      <c r="E468" s="34">
        <v>-13.7</v>
      </c>
      <c r="F468" s="34">
        <v>9</v>
      </c>
      <c r="G468" s="35">
        <v>318</v>
      </c>
      <c r="H468" s="35">
        <v>9</v>
      </c>
      <c r="I468" s="36"/>
    </row>
    <row r="469" spans="2:9" ht="15.75" thickTop="1" thickBot="1" x14ac:dyDescent="0.25">
      <c r="B469" s="22">
        <v>464</v>
      </c>
      <c r="C469" s="32">
        <v>8062</v>
      </c>
      <c r="D469" s="33" t="s">
        <v>383</v>
      </c>
      <c r="E469" s="34">
        <v>-13.3</v>
      </c>
      <c r="F469" s="34">
        <v>9.3000000000000007</v>
      </c>
      <c r="G469" s="35">
        <v>317</v>
      </c>
      <c r="H469" s="35">
        <v>9</v>
      </c>
      <c r="I469" s="36"/>
    </row>
    <row r="470" spans="2:9" ht="15.75" thickTop="1" thickBot="1" x14ac:dyDescent="0.25">
      <c r="B470" s="22">
        <v>465</v>
      </c>
      <c r="C470" s="32">
        <v>8064</v>
      </c>
      <c r="D470" s="33" t="s">
        <v>383</v>
      </c>
      <c r="E470" s="34">
        <v>-13.7</v>
      </c>
      <c r="F470" s="34">
        <v>8.6999999999999993</v>
      </c>
      <c r="G470" s="35">
        <v>365</v>
      </c>
      <c r="H470" s="35">
        <v>9</v>
      </c>
      <c r="I470" s="36"/>
    </row>
    <row r="471" spans="2:9" ht="15.75" thickTop="1" thickBot="1" x14ac:dyDescent="0.25">
      <c r="B471" s="22">
        <v>466</v>
      </c>
      <c r="C471" s="32">
        <v>8066</v>
      </c>
      <c r="D471" s="33" t="s">
        <v>383</v>
      </c>
      <c r="E471" s="34">
        <v>-13.7</v>
      </c>
      <c r="F471" s="34">
        <v>9</v>
      </c>
      <c r="G471" s="35">
        <v>327</v>
      </c>
      <c r="H471" s="35">
        <v>9</v>
      </c>
      <c r="I471" s="36"/>
    </row>
    <row r="472" spans="2:9" ht="15.75" thickTop="1" thickBot="1" x14ac:dyDescent="0.25">
      <c r="B472" s="22">
        <v>467</v>
      </c>
      <c r="C472" s="32">
        <v>8107</v>
      </c>
      <c r="D472" s="33" t="s">
        <v>384</v>
      </c>
      <c r="E472" s="34">
        <v>-13.8</v>
      </c>
      <c r="F472" s="34">
        <v>8.5</v>
      </c>
      <c r="G472" s="35">
        <v>422</v>
      </c>
      <c r="H472" s="35">
        <v>10</v>
      </c>
      <c r="I472" s="36"/>
    </row>
    <row r="473" spans="2:9" ht="15.75" thickTop="1" thickBot="1" x14ac:dyDescent="0.25">
      <c r="B473" s="22">
        <v>468</v>
      </c>
      <c r="C473" s="32">
        <v>8112</v>
      </c>
      <c r="D473" s="33" t="s">
        <v>385</v>
      </c>
      <c r="E473" s="34">
        <v>-13.6</v>
      </c>
      <c r="F473" s="34">
        <v>8.9</v>
      </c>
      <c r="G473" s="35">
        <v>319</v>
      </c>
      <c r="H473" s="35">
        <v>9</v>
      </c>
      <c r="I473" s="36"/>
    </row>
    <row r="474" spans="2:9" ht="15.75" thickTop="1" thickBot="1" x14ac:dyDescent="0.25">
      <c r="B474" s="22">
        <v>469</v>
      </c>
      <c r="C474" s="32">
        <v>8115</v>
      </c>
      <c r="D474" s="33" t="s">
        <v>386</v>
      </c>
      <c r="E474" s="34">
        <v>-14</v>
      </c>
      <c r="F474" s="34">
        <v>8.5</v>
      </c>
      <c r="G474" s="35">
        <v>388</v>
      </c>
      <c r="H474" s="35">
        <v>9</v>
      </c>
      <c r="I474" s="36"/>
    </row>
    <row r="475" spans="2:9" ht="15.75" thickTop="1" thickBot="1" x14ac:dyDescent="0.25">
      <c r="B475" s="22">
        <v>470</v>
      </c>
      <c r="C475" s="32">
        <v>8118</v>
      </c>
      <c r="D475" s="33" t="s">
        <v>387</v>
      </c>
      <c r="E475" s="34">
        <v>-13.8</v>
      </c>
      <c r="F475" s="34">
        <v>8.6</v>
      </c>
      <c r="G475" s="35">
        <v>395</v>
      </c>
      <c r="H475" s="35">
        <v>9</v>
      </c>
      <c r="I475" s="36"/>
    </row>
    <row r="476" spans="2:9" ht="15.75" thickTop="1" thickBot="1" x14ac:dyDescent="0.25">
      <c r="B476" s="22">
        <v>471</v>
      </c>
      <c r="C476" s="32">
        <v>8132</v>
      </c>
      <c r="D476" s="33" t="s">
        <v>388</v>
      </c>
      <c r="E476" s="34">
        <v>-13.8</v>
      </c>
      <c r="F476" s="34">
        <v>9</v>
      </c>
      <c r="G476" s="35">
        <v>307</v>
      </c>
      <c r="H476" s="35">
        <v>9</v>
      </c>
      <c r="I476" s="36"/>
    </row>
    <row r="477" spans="2:9" ht="15.75" thickTop="1" thickBot="1" x14ac:dyDescent="0.25">
      <c r="B477" s="22">
        <v>472</v>
      </c>
      <c r="C477" s="32">
        <v>8134</v>
      </c>
      <c r="D477" s="33" t="s">
        <v>389</v>
      </c>
      <c r="E477" s="34">
        <v>-13.7</v>
      </c>
      <c r="F477" s="34">
        <v>8.6999999999999993</v>
      </c>
      <c r="G477" s="35">
        <v>381</v>
      </c>
      <c r="H477" s="35">
        <v>9</v>
      </c>
      <c r="I477" s="36"/>
    </row>
    <row r="478" spans="2:9" ht="15.75" thickTop="1" thickBot="1" x14ac:dyDescent="0.25">
      <c r="B478" s="22">
        <v>473</v>
      </c>
      <c r="C478" s="32">
        <v>8141</v>
      </c>
      <c r="D478" s="33" t="s">
        <v>390</v>
      </c>
      <c r="E478" s="34">
        <v>-13.7</v>
      </c>
      <c r="F478" s="34">
        <v>8.8000000000000007</v>
      </c>
      <c r="G478" s="35">
        <v>346</v>
      </c>
      <c r="H478" s="35">
        <v>9</v>
      </c>
      <c r="I478" s="36"/>
    </row>
    <row r="479" spans="2:9" ht="15.75" thickTop="1" thickBot="1" x14ac:dyDescent="0.25">
      <c r="B479" s="22">
        <v>474</v>
      </c>
      <c r="C479" s="32">
        <v>8144</v>
      </c>
      <c r="D479" s="33" t="s">
        <v>391</v>
      </c>
      <c r="E479" s="34">
        <v>-13.8</v>
      </c>
      <c r="F479" s="34">
        <v>8.6</v>
      </c>
      <c r="G479" s="35">
        <v>398</v>
      </c>
      <c r="H479" s="35">
        <v>9</v>
      </c>
      <c r="I479" s="36"/>
    </row>
    <row r="480" spans="2:9" ht="15.75" thickTop="1" thickBot="1" x14ac:dyDescent="0.25">
      <c r="B480" s="22">
        <v>475</v>
      </c>
      <c r="C480" s="32">
        <v>8147</v>
      </c>
      <c r="D480" s="33" t="s">
        <v>392</v>
      </c>
      <c r="E480" s="34">
        <v>-14.7</v>
      </c>
      <c r="F480" s="34">
        <v>7.9</v>
      </c>
      <c r="G480" s="35">
        <v>504</v>
      </c>
      <c r="H480" s="35">
        <v>10</v>
      </c>
      <c r="I480" s="36"/>
    </row>
    <row r="481" spans="2:9" ht="15.75" thickTop="1" thickBot="1" x14ac:dyDescent="0.25">
      <c r="B481" s="22">
        <v>476</v>
      </c>
      <c r="C481" s="32">
        <v>8209</v>
      </c>
      <c r="D481" s="33" t="s">
        <v>393</v>
      </c>
      <c r="E481" s="34">
        <v>-14.7</v>
      </c>
      <c r="F481" s="34">
        <v>7.3</v>
      </c>
      <c r="G481" s="35">
        <v>575</v>
      </c>
      <c r="H481" s="35">
        <v>10</v>
      </c>
      <c r="I481" s="36"/>
    </row>
    <row r="482" spans="2:9" ht="15.75" thickTop="1" thickBot="1" x14ac:dyDescent="0.25">
      <c r="B482" s="22">
        <v>477</v>
      </c>
      <c r="C482" s="32">
        <v>8223</v>
      </c>
      <c r="D482" s="33" t="s">
        <v>394</v>
      </c>
      <c r="E482" s="34">
        <v>-15</v>
      </c>
      <c r="F482" s="34">
        <v>6.8</v>
      </c>
      <c r="G482" s="35">
        <v>661</v>
      </c>
      <c r="H482" s="35">
        <v>10</v>
      </c>
      <c r="I482" s="36"/>
    </row>
    <row r="483" spans="2:9" ht="15.75" thickTop="1" thickBot="1" x14ac:dyDescent="0.25">
      <c r="B483" s="22">
        <v>478</v>
      </c>
      <c r="C483" s="32">
        <v>8228</v>
      </c>
      <c r="D483" s="33" t="s">
        <v>395</v>
      </c>
      <c r="E483" s="34">
        <v>-14.4</v>
      </c>
      <c r="F483" s="34">
        <v>8.1999999999999993</v>
      </c>
      <c r="G483" s="35">
        <v>460</v>
      </c>
      <c r="H483" s="35">
        <v>10</v>
      </c>
      <c r="I483" s="36"/>
    </row>
    <row r="484" spans="2:9" ht="15.75" thickTop="1" thickBot="1" x14ac:dyDescent="0.25">
      <c r="B484" s="22">
        <v>479</v>
      </c>
      <c r="C484" s="32">
        <v>8233</v>
      </c>
      <c r="D484" s="33" t="s">
        <v>396</v>
      </c>
      <c r="E484" s="34">
        <v>-14.7</v>
      </c>
      <c r="F484" s="34">
        <v>8.1</v>
      </c>
      <c r="G484" s="35">
        <v>452</v>
      </c>
      <c r="H484" s="35">
        <v>10</v>
      </c>
      <c r="I484" s="36"/>
    </row>
    <row r="485" spans="2:9" ht="15.75" thickTop="1" thickBot="1" x14ac:dyDescent="0.25">
      <c r="B485" s="22">
        <v>480</v>
      </c>
      <c r="C485" s="32">
        <v>8236</v>
      </c>
      <c r="D485" s="33" t="s">
        <v>397</v>
      </c>
      <c r="E485" s="34">
        <v>-14.6</v>
      </c>
      <c r="F485" s="34">
        <v>7.7</v>
      </c>
      <c r="G485" s="35">
        <v>522</v>
      </c>
      <c r="H485" s="35">
        <v>10</v>
      </c>
      <c r="I485" s="36"/>
    </row>
    <row r="486" spans="2:9" ht="15.75" thickTop="1" thickBot="1" x14ac:dyDescent="0.25">
      <c r="B486" s="22">
        <v>481</v>
      </c>
      <c r="C486" s="32">
        <v>8237</v>
      </c>
      <c r="D486" s="33" t="s">
        <v>398</v>
      </c>
      <c r="E486" s="34">
        <v>-15</v>
      </c>
      <c r="F486" s="34">
        <v>6.8</v>
      </c>
      <c r="G486" s="35">
        <v>655</v>
      </c>
      <c r="H486" s="35">
        <v>10</v>
      </c>
      <c r="I486" s="36"/>
    </row>
    <row r="487" spans="2:9" ht="15.75" thickTop="1" thickBot="1" x14ac:dyDescent="0.25">
      <c r="B487" s="22">
        <v>482</v>
      </c>
      <c r="C487" s="32">
        <v>8239</v>
      </c>
      <c r="D487" s="33" t="s">
        <v>399</v>
      </c>
      <c r="E487" s="34">
        <v>-14.8</v>
      </c>
      <c r="F487" s="34">
        <v>7.9</v>
      </c>
      <c r="G487" s="35">
        <v>484</v>
      </c>
      <c r="H487" s="35">
        <v>10</v>
      </c>
      <c r="I487" s="36"/>
    </row>
    <row r="488" spans="2:9" ht="15.75" thickTop="1" thickBot="1" x14ac:dyDescent="0.25">
      <c r="B488" s="22">
        <v>483</v>
      </c>
      <c r="C488" s="32">
        <v>8248</v>
      </c>
      <c r="D488" s="33" t="s">
        <v>400</v>
      </c>
      <c r="E488" s="34">
        <v>-14.5</v>
      </c>
      <c r="F488" s="34">
        <v>6.6</v>
      </c>
      <c r="G488" s="35">
        <v>698</v>
      </c>
      <c r="H488" s="35">
        <v>11</v>
      </c>
      <c r="I488" s="36"/>
    </row>
    <row r="489" spans="2:9" ht="15.75" thickTop="1" thickBot="1" x14ac:dyDescent="0.25">
      <c r="B489" s="22">
        <v>484</v>
      </c>
      <c r="C489" s="32">
        <v>8258</v>
      </c>
      <c r="D489" s="33" t="s">
        <v>401</v>
      </c>
      <c r="E489" s="34">
        <v>-14.5</v>
      </c>
      <c r="F489" s="34">
        <v>7.5</v>
      </c>
      <c r="G489" s="35">
        <v>539</v>
      </c>
      <c r="H489" s="35">
        <v>10</v>
      </c>
      <c r="I489" s="36"/>
    </row>
    <row r="490" spans="2:9" ht="15.75" thickTop="1" thickBot="1" x14ac:dyDescent="0.25">
      <c r="B490" s="22">
        <v>485</v>
      </c>
      <c r="C490" s="32">
        <v>8261</v>
      </c>
      <c r="D490" s="33" t="s">
        <v>402</v>
      </c>
      <c r="E490" s="34">
        <v>-14.9</v>
      </c>
      <c r="F490" s="34">
        <v>6.7</v>
      </c>
      <c r="G490" s="35">
        <v>686</v>
      </c>
      <c r="H490" s="35">
        <v>11</v>
      </c>
      <c r="I490" s="36"/>
    </row>
    <row r="491" spans="2:9" ht="15.75" thickTop="1" thickBot="1" x14ac:dyDescent="0.25">
      <c r="B491" s="22">
        <v>486</v>
      </c>
      <c r="C491" s="32">
        <v>8262</v>
      </c>
      <c r="D491" s="33" t="s">
        <v>403</v>
      </c>
      <c r="E491" s="34">
        <v>-15.1</v>
      </c>
      <c r="F491" s="34">
        <v>5.9</v>
      </c>
      <c r="G491" s="35">
        <v>818</v>
      </c>
      <c r="H491" s="35">
        <v>11</v>
      </c>
      <c r="I491" s="36"/>
    </row>
    <row r="492" spans="2:9" ht="15.75" thickTop="1" thickBot="1" x14ac:dyDescent="0.25">
      <c r="B492" s="22">
        <v>487</v>
      </c>
      <c r="C492" s="32">
        <v>8267</v>
      </c>
      <c r="D492" s="33" t="s">
        <v>404</v>
      </c>
      <c r="E492" s="34">
        <v>-14.6</v>
      </c>
      <c r="F492" s="34">
        <v>6.4</v>
      </c>
      <c r="G492" s="35">
        <v>737</v>
      </c>
      <c r="H492" s="35">
        <v>11</v>
      </c>
      <c r="I492" s="36"/>
    </row>
    <row r="493" spans="2:9" ht="15.75" thickTop="1" thickBot="1" x14ac:dyDescent="0.25">
      <c r="B493" s="22">
        <v>488</v>
      </c>
      <c r="C493" s="32">
        <v>8280</v>
      </c>
      <c r="D493" s="33" t="s">
        <v>405</v>
      </c>
      <c r="E493" s="34">
        <v>-13.4</v>
      </c>
      <c r="F493" s="34">
        <v>8.9</v>
      </c>
      <c r="G493" s="35">
        <v>367</v>
      </c>
      <c r="H493" s="35">
        <v>10</v>
      </c>
      <c r="I493" s="36"/>
    </row>
    <row r="494" spans="2:9" ht="15.75" thickTop="1" thickBot="1" x14ac:dyDescent="0.25">
      <c r="B494" s="22">
        <v>489</v>
      </c>
      <c r="C494" s="32">
        <v>8289</v>
      </c>
      <c r="D494" s="33" t="s">
        <v>406</v>
      </c>
      <c r="E494" s="34">
        <v>-14</v>
      </c>
      <c r="F494" s="34">
        <v>8.3000000000000007</v>
      </c>
      <c r="G494" s="35">
        <v>459</v>
      </c>
      <c r="H494" s="35">
        <v>10</v>
      </c>
      <c r="I494" s="36"/>
    </row>
    <row r="495" spans="2:9" ht="15.75" thickTop="1" thickBot="1" x14ac:dyDescent="0.25">
      <c r="B495" s="22">
        <v>490</v>
      </c>
      <c r="C495" s="32">
        <v>8294</v>
      </c>
      <c r="D495" s="33" t="s">
        <v>407</v>
      </c>
      <c r="E495" s="34">
        <v>-14.1</v>
      </c>
      <c r="F495" s="34">
        <v>8.1</v>
      </c>
      <c r="G495" s="35">
        <v>477</v>
      </c>
      <c r="H495" s="35">
        <v>10</v>
      </c>
      <c r="I495" s="36"/>
    </row>
    <row r="496" spans="2:9" ht="15.75" thickTop="1" thickBot="1" x14ac:dyDescent="0.25">
      <c r="B496" s="22">
        <v>491</v>
      </c>
      <c r="C496" s="32">
        <v>8297</v>
      </c>
      <c r="D496" s="33" t="s">
        <v>408</v>
      </c>
      <c r="E496" s="34">
        <v>-14.1</v>
      </c>
      <c r="F496" s="34">
        <v>7.9</v>
      </c>
      <c r="G496" s="35">
        <v>507</v>
      </c>
      <c r="H496" s="35">
        <v>10</v>
      </c>
      <c r="I496" s="36"/>
    </row>
    <row r="497" spans="2:9" ht="15.75" thickTop="1" thickBot="1" x14ac:dyDescent="0.25">
      <c r="B497" s="22">
        <v>492</v>
      </c>
      <c r="C497" s="32">
        <v>8301</v>
      </c>
      <c r="D497" s="33" t="s">
        <v>409</v>
      </c>
      <c r="E497" s="34">
        <v>-13.8</v>
      </c>
      <c r="F497" s="34">
        <v>8.5</v>
      </c>
      <c r="G497" s="35">
        <v>438</v>
      </c>
      <c r="H497" s="35">
        <v>10</v>
      </c>
      <c r="I497" s="36"/>
    </row>
    <row r="498" spans="2:9" ht="15.75" thickTop="1" thickBot="1" x14ac:dyDescent="0.25">
      <c r="B498" s="22">
        <v>493</v>
      </c>
      <c r="C498" s="32">
        <v>8304</v>
      </c>
      <c r="D498" s="33" t="s">
        <v>410</v>
      </c>
      <c r="E498" s="34">
        <v>-14.8</v>
      </c>
      <c r="F498" s="34">
        <v>6.5</v>
      </c>
      <c r="G498" s="35">
        <v>717</v>
      </c>
      <c r="H498" s="35">
        <v>10</v>
      </c>
      <c r="I498" s="36"/>
    </row>
    <row r="499" spans="2:9" ht="15.75" thickTop="1" thickBot="1" x14ac:dyDescent="0.25">
      <c r="B499" s="22">
        <v>494</v>
      </c>
      <c r="C499" s="32">
        <v>8309</v>
      </c>
      <c r="D499" s="33" t="s">
        <v>411</v>
      </c>
      <c r="E499" s="34">
        <v>-15.3</v>
      </c>
      <c r="F499" s="34">
        <v>5.6</v>
      </c>
      <c r="G499" s="35">
        <v>867</v>
      </c>
      <c r="H499" s="35">
        <v>11</v>
      </c>
      <c r="I499" s="36"/>
    </row>
    <row r="500" spans="2:9" ht="15.75" thickTop="1" thickBot="1" x14ac:dyDescent="0.25">
      <c r="B500" s="22">
        <v>495</v>
      </c>
      <c r="C500" s="32">
        <v>8315</v>
      </c>
      <c r="D500" s="33" t="s">
        <v>412</v>
      </c>
      <c r="E500" s="34">
        <v>-13.8</v>
      </c>
      <c r="F500" s="34">
        <v>8.3000000000000007</v>
      </c>
      <c r="G500" s="35">
        <v>457</v>
      </c>
      <c r="H500" s="35">
        <v>10</v>
      </c>
      <c r="I500" s="36"/>
    </row>
    <row r="501" spans="2:9" ht="15.75" thickTop="1" thickBot="1" x14ac:dyDescent="0.25">
      <c r="B501" s="22">
        <v>496</v>
      </c>
      <c r="C501" s="32">
        <v>8321</v>
      </c>
      <c r="D501" s="33" t="s">
        <v>413</v>
      </c>
      <c r="E501" s="34">
        <v>-14.7</v>
      </c>
      <c r="F501" s="34">
        <v>6.8</v>
      </c>
      <c r="G501" s="35">
        <v>666</v>
      </c>
      <c r="H501" s="35">
        <v>10</v>
      </c>
      <c r="I501" s="36"/>
    </row>
    <row r="502" spans="2:9" ht="15.75" thickTop="1" thickBot="1" x14ac:dyDescent="0.25">
      <c r="B502" s="22">
        <v>497</v>
      </c>
      <c r="C502" s="32">
        <v>8324</v>
      </c>
      <c r="D502" s="33" t="s">
        <v>414</v>
      </c>
      <c r="E502" s="34">
        <v>-14.8</v>
      </c>
      <c r="F502" s="34">
        <v>7.2</v>
      </c>
      <c r="G502" s="35">
        <v>612</v>
      </c>
      <c r="H502" s="35">
        <v>10</v>
      </c>
      <c r="I502" s="36"/>
    </row>
    <row r="503" spans="2:9" ht="15.75" thickTop="1" thickBot="1" x14ac:dyDescent="0.25">
      <c r="B503" s="22">
        <v>498</v>
      </c>
      <c r="C503" s="32">
        <v>8328</v>
      </c>
      <c r="D503" s="33" t="s">
        <v>415</v>
      </c>
      <c r="E503" s="34">
        <v>-14.7</v>
      </c>
      <c r="F503" s="34">
        <v>7.4</v>
      </c>
      <c r="G503" s="35">
        <v>569</v>
      </c>
      <c r="H503" s="35">
        <v>10</v>
      </c>
      <c r="I503" s="36"/>
    </row>
    <row r="504" spans="2:9" ht="15.75" thickTop="1" thickBot="1" x14ac:dyDescent="0.25">
      <c r="B504" s="22">
        <v>499</v>
      </c>
      <c r="C504" s="32">
        <v>8340</v>
      </c>
      <c r="D504" s="33" t="s">
        <v>416</v>
      </c>
      <c r="E504" s="34">
        <v>-14.1</v>
      </c>
      <c r="F504" s="34">
        <v>8.1</v>
      </c>
      <c r="G504" s="35">
        <v>483</v>
      </c>
      <c r="H504" s="35">
        <v>10</v>
      </c>
      <c r="I504" s="36"/>
    </row>
    <row r="505" spans="2:9" ht="15.75" thickTop="1" thickBot="1" x14ac:dyDescent="0.25">
      <c r="B505" s="22">
        <v>500</v>
      </c>
      <c r="C505" s="32">
        <v>8344</v>
      </c>
      <c r="D505" s="33" t="s">
        <v>417</v>
      </c>
      <c r="E505" s="34">
        <v>-14.8</v>
      </c>
      <c r="F505" s="34">
        <v>6.8</v>
      </c>
      <c r="G505" s="35">
        <v>678</v>
      </c>
      <c r="H505" s="35">
        <v>10</v>
      </c>
      <c r="I505" s="36"/>
    </row>
    <row r="506" spans="2:9" ht="15.75" thickTop="1" thickBot="1" x14ac:dyDescent="0.25">
      <c r="B506" s="22">
        <v>501</v>
      </c>
      <c r="C506" s="32">
        <v>8349</v>
      </c>
      <c r="D506" s="33" t="s">
        <v>418</v>
      </c>
      <c r="E506" s="34">
        <v>-15.3</v>
      </c>
      <c r="F506" s="34">
        <v>5.6</v>
      </c>
      <c r="G506" s="35">
        <v>872</v>
      </c>
      <c r="H506" s="35">
        <v>11</v>
      </c>
      <c r="I506" s="36"/>
    </row>
    <row r="507" spans="2:9" ht="15.75" thickTop="1" thickBot="1" x14ac:dyDescent="0.25">
      <c r="B507" s="22">
        <v>502</v>
      </c>
      <c r="C507" s="32">
        <v>8352</v>
      </c>
      <c r="D507" s="33" t="s">
        <v>419</v>
      </c>
      <c r="E507" s="34">
        <v>-14.8</v>
      </c>
      <c r="F507" s="34">
        <v>6.1</v>
      </c>
      <c r="G507" s="35">
        <v>786</v>
      </c>
      <c r="H507" s="35">
        <v>11</v>
      </c>
      <c r="I507" s="36"/>
    </row>
    <row r="508" spans="2:9" ht="15.75" thickTop="1" thickBot="1" x14ac:dyDescent="0.25">
      <c r="B508" s="22">
        <v>503</v>
      </c>
      <c r="C508" s="32">
        <v>8359</v>
      </c>
      <c r="D508" s="33" t="s">
        <v>420</v>
      </c>
      <c r="E508" s="34">
        <v>-14.9</v>
      </c>
      <c r="F508" s="34">
        <v>6</v>
      </c>
      <c r="G508" s="35">
        <v>794</v>
      </c>
      <c r="H508" s="35">
        <v>11</v>
      </c>
      <c r="I508" s="36"/>
    </row>
    <row r="509" spans="2:9" ht="15.75" thickTop="1" thickBot="1" x14ac:dyDescent="0.25">
      <c r="B509" s="22">
        <v>504</v>
      </c>
      <c r="C509" s="32">
        <v>8371</v>
      </c>
      <c r="D509" s="33" t="s">
        <v>421</v>
      </c>
      <c r="E509" s="34">
        <v>-13.9</v>
      </c>
      <c r="F509" s="34">
        <v>9.1</v>
      </c>
      <c r="G509" s="35">
        <v>294</v>
      </c>
      <c r="H509" s="35">
        <v>9</v>
      </c>
      <c r="I509" s="36"/>
    </row>
    <row r="510" spans="2:9" ht="15.75" thickTop="1" thickBot="1" x14ac:dyDescent="0.25">
      <c r="B510" s="22">
        <v>505</v>
      </c>
      <c r="C510" s="32">
        <v>8373</v>
      </c>
      <c r="D510" s="33" t="s">
        <v>422</v>
      </c>
      <c r="E510" s="34">
        <v>-13.8</v>
      </c>
      <c r="F510" s="34">
        <v>9.1999999999999993</v>
      </c>
      <c r="G510" s="35">
        <v>257</v>
      </c>
      <c r="H510" s="35">
        <v>9</v>
      </c>
      <c r="I510" s="36"/>
    </row>
    <row r="511" spans="2:9" ht="15.75" thickTop="1" thickBot="1" x14ac:dyDescent="0.25">
      <c r="B511" s="22">
        <v>506</v>
      </c>
      <c r="C511" s="32">
        <v>8393</v>
      </c>
      <c r="D511" s="33" t="s">
        <v>423</v>
      </c>
      <c r="E511" s="34">
        <v>-14</v>
      </c>
      <c r="F511" s="34">
        <v>9.1</v>
      </c>
      <c r="G511" s="35">
        <v>284</v>
      </c>
      <c r="H511" s="35">
        <v>9</v>
      </c>
      <c r="I511" s="36"/>
    </row>
    <row r="512" spans="2:9" ht="15.75" thickTop="1" thickBot="1" x14ac:dyDescent="0.25">
      <c r="B512" s="22">
        <v>507</v>
      </c>
      <c r="C512" s="32">
        <v>8396</v>
      </c>
      <c r="D512" s="33" t="s">
        <v>424</v>
      </c>
      <c r="E512" s="34">
        <v>-13.8</v>
      </c>
      <c r="F512" s="34">
        <v>9.1</v>
      </c>
      <c r="G512" s="35">
        <v>280</v>
      </c>
      <c r="H512" s="35">
        <v>9</v>
      </c>
      <c r="I512" s="36"/>
    </row>
    <row r="513" spans="2:9" ht="15.75" thickTop="1" thickBot="1" x14ac:dyDescent="0.25">
      <c r="B513" s="22">
        <v>508</v>
      </c>
      <c r="C513" s="32">
        <v>8412</v>
      </c>
      <c r="D513" s="33" t="s">
        <v>425</v>
      </c>
      <c r="E513" s="34">
        <v>-13.8</v>
      </c>
      <c r="F513" s="34">
        <v>9</v>
      </c>
      <c r="G513" s="35">
        <v>300</v>
      </c>
      <c r="H513" s="35">
        <v>9</v>
      </c>
      <c r="I513" s="36"/>
    </row>
    <row r="514" spans="2:9" ht="15.75" thickTop="1" thickBot="1" x14ac:dyDescent="0.25">
      <c r="B514" s="22">
        <v>509</v>
      </c>
      <c r="C514" s="32">
        <v>8427</v>
      </c>
      <c r="D514" s="33" t="s">
        <v>426</v>
      </c>
      <c r="E514" s="34">
        <v>-13.7</v>
      </c>
      <c r="F514" s="34">
        <v>8.8000000000000007</v>
      </c>
      <c r="G514" s="35">
        <v>330</v>
      </c>
      <c r="H514" s="35">
        <v>9</v>
      </c>
      <c r="I514" s="36"/>
    </row>
    <row r="515" spans="2:9" ht="15.75" thickTop="1" thickBot="1" x14ac:dyDescent="0.25">
      <c r="B515" s="22">
        <v>510</v>
      </c>
      <c r="C515" s="32">
        <v>8428</v>
      </c>
      <c r="D515" s="33" t="s">
        <v>427</v>
      </c>
      <c r="E515" s="34">
        <v>-14</v>
      </c>
      <c r="F515" s="34">
        <v>8.9</v>
      </c>
      <c r="G515" s="35">
        <v>306</v>
      </c>
      <c r="H515" s="35">
        <v>9</v>
      </c>
      <c r="I515" s="36"/>
    </row>
    <row r="516" spans="2:9" ht="15.75" thickTop="1" thickBot="1" x14ac:dyDescent="0.25">
      <c r="B516" s="22">
        <v>511</v>
      </c>
      <c r="C516" s="32">
        <v>8451</v>
      </c>
      <c r="D516" s="33" t="s">
        <v>428</v>
      </c>
      <c r="E516" s="34">
        <v>-14</v>
      </c>
      <c r="F516" s="34">
        <v>9.1</v>
      </c>
      <c r="G516" s="35">
        <v>270</v>
      </c>
      <c r="H516" s="35">
        <v>9</v>
      </c>
      <c r="I516" s="36"/>
    </row>
    <row r="517" spans="2:9" ht="15.75" thickTop="1" thickBot="1" x14ac:dyDescent="0.25">
      <c r="B517" s="22">
        <v>512</v>
      </c>
      <c r="C517" s="32">
        <v>8459</v>
      </c>
      <c r="D517" s="33" t="s">
        <v>429</v>
      </c>
      <c r="E517" s="34">
        <v>-14</v>
      </c>
      <c r="F517" s="34">
        <v>9.1</v>
      </c>
      <c r="G517" s="35">
        <v>283</v>
      </c>
      <c r="H517" s="35">
        <v>9</v>
      </c>
      <c r="I517" s="36"/>
    </row>
    <row r="518" spans="2:9" ht="15.75" thickTop="1" thickBot="1" x14ac:dyDescent="0.25">
      <c r="B518" s="22">
        <v>513</v>
      </c>
      <c r="C518" s="32">
        <v>8468</v>
      </c>
      <c r="D518" s="33" t="s">
        <v>430</v>
      </c>
      <c r="E518" s="34">
        <v>-14.4</v>
      </c>
      <c r="F518" s="34">
        <v>8.3000000000000007</v>
      </c>
      <c r="G518" s="35">
        <v>431</v>
      </c>
      <c r="H518" s="35">
        <v>9</v>
      </c>
      <c r="I518" s="36"/>
    </row>
    <row r="519" spans="2:9" ht="15.75" thickTop="1" thickBot="1" x14ac:dyDescent="0.25">
      <c r="B519" s="22">
        <v>514</v>
      </c>
      <c r="C519" s="32">
        <v>8485</v>
      </c>
      <c r="D519" s="33" t="s">
        <v>431</v>
      </c>
      <c r="E519" s="34">
        <v>-14.3</v>
      </c>
      <c r="F519" s="34">
        <v>8.4</v>
      </c>
      <c r="G519" s="35">
        <v>421</v>
      </c>
      <c r="H519" s="35">
        <v>10</v>
      </c>
      <c r="I519" s="36"/>
    </row>
    <row r="520" spans="2:9" ht="15.75" thickTop="1" thickBot="1" x14ac:dyDescent="0.25">
      <c r="B520" s="22">
        <v>515</v>
      </c>
      <c r="C520" s="32">
        <v>8491</v>
      </c>
      <c r="D520" s="33" t="s">
        <v>432</v>
      </c>
      <c r="E520" s="34">
        <v>-14.7</v>
      </c>
      <c r="F520" s="34">
        <v>8.1999999999999993</v>
      </c>
      <c r="G520" s="35">
        <v>442</v>
      </c>
      <c r="H520" s="35">
        <v>9</v>
      </c>
      <c r="I520" s="36"/>
    </row>
    <row r="521" spans="2:9" ht="15.75" thickTop="1" thickBot="1" x14ac:dyDescent="0.25">
      <c r="B521" s="22">
        <v>516</v>
      </c>
      <c r="C521" s="32">
        <v>8496</v>
      </c>
      <c r="D521" s="33" t="s">
        <v>433</v>
      </c>
      <c r="E521" s="34">
        <v>-14</v>
      </c>
      <c r="F521" s="34">
        <v>8.6</v>
      </c>
      <c r="G521" s="35">
        <v>377</v>
      </c>
      <c r="H521" s="35">
        <v>9</v>
      </c>
      <c r="I521" s="36"/>
    </row>
    <row r="522" spans="2:9" ht="15.75" thickTop="1" thickBot="1" x14ac:dyDescent="0.25">
      <c r="B522" s="22">
        <v>517</v>
      </c>
      <c r="C522" s="32">
        <v>8499</v>
      </c>
      <c r="D522" s="33" t="s">
        <v>434</v>
      </c>
      <c r="E522" s="34">
        <v>-13.9</v>
      </c>
      <c r="F522" s="34">
        <v>8.9</v>
      </c>
      <c r="G522" s="35">
        <v>311</v>
      </c>
      <c r="H522" s="35">
        <v>9</v>
      </c>
      <c r="I522" s="36"/>
    </row>
    <row r="523" spans="2:9" ht="15.75" thickTop="1" thickBot="1" x14ac:dyDescent="0.25">
      <c r="B523" s="22">
        <v>518</v>
      </c>
      <c r="C523" s="32">
        <v>8523</v>
      </c>
      <c r="D523" s="33" t="s">
        <v>435</v>
      </c>
      <c r="E523" s="34">
        <v>-14.3</v>
      </c>
      <c r="F523" s="34">
        <v>8.5</v>
      </c>
      <c r="G523" s="35">
        <v>421</v>
      </c>
      <c r="H523" s="35">
        <v>10</v>
      </c>
      <c r="I523" s="36"/>
    </row>
    <row r="524" spans="2:9" ht="15.75" thickTop="1" thickBot="1" x14ac:dyDescent="0.25">
      <c r="B524" s="22">
        <v>519</v>
      </c>
      <c r="C524" s="32">
        <v>8525</v>
      </c>
      <c r="D524" s="33" t="s">
        <v>435</v>
      </c>
      <c r="E524" s="34">
        <v>-14.5</v>
      </c>
      <c r="F524" s="34">
        <v>8.3000000000000007</v>
      </c>
      <c r="G524" s="35">
        <v>405</v>
      </c>
      <c r="H524" s="35">
        <v>10</v>
      </c>
      <c r="I524" s="36"/>
    </row>
    <row r="525" spans="2:9" ht="15.75" thickTop="1" thickBot="1" x14ac:dyDescent="0.25">
      <c r="B525" s="22">
        <v>520</v>
      </c>
      <c r="C525" s="32">
        <v>8527</v>
      </c>
      <c r="D525" s="33" t="s">
        <v>436</v>
      </c>
      <c r="E525" s="34">
        <v>-14.6</v>
      </c>
      <c r="F525" s="34">
        <v>8.3000000000000007</v>
      </c>
      <c r="G525" s="35">
        <v>406</v>
      </c>
      <c r="H525" s="35">
        <v>10</v>
      </c>
      <c r="I525" s="36"/>
    </row>
    <row r="526" spans="2:9" ht="15.75" thickTop="1" thickBot="1" x14ac:dyDescent="0.25">
      <c r="B526" s="22">
        <v>521</v>
      </c>
      <c r="C526" s="32">
        <v>8529</v>
      </c>
      <c r="D526" s="33" t="s">
        <v>435</v>
      </c>
      <c r="E526" s="34">
        <v>-14.3</v>
      </c>
      <c r="F526" s="34">
        <v>8.6</v>
      </c>
      <c r="G526" s="35">
        <v>371</v>
      </c>
      <c r="H526" s="35">
        <v>10</v>
      </c>
      <c r="I526" s="36"/>
    </row>
    <row r="527" spans="2:9" ht="15.75" thickTop="1" thickBot="1" x14ac:dyDescent="0.25">
      <c r="B527" s="22">
        <v>522</v>
      </c>
      <c r="C527" s="32">
        <v>8538</v>
      </c>
      <c r="D527" s="33" t="s">
        <v>437</v>
      </c>
      <c r="E527" s="34">
        <v>-15</v>
      </c>
      <c r="F527" s="34">
        <v>7.8</v>
      </c>
      <c r="G527" s="35">
        <v>513</v>
      </c>
      <c r="H527" s="35">
        <v>10</v>
      </c>
      <c r="I527" s="36"/>
    </row>
    <row r="528" spans="2:9" ht="15.75" thickTop="1" thickBot="1" x14ac:dyDescent="0.25">
      <c r="B528" s="22">
        <v>523</v>
      </c>
      <c r="C528" s="32">
        <v>8539</v>
      </c>
      <c r="D528" s="33" t="s">
        <v>438</v>
      </c>
      <c r="E528" s="34">
        <v>-14.8</v>
      </c>
      <c r="F528" s="34">
        <v>8</v>
      </c>
      <c r="G528" s="35">
        <v>479</v>
      </c>
      <c r="H528" s="35">
        <v>10</v>
      </c>
      <c r="I528" s="36"/>
    </row>
    <row r="529" spans="2:9" ht="15.75" thickTop="1" thickBot="1" x14ac:dyDescent="0.25">
      <c r="B529" s="22">
        <v>524</v>
      </c>
      <c r="C529" s="32">
        <v>8541</v>
      </c>
      <c r="D529" s="33" t="s">
        <v>439</v>
      </c>
      <c r="E529" s="34">
        <v>-14.6</v>
      </c>
      <c r="F529" s="34">
        <v>8.3000000000000007</v>
      </c>
      <c r="G529" s="35">
        <v>411</v>
      </c>
      <c r="H529" s="35">
        <v>10</v>
      </c>
      <c r="I529" s="36"/>
    </row>
    <row r="530" spans="2:9" ht="15.75" thickTop="1" thickBot="1" x14ac:dyDescent="0.25">
      <c r="B530" s="22">
        <v>525</v>
      </c>
      <c r="C530" s="32">
        <v>8543</v>
      </c>
      <c r="D530" s="33" t="s">
        <v>440</v>
      </c>
      <c r="E530" s="34">
        <v>-14.5</v>
      </c>
      <c r="F530" s="34">
        <v>8.3000000000000007</v>
      </c>
      <c r="G530" s="35">
        <v>398</v>
      </c>
      <c r="H530" s="35">
        <v>9</v>
      </c>
      <c r="I530" s="36"/>
    </row>
    <row r="531" spans="2:9" ht="15.75" thickTop="1" thickBot="1" x14ac:dyDescent="0.25">
      <c r="B531" s="22">
        <v>526</v>
      </c>
      <c r="C531" s="32">
        <v>8547</v>
      </c>
      <c r="D531" s="33" t="s">
        <v>441</v>
      </c>
      <c r="E531" s="34">
        <v>-14.6</v>
      </c>
      <c r="F531" s="34">
        <v>8.3000000000000007</v>
      </c>
      <c r="G531" s="35">
        <v>423</v>
      </c>
      <c r="H531" s="35">
        <v>10</v>
      </c>
      <c r="I531" s="36"/>
    </row>
    <row r="532" spans="2:9" ht="15.75" thickTop="1" thickBot="1" x14ac:dyDescent="0.25">
      <c r="B532" s="22">
        <v>527</v>
      </c>
      <c r="C532" s="32">
        <v>8548</v>
      </c>
      <c r="D532" s="33" t="s">
        <v>438</v>
      </c>
      <c r="E532" s="34">
        <v>-14.8</v>
      </c>
      <c r="F532" s="34">
        <v>8</v>
      </c>
      <c r="G532" s="35">
        <v>481</v>
      </c>
      <c r="H532" s="35">
        <v>10</v>
      </c>
      <c r="I532" s="36"/>
    </row>
    <row r="533" spans="2:9" ht="15.75" thickTop="1" thickBot="1" x14ac:dyDescent="0.25">
      <c r="B533" s="22">
        <v>528</v>
      </c>
      <c r="C533" s="32">
        <v>8606</v>
      </c>
      <c r="D533" s="33" t="s">
        <v>442</v>
      </c>
      <c r="E533" s="34">
        <v>-15</v>
      </c>
      <c r="F533" s="34">
        <v>7.8</v>
      </c>
      <c r="G533" s="35">
        <v>510</v>
      </c>
      <c r="H533" s="35">
        <v>10</v>
      </c>
      <c r="I533" s="36"/>
    </row>
    <row r="534" spans="2:9" ht="15.75" thickTop="1" thickBot="1" x14ac:dyDescent="0.25">
      <c r="B534" s="22">
        <v>529</v>
      </c>
      <c r="C534" s="32">
        <v>8626</v>
      </c>
      <c r="D534" s="33" t="s">
        <v>443</v>
      </c>
      <c r="E534" s="34">
        <v>-14.7</v>
      </c>
      <c r="F534" s="34">
        <v>7.4</v>
      </c>
      <c r="G534" s="35">
        <v>557</v>
      </c>
      <c r="H534" s="35">
        <v>10</v>
      </c>
      <c r="I534" s="36"/>
    </row>
    <row r="535" spans="2:9" ht="15.75" thickTop="1" thickBot="1" x14ac:dyDescent="0.25">
      <c r="B535" s="22">
        <v>530</v>
      </c>
      <c r="C535" s="32">
        <v>8645</v>
      </c>
      <c r="D535" s="33" t="s">
        <v>444</v>
      </c>
      <c r="E535" s="34">
        <v>-14.5</v>
      </c>
      <c r="F535" s="34">
        <v>7.6</v>
      </c>
      <c r="G535" s="35">
        <v>537</v>
      </c>
      <c r="H535" s="35">
        <v>10</v>
      </c>
      <c r="I535" s="36"/>
    </row>
    <row r="536" spans="2:9" ht="15.75" thickTop="1" thickBot="1" x14ac:dyDescent="0.25">
      <c r="B536" s="22">
        <v>531</v>
      </c>
      <c r="C536" s="32">
        <v>8648</v>
      </c>
      <c r="D536" s="33" t="s">
        <v>445</v>
      </c>
      <c r="E536" s="34">
        <v>-14.6</v>
      </c>
      <c r="F536" s="34">
        <v>7.3</v>
      </c>
      <c r="G536" s="35">
        <v>572</v>
      </c>
      <c r="H536" s="35">
        <v>10</v>
      </c>
      <c r="I536" s="36"/>
    </row>
    <row r="537" spans="2:9" ht="15.75" thickTop="1" thickBot="1" x14ac:dyDescent="0.25">
      <c r="B537" s="22">
        <v>532</v>
      </c>
      <c r="C537" s="32">
        <v>9111</v>
      </c>
      <c r="D537" s="33" t="s">
        <v>446</v>
      </c>
      <c r="E537" s="34">
        <v>-13</v>
      </c>
      <c r="F537" s="34">
        <v>9.6999999999999993</v>
      </c>
      <c r="G537" s="35">
        <v>304</v>
      </c>
      <c r="H537" s="35">
        <v>9</v>
      </c>
      <c r="I537" s="36"/>
    </row>
    <row r="538" spans="2:9" ht="15.75" thickTop="1" thickBot="1" x14ac:dyDescent="0.25">
      <c r="B538" s="22">
        <v>533</v>
      </c>
      <c r="C538" s="32">
        <v>9112</v>
      </c>
      <c r="D538" s="33" t="s">
        <v>446</v>
      </c>
      <c r="E538" s="34">
        <v>-13</v>
      </c>
      <c r="F538" s="34">
        <v>9.5</v>
      </c>
      <c r="G538" s="35">
        <v>330</v>
      </c>
      <c r="H538" s="35">
        <v>9</v>
      </c>
      <c r="I538" s="36"/>
    </row>
    <row r="539" spans="2:9" ht="15.75" thickTop="1" thickBot="1" x14ac:dyDescent="0.25">
      <c r="B539" s="22">
        <v>534</v>
      </c>
      <c r="C539" s="32">
        <v>9113</v>
      </c>
      <c r="D539" s="33" t="s">
        <v>446</v>
      </c>
      <c r="E539" s="34">
        <v>-13.3</v>
      </c>
      <c r="F539" s="34">
        <v>9.1999999999999993</v>
      </c>
      <c r="G539" s="35">
        <v>337</v>
      </c>
      <c r="H539" s="35">
        <v>9</v>
      </c>
      <c r="I539" s="36"/>
    </row>
    <row r="540" spans="2:9" ht="15.75" thickTop="1" thickBot="1" x14ac:dyDescent="0.25">
      <c r="B540" s="22">
        <v>535</v>
      </c>
      <c r="C540" s="32">
        <v>9114</v>
      </c>
      <c r="D540" s="33" t="s">
        <v>446</v>
      </c>
      <c r="E540" s="34">
        <v>-13.3</v>
      </c>
      <c r="F540" s="34">
        <v>9.4</v>
      </c>
      <c r="G540" s="35">
        <v>286</v>
      </c>
      <c r="H540" s="35">
        <v>9</v>
      </c>
      <c r="I540" s="36"/>
    </row>
    <row r="541" spans="2:9" ht="15.75" thickTop="1" thickBot="1" x14ac:dyDescent="0.25">
      <c r="B541" s="22">
        <v>536</v>
      </c>
      <c r="C541" s="32">
        <v>9116</v>
      </c>
      <c r="D541" s="33" t="s">
        <v>446</v>
      </c>
      <c r="E541" s="34">
        <v>-13.1</v>
      </c>
      <c r="F541" s="34">
        <v>9.3000000000000007</v>
      </c>
      <c r="G541" s="35">
        <v>333</v>
      </c>
      <c r="H541" s="35">
        <v>9</v>
      </c>
      <c r="I541" s="36"/>
    </row>
    <row r="542" spans="2:9" ht="15.75" thickTop="1" thickBot="1" x14ac:dyDescent="0.25">
      <c r="B542" s="22">
        <v>537</v>
      </c>
      <c r="C542" s="32">
        <v>9117</v>
      </c>
      <c r="D542" s="33" t="s">
        <v>446</v>
      </c>
      <c r="E542" s="34">
        <v>-13.5</v>
      </c>
      <c r="F542" s="34">
        <v>9.1</v>
      </c>
      <c r="G542" s="35">
        <v>334</v>
      </c>
      <c r="H542" s="35">
        <v>9</v>
      </c>
      <c r="I542" s="36"/>
    </row>
    <row r="543" spans="2:9" ht="15.75" thickTop="1" thickBot="1" x14ac:dyDescent="0.25">
      <c r="B543" s="22">
        <v>538</v>
      </c>
      <c r="C543" s="32">
        <v>9119</v>
      </c>
      <c r="D543" s="33" t="s">
        <v>446</v>
      </c>
      <c r="E543" s="34">
        <v>-13.1</v>
      </c>
      <c r="F543" s="34">
        <v>9.4</v>
      </c>
      <c r="G543" s="35">
        <v>336</v>
      </c>
      <c r="H543" s="35">
        <v>9</v>
      </c>
      <c r="I543" s="36"/>
    </row>
    <row r="544" spans="2:9" ht="15.75" thickTop="1" thickBot="1" x14ac:dyDescent="0.25">
      <c r="B544" s="22">
        <v>539</v>
      </c>
      <c r="C544" s="32">
        <v>9120</v>
      </c>
      <c r="D544" s="33" t="s">
        <v>446</v>
      </c>
      <c r="E544" s="34">
        <v>-13.1</v>
      </c>
      <c r="F544" s="34">
        <v>9.5</v>
      </c>
      <c r="G544" s="35">
        <v>310</v>
      </c>
      <c r="H544" s="35">
        <v>9</v>
      </c>
      <c r="I544" s="36"/>
    </row>
    <row r="545" spans="2:9" ht="15.75" thickTop="1" thickBot="1" x14ac:dyDescent="0.25">
      <c r="B545" s="22">
        <v>540</v>
      </c>
      <c r="C545" s="32">
        <v>9122</v>
      </c>
      <c r="D545" s="33" t="s">
        <v>446</v>
      </c>
      <c r="E545" s="34">
        <v>-12.9</v>
      </c>
      <c r="F545" s="34">
        <v>9.1</v>
      </c>
      <c r="G545" s="35">
        <v>373</v>
      </c>
      <c r="H545" s="35">
        <v>9</v>
      </c>
      <c r="I545" s="36"/>
    </row>
    <row r="546" spans="2:9" ht="15.75" thickTop="1" thickBot="1" x14ac:dyDescent="0.25">
      <c r="B546" s="22">
        <v>541</v>
      </c>
      <c r="C546" s="32">
        <v>9123</v>
      </c>
      <c r="D546" s="33" t="s">
        <v>446</v>
      </c>
      <c r="E546" s="34">
        <v>-13.7</v>
      </c>
      <c r="F546" s="34">
        <v>8.6999999999999993</v>
      </c>
      <c r="G546" s="35">
        <v>409</v>
      </c>
      <c r="H546" s="35">
        <v>10</v>
      </c>
      <c r="I546" s="36"/>
    </row>
    <row r="547" spans="2:9" ht="15.75" thickTop="1" thickBot="1" x14ac:dyDescent="0.25">
      <c r="B547" s="22">
        <v>542</v>
      </c>
      <c r="C547" s="32">
        <v>9125</v>
      </c>
      <c r="D547" s="33" t="s">
        <v>446</v>
      </c>
      <c r="E547" s="34">
        <v>-13.6</v>
      </c>
      <c r="F547" s="34">
        <v>8.6999999999999993</v>
      </c>
      <c r="G547" s="35">
        <v>401</v>
      </c>
      <c r="H547" s="35">
        <v>10</v>
      </c>
      <c r="I547" s="36"/>
    </row>
    <row r="548" spans="2:9" ht="15.75" thickTop="1" thickBot="1" x14ac:dyDescent="0.25">
      <c r="B548" s="22">
        <v>543</v>
      </c>
      <c r="C548" s="32">
        <v>9126</v>
      </c>
      <c r="D548" s="33" t="s">
        <v>446</v>
      </c>
      <c r="E548" s="34">
        <v>-13.1</v>
      </c>
      <c r="F548" s="34">
        <v>9.4</v>
      </c>
      <c r="G548" s="35">
        <v>339</v>
      </c>
      <c r="H548" s="35">
        <v>9</v>
      </c>
      <c r="I548" s="36"/>
    </row>
    <row r="549" spans="2:9" ht="15.75" thickTop="1" thickBot="1" x14ac:dyDescent="0.25">
      <c r="B549" s="22">
        <v>544</v>
      </c>
      <c r="C549" s="32">
        <v>9127</v>
      </c>
      <c r="D549" s="33" t="s">
        <v>446</v>
      </c>
      <c r="E549" s="34">
        <v>-13.3</v>
      </c>
      <c r="F549" s="34">
        <v>8.9</v>
      </c>
      <c r="G549" s="35">
        <v>390</v>
      </c>
      <c r="H549" s="35">
        <v>10</v>
      </c>
      <c r="I549" s="36"/>
    </row>
    <row r="550" spans="2:9" ht="15.75" thickTop="1" thickBot="1" x14ac:dyDescent="0.25">
      <c r="B550" s="22">
        <v>545</v>
      </c>
      <c r="C550" s="32">
        <v>9128</v>
      </c>
      <c r="D550" s="33" t="s">
        <v>446</v>
      </c>
      <c r="E550" s="34">
        <v>-14.3</v>
      </c>
      <c r="F550" s="34">
        <v>8</v>
      </c>
      <c r="G550" s="35">
        <v>504</v>
      </c>
      <c r="H550" s="35">
        <v>10</v>
      </c>
      <c r="I550" s="36"/>
    </row>
    <row r="551" spans="2:9" ht="15.75" thickTop="1" thickBot="1" x14ac:dyDescent="0.25">
      <c r="B551" s="22">
        <v>546</v>
      </c>
      <c r="C551" s="32">
        <v>9130</v>
      </c>
      <c r="D551" s="33" t="s">
        <v>446</v>
      </c>
      <c r="E551" s="34">
        <v>-13.1</v>
      </c>
      <c r="F551" s="34">
        <v>9.5</v>
      </c>
      <c r="G551" s="35">
        <v>320</v>
      </c>
      <c r="H551" s="35">
        <v>9</v>
      </c>
      <c r="I551" s="36"/>
    </row>
    <row r="552" spans="2:9" ht="15.75" thickTop="1" thickBot="1" x14ac:dyDescent="0.25">
      <c r="B552" s="22">
        <v>547</v>
      </c>
      <c r="C552" s="32">
        <v>9131</v>
      </c>
      <c r="D552" s="33" t="s">
        <v>446</v>
      </c>
      <c r="E552" s="34">
        <v>-13.5</v>
      </c>
      <c r="F552" s="34">
        <v>8.9</v>
      </c>
      <c r="G552" s="35">
        <v>357</v>
      </c>
      <c r="H552" s="35">
        <v>9</v>
      </c>
      <c r="I552" s="36"/>
    </row>
    <row r="553" spans="2:9" ht="15.75" thickTop="1" thickBot="1" x14ac:dyDescent="0.25">
      <c r="B553" s="22">
        <v>548</v>
      </c>
      <c r="C553" s="32">
        <v>9212</v>
      </c>
      <c r="D553" s="33" t="s">
        <v>447</v>
      </c>
      <c r="E553" s="34">
        <v>-13.8</v>
      </c>
      <c r="F553" s="34">
        <v>9</v>
      </c>
      <c r="G553" s="35">
        <v>327</v>
      </c>
      <c r="H553" s="35">
        <v>9</v>
      </c>
      <c r="I553" s="36"/>
    </row>
    <row r="554" spans="2:9" ht="15.75" thickTop="1" thickBot="1" x14ac:dyDescent="0.25">
      <c r="B554" s="22">
        <v>549</v>
      </c>
      <c r="C554" s="32">
        <v>9217</v>
      </c>
      <c r="D554" s="33" t="s">
        <v>448</v>
      </c>
      <c r="E554" s="34">
        <v>-13.6</v>
      </c>
      <c r="F554" s="34">
        <v>9.1</v>
      </c>
      <c r="G554" s="35">
        <v>305</v>
      </c>
      <c r="H554" s="35">
        <v>9</v>
      </c>
      <c r="I554" s="36"/>
    </row>
    <row r="555" spans="2:9" ht="15.75" thickTop="1" thickBot="1" x14ac:dyDescent="0.25">
      <c r="B555" s="22">
        <v>550</v>
      </c>
      <c r="C555" s="32">
        <v>9221</v>
      </c>
      <c r="D555" s="33" t="s">
        <v>449</v>
      </c>
      <c r="E555" s="34">
        <v>-13.5</v>
      </c>
      <c r="F555" s="34">
        <v>9</v>
      </c>
      <c r="G555" s="35">
        <v>346</v>
      </c>
      <c r="H555" s="35">
        <v>9</v>
      </c>
      <c r="I555" s="36"/>
    </row>
    <row r="556" spans="2:9" ht="15.75" thickTop="1" thickBot="1" x14ac:dyDescent="0.25">
      <c r="B556" s="22">
        <v>551</v>
      </c>
      <c r="C556" s="32">
        <v>9224</v>
      </c>
      <c r="D556" s="33" t="s">
        <v>446</v>
      </c>
      <c r="E556" s="34">
        <v>-13.5</v>
      </c>
      <c r="F556" s="34">
        <v>8.8000000000000007</v>
      </c>
      <c r="G556" s="35">
        <v>390</v>
      </c>
      <c r="H556" s="35">
        <v>9</v>
      </c>
      <c r="I556" s="36"/>
    </row>
    <row r="557" spans="2:9" ht="15.75" thickTop="1" thickBot="1" x14ac:dyDescent="0.25">
      <c r="B557" s="22">
        <v>552</v>
      </c>
      <c r="C557" s="32">
        <v>9228</v>
      </c>
      <c r="D557" s="33" t="s">
        <v>446</v>
      </c>
      <c r="E557" s="34">
        <v>-13.8</v>
      </c>
      <c r="F557" s="34">
        <v>8.9</v>
      </c>
      <c r="G557" s="35">
        <v>340</v>
      </c>
      <c r="H557" s="35">
        <v>9</v>
      </c>
      <c r="I557" s="36"/>
    </row>
    <row r="558" spans="2:9" ht="15.75" thickTop="1" thickBot="1" x14ac:dyDescent="0.25">
      <c r="B558" s="22">
        <v>553</v>
      </c>
      <c r="C558" s="32">
        <v>9232</v>
      </c>
      <c r="D558" s="33" t="s">
        <v>450</v>
      </c>
      <c r="E558" s="34">
        <v>-13.8</v>
      </c>
      <c r="F558" s="34">
        <v>8.9</v>
      </c>
      <c r="G558" s="35">
        <v>344</v>
      </c>
      <c r="H558" s="35">
        <v>9</v>
      </c>
      <c r="I558" s="36"/>
    </row>
    <row r="559" spans="2:9" ht="15.75" thickTop="1" thickBot="1" x14ac:dyDescent="0.25">
      <c r="B559" s="22">
        <v>554</v>
      </c>
      <c r="C559" s="32">
        <v>9235</v>
      </c>
      <c r="D559" s="33" t="s">
        <v>451</v>
      </c>
      <c r="E559" s="34">
        <v>-13.8</v>
      </c>
      <c r="F559" s="34">
        <v>8.6</v>
      </c>
      <c r="G559" s="35">
        <v>414</v>
      </c>
      <c r="H559" s="35">
        <v>10</v>
      </c>
      <c r="I559" s="36"/>
    </row>
    <row r="560" spans="2:9" ht="15.75" thickTop="1" thickBot="1" x14ac:dyDescent="0.25">
      <c r="B560" s="22">
        <v>555</v>
      </c>
      <c r="C560" s="32">
        <v>9236</v>
      </c>
      <c r="D560" s="33" t="s">
        <v>452</v>
      </c>
      <c r="E560" s="34">
        <v>-13.6</v>
      </c>
      <c r="F560" s="34">
        <v>9.1999999999999993</v>
      </c>
      <c r="G560" s="35">
        <v>282</v>
      </c>
      <c r="H560" s="35">
        <v>9</v>
      </c>
      <c r="I560" s="36"/>
    </row>
    <row r="561" spans="2:9" ht="15.75" thickTop="1" thickBot="1" x14ac:dyDescent="0.25">
      <c r="B561" s="22">
        <v>556</v>
      </c>
      <c r="C561" s="32">
        <v>9241</v>
      </c>
      <c r="D561" s="33" t="s">
        <v>453</v>
      </c>
      <c r="E561" s="34">
        <v>-13.7</v>
      </c>
      <c r="F561" s="34">
        <v>9.1</v>
      </c>
      <c r="G561" s="35">
        <v>297</v>
      </c>
      <c r="H561" s="35">
        <v>9</v>
      </c>
      <c r="I561" s="36"/>
    </row>
    <row r="562" spans="2:9" ht="15.75" thickTop="1" thickBot="1" x14ac:dyDescent="0.25">
      <c r="B562" s="22">
        <v>557</v>
      </c>
      <c r="C562" s="32">
        <v>9243</v>
      </c>
      <c r="D562" s="33" t="s">
        <v>454</v>
      </c>
      <c r="E562" s="34">
        <v>-13.8</v>
      </c>
      <c r="F562" s="34">
        <v>8.9</v>
      </c>
      <c r="G562" s="35">
        <v>333</v>
      </c>
      <c r="H562" s="35">
        <v>9</v>
      </c>
      <c r="I562" s="36"/>
    </row>
    <row r="563" spans="2:9" ht="15.75" thickTop="1" thickBot="1" x14ac:dyDescent="0.25">
      <c r="B563" s="22">
        <v>558</v>
      </c>
      <c r="C563" s="32">
        <v>9244</v>
      </c>
      <c r="D563" s="33" t="s">
        <v>455</v>
      </c>
      <c r="E563" s="34">
        <v>-13.8</v>
      </c>
      <c r="F563" s="34">
        <v>8.8000000000000007</v>
      </c>
      <c r="G563" s="35">
        <v>357</v>
      </c>
      <c r="H563" s="35">
        <v>9</v>
      </c>
      <c r="I563" s="36"/>
    </row>
    <row r="564" spans="2:9" ht="15.75" thickTop="1" thickBot="1" x14ac:dyDescent="0.25">
      <c r="B564" s="22">
        <v>559</v>
      </c>
      <c r="C564" s="32">
        <v>9247</v>
      </c>
      <c r="D564" s="33" t="s">
        <v>456</v>
      </c>
      <c r="E564" s="34">
        <v>-13.6</v>
      </c>
      <c r="F564" s="34">
        <v>9</v>
      </c>
      <c r="G564" s="35">
        <v>339</v>
      </c>
      <c r="H564" s="35">
        <v>9</v>
      </c>
      <c r="I564" s="36"/>
    </row>
    <row r="565" spans="2:9" ht="15.75" thickTop="1" thickBot="1" x14ac:dyDescent="0.25">
      <c r="B565" s="22">
        <v>560</v>
      </c>
      <c r="C565" s="32">
        <v>9249</v>
      </c>
      <c r="D565" s="33" t="s">
        <v>457</v>
      </c>
      <c r="E565" s="34">
        <v>-13.8</v>
      </c>
      <c r="F565" s="34">
        <v>8.9</v>
      </c>
      <c r="G565" s="35">
        <v>338</v>
      </c>
      <c r="H565" s="35">
        <v>9</v>
      </c>
      <c r="I565" s="36"/>
    </row>
    <row r="566" spans="2:9" ht="15.75" thickTop="1" thickBot="1" x14ac:dyDescent="0.25">
      <c r="B566" s="22">
        <v>561</v>
      </c>
      <c r="C566" s="32">
        <v>9306</v>
      </c>
      <c r="D566" s="33" t="s">
        <v>458</v>
      </c>
      <c r="E566" s="34">
        <v>-13.3</v>
      </c>
      <c r="F566" s="34">
        <v>9.3000000000000007</v>
      </c>
      <c r="G566" s="35">
        <v>231</v>
      </c>
      <c r="H566" s="35">
        <v>9</v>
      </c>
      <c r="I566" s="36"/>
    </row>
    <row r="567" spans="2:9" ht="15.75" thickTop="1" thickBot="1" x14ac:dyDescent="0.25">
      <c r="B567" s="22">
        <v>562</v>
      </c>
      <c r="C567" s="32">
        <v>9322</v>
      </c>
      <c r="D567" s="33" t="s">
        <v>459</v>
      </c>
      <c r="E567" s="34">
        <v>-13.8</v>
      </c>
      <c r="F567" s="34">
        <v>9.1999999999999993</v>
      </c>
      <c r="G567" s="35">
        <v>263</v>
      </c>
      <c r="H567" s="35">
        <v>9</v>
      </c>
      <c r="I567" s="36"/>
    </row>
    <row r="568" spans="2:9" ht="15.75" thickTop="1" thickBot="1" x14ac:dyDescent="0.25">
      <c r="B568" s="22">
        <v>563</v>
      </c>
      <c r="C568" s="32">
        <v>9326</v>
      </c>
      <c r="D568" s="33" t="s">
        <v>460</v>
      </c>
      <c r="E568" s="34">
        <v>-13.5</v>
      </c>
      <c r="F568" s="34">
        <v>9.3000000000000007</v>
      </c>
      <c r="G568" s="35">
        <v>245</v>
      </c>
      <c r="H568" s="35">
        <v>9</v>
      </c>
      <c r="I568" s="36"/>
    </row>
    <row r="569" spans="2:9" ht="15.75" thickTop="1" thickBot="1" x14ac:dyDescent="0.25">
      <c r="B569" s="22">
        <v>564</v>
      </c>
      <c r="C569" s="32">
        <v>9328</v>
      </c>
      <c r="D569" s="33" t="s">
        <v>461</v>
      </c>
      <c r="E569" s="34">
        <v>-13.5</v>
      </c>
      <c r="F569" s="34">
        <v>9.3000000000000007</v>
      </c>
      <c r="G569" s="35">
        <v>235</v>
      </c>
      <c r="H569" s="35">
        <v>9</v>
      </c>
      <c r="I569" s="36"/>
    </row>
    <row r="570" spans="2:9" ht="15.75" thickTop="1" thickBot="1" x14ac:dyDescent="0.25">
      <c r="B570" s="22">
        <v>565</v>
      </c>
      <c r="C570" s="32">
        <v>9337</v>
      </c>
      <c r="D570" s="33" t="s">
        <v>462</v>
      </c>
      <c r="E570" s="34">
        <v>-13.8</v>
      </c>
      <c r="F570" s="34">
        <v>8.8000000000000007</v>
      </c>
      <c r="G570" s="35">
        <v>381</v>
      </c>
      <c r="H570" s="35">
        <v>9</v>
      </c>
      <c r="I570" s="36"/>
    </row>
    <row r="571" spans="2:9" ht="15.75" thickTop="1" thickBot="1" x14ac:dyDescent="0.25">
      <c r="B571" s="22">
        <v>566</v>
      </c>
      <c r="C571" s="32">
        <v>9350</v>
      </c>
      <c r="D571" s="33" t="s">
        <v>463</v>
      </c>
      <c r="E571" s="34">
        <v>-13.7</v>
      </c>
      <c r="F571" s="34">
        <v>8.9</v>
      </c>
      <c r="G571" s="35">
        <v>346</v>
      </c>
      <c r="H571" s="35">
        <v>9</v>
      </c>
      <c r="I571" s="36"/>
    </row>
    <row r="572" spans="2:9" ht="15.75" thickTop="1" thickBot="1" x14ac:dyDescent="0.25">
      <c r="B572" s="22">
        <v>567</v>
      </c>
      <c r="C572" s="32">
        <v>9353</v>
      </c>
      <c r="D572" s="33" t="s">
        <v>464</v>
      </c>
      <c r="E572" s="34">
        <v>-13.6</v>
      </c>
      <c r="F572" s="34">
        <v>9.1</v>
      </c>
      <c r="G572" s="35">
        <v>316</v>
      </c>
      <c r="H572" s="35">
        <v>9</v>
      </c>
      <c r="I572" s="36"/>
    </row>
    <row r="573" spans="2:9" ht="15.75" thickTop="1" thickBot="1" x14ac:dyDescent="0.25">
      <c r="B573" s="22">
        <v>568</v>
      </c>
      <c r="C573" s="32">
        <v>9355</v>
      </c>
      <c r="D573" s="33" t="s">
        <v>465</v>
      </c>
      <c r="E573" s="34">
        <v>-13.6</v>
      </c>
      <c r="F573" s="34">
        <v>9</v>
      </c>
      <c r="G573" s="35">
        <v>334</v>
      </c>
      <c r="H573" s="35">
        <v>9</v>
      </c>
      <c r="I573" s="36"/>
    </row>
    <row r="574" spans="2:9" ht="15.75" thickTop="1" thickBot="1" x14ac:dyDescent="0.25">
      <c r="B574" s="22">
        <v>569</v>
      </c>
      <c r="C574" s="32">
        <v>9356</v>
      </c>
      <c r="D574" s="33" t="s">
        <v>466</v>
      </c>
      <c r="E574" s="34">
        <v>-13.8</v>
      </c>
      <c r="F574" s="34">
        <v>9.1</v>
      </c>
      <c r="G574" s="35">
        <v>298</v>
      </c>
      <c r="H574" s="35">
        <v>9</v>
      </c>
      <c r="I574" s="36"/>
    </row>
    <row r="575" spans="2:9" ht="15.75" thickTop="1" thickBot="1" x14ac:dyDescent="0.25">
      <c r="B575" s="22">
        <v>570</v>
      </c>
      <c r="C575" s="32">
        <v>9366</v>
      </c>
      <c r="D575" s="33" t="s">
        <v>467</v>
      </c>
      <c r="E575" s="34">
        <v>-13.5</v>
      </c>
      <c r="F575" s="34">
        <v>8.5</v>
      </c>
      <c r="G575" s="35">
        <v>442</v>
      </c>
      <c r="H575" s="35">
        <v>9</v>
      </c>
      <c r="I575" s="36"/>
    </row>
    <row r="576" spans="2:9" ht="15.75" thickTop="1" thickBot="1" x14ac:dyDescent="0.25">
      <c r="B576" s="22">
        <v>571</v>
      </c>
      <c r="C576" s="32">
        <v>9376</v>
      </c>
      <c r="D576" s="33" t="s">
        <v>468</v>
      </c>
      <c r="E576" s="34">
        <v>-13.6</v>
      </c>
      <c r="F576" s="34">
        <v>8.8000000000000007</v>
      </c>
      <c r="G576" s="35">
        <v>384</v>
      </c>
      <c r="H576" s="35">
        <v>9</v>
      </c>
      <c r="I576" s="36"/>
    </row>
    <row r="577" spans="2:9" ht="15.75" thickTop="1" thickBot="1" x14ac:dyDescent="0.25">
      <c r="B577" s="22">
        <v>572</v>
      </c>
      <c r="C577" s="32">
        <v>9380</v>
      </c>
      <c r="D577" s="33" t="s">
        <v>469</v>
      </c>
      <c r="E577" s="34">
        <v>-13.8</v>
      </c>
      <c r="F577" s="34">
        <v>8.5</v>
      </c>
      <c r="G577" s="35">
        <v>440</v>
      </c>
      <c r="H577" s="35">
        <v>10</v>
      </c>
      <c r="I577" s="36"/>
    </row>
    <row r="578" spans="2:9" ht="15.75" thickTop="1" thickBot="1" x14ac:dyDescent="0.25">
      <c r="B578" s="22">
        <v>573</v>
      </c>
      <c r="C578" s="32">
        <v>9385</v>
      </c>
      <c r="D578" s="33" t="s">
        <v>470</v>
      </c>
      <c r="E578" s="34">
        <v>-13.7</v>
      </c>
      <c r="F578" s="34">
        <v>8.9</v>
      </c>
      <c r="G578" s="35">
        <v>367</v>
      </c>
      <c r="H578" s="35">
        <v>9</v>
      </c>
      <c r="I578" s="36"/>
    </row>
    <row r="579" spans="2:9" ht="15.75" thickTop="1" thickBot="1" x14ac:dyDescent="0.25">
      <c r="B579" s="22">
        <v>574</v>
      </c>
      <c r="C579" s="32">
        <v>9387</v>
      </c>
      <c r="D579" s="33" t="s">
        <v>471</v>
      </c>
      <c r="E579" s="34">
        <v>-13.6</v>
      </c>
      <c r="F579" s="34">
        <v>8.9</v>
      </c>
      <c r="G579" s="35">
        <v>358</v>
      </c>
      <c r="H579" s="35">
        <v>9</v>
      </c>
      <c r="I579" s="36"/>
    </row>
    <row r="580" spans="2:9" ht="15.75" thickTop="1" thickBot="1" x14ac:dyDescent="0.25">
      <c r="B580" s="22">
        <v>575</v>
      </c>
      <c r="C580" s="32">
        <v>9390</v>
      </c>
      <c r="D580" s="33" t="s">
        <v>472</v>
      </c>
      <c r="E580" s="34">
        <v>-14</v>
      </c>
      <c r="F580" s="34">
        <v>8.3000000000000007</v>
      </c>
      <c r="G580" s="35">
        <v>470</v>
      </c>
      <c r="H580" s="35">
        <v>10</v>
      </c>
      <c r="I580" s="36"/>
    </row>
    <row r="581" spans="2:9" ht="15.75" thickTop="1" thickBot="1" x14ac:dyDescent="0.25">
      <c r="B581" s="22">
        <v>576</v>
      </c>
      <c r="C581" s="32">
        <v>9392</v>
      </c>
      <c r="D581" s="33" t="s">
        <v>473</v>
      </c>
      <c r="E581" s="34">
        <v>-14.6</v>
      </c>
      <c r="F581" s="34">
        <v>7.4</v>
      </c>
      <c r="G581" s="35">
        <v>587</v>
      </c>
      <c r="H581" s="35">
        <v>10</v>
      </c>
      <c r="I581" s="36"/>
    </row>
    <row r="582" spans="2:9" ht="15.75" thickTop="1" thickBot="1" x14ac:dyDescent="0.25">
      <c r="B582" s="22">
        <v>577</v>
      </c>
      <c r="C582" s="32">
        <v>9394</v>
      </c>
      <c r="D582" s="33" t="s">
        <v>474</v>
      </c>
      <c r="E582" s="34">
        <v>-13.6</v>
      </c>
      <c r="F582" s="34">
        <v>8.8000000000000007</v>
      </c>
      <c r="G582" s="35">
        <v>374</v>
      </c>
      <c r="H582" s="35">
        <v>9</v>
      </c>
      <c r="I582" s="36"/>
    </row>
    <row r="583" spans="2:9" ht="15.75" thickTop="1" thickBot="1" x14ac:dyDescent="0.25">
      <c r="B583" s="22">
        <v>578</v>
      </c>
      <c r="C583" s="32">
        <v>9399</v>
      </c>
      <c r="D583" s="33" t="s">
        <v>475</v>
      </c>
      <c r="E583" s="34">
        <v>-13.6</v>
      </c>
      <c r="F583" s="34">
        <v>8.6999999999999993</v>
      </c>
      <c r="G583" s="35">
        <v>398</v>
      </c>
      <c r="H583" s="35">
        <v>9</v>
      </c>
      <c r="I583" s="36"/>
    </row>
    <row r="584" spans="2:9" ht="15.75" thickTop="1" thickBot="1" x14ac:dyDescent="0.25">
      <c r="B584" s="22">
        <v>579</v>
      </c>
      <c r="C584" s="32">
        <v>9405</v>
      </c>
      <c r="D584" s="33" t="s">
        <v>476</v>
      </c>
      <c r="E584" s="34">
        <v>-13.6</v>
      </c>
      <c r="F584" s="34">
        <v>8.6999999999999993</v>
      </c>
      <c r="G584" s="35">
        <v>392</v>
      </c>
      <c r="H584" s="35">
        <v>10</v>
      </c>
      <c r="I584" s="36"/>
    </row>
    <row r="585" spans="2:9" ht="15.75" thickTop="1" thickBot="1" x14ac:dyDescent="0.25">
      <c r="B585" s="22">
        <v>580</v>
      </c>
      <c r="C585" s="32">
        <v>9419</v>
      </c>
      <c r="D585" s="33" t="s">
        <v>477</v>
      </c>
      <c r="E585" s="34">
        <v>-14.1</v>
      </c>
      <c r="F585" s="34">
        <v>7.9</v>
      </c>
      <c r="G585" s="35">
        <v>511</v>
      </c>
      <c r="H585" s="35">
        <v>10</v>
      </c>
      <c r="I585" s="36"/>
    </row>
    <row r="586" spans="2:9" ht="15.75" thickTop="1" thickBot="1" x14ac:dyDescent="0.25">
      <c r="B586" s="22">
        <v>581</v>
      </c>
      <c r="C586" s="32">
        <v>9423</v>
      </c>
      <c r="D586" s="33" t="s">
        <v>478</v>
      </c>
      <c r="E586" s="34">
        <v>-14</v>
      </c>
      <c r="F586" s="34">
        <v>7.9</v>
      </c>
      <c r="G586" s="35">
        <v>516</v>
      </c>
      <c r="H586" s="35">
        <v>10</v>
      </c>
      <c r="I586" s="36"/>
    </row>
    <row r="587" spans="2:9" ht="15.75" thickTop="1" thickBot="1" x14ac:dyDescent="0.25">
      <c r="B587" s="22">
        <v>582</v>
      </c>
      <c r="C587" s="32">
        <v>9427</v>
      </c>
      <c r="D587" s="33" t="s">
        <v>479</v>
      </c>
      <c r="E587" s="34">
        <v>-14.6</v>
      </c>
      <c r="F587" s="34">
        <v>7.6</v>
      </c>
      <c r="G587" s="35">
        <v>549</v>
      </c>
      <c r="H587" s="35">
        <v>10</v>
      </c>
      <c r="I587" s="36"/>
    </row>
    <row r="588" spans="2:9" ht="15.75" thickTop="1" thickBot="1" x14ac:dyDescent="0.25">
      <c r="B588" s="22">
        <v>583</v>
      </c>
      <c r="C588" s="32">
        <v>9429</v>
      </c>
      <c r="D588" s="33" t="s">
        <v>480</v>
      </c>
      <c r="E588" s="34">
        <v>-14.2</v>
      </c>
      <c r="F588" s="34">
        <v>8</v>
      </c>
      <c r="G588" s="35">
        <v>492</v>
      </c>
      <c r="H588" s="35">
        <v>10</v>
      </c>
      <c r="I588" s="36"/>
    </row>
    <row r="589" spans="2:9" ht="15.75" thickTop="1" thickBot="1" x14ac:dyDescent="0.25">
      <c r="B589" s="22">
        <v>584</v>
      </c>
      <c r="C589" s="32">
        <v>9430</v>
      </c>
      <c r="D589" s="33" t="s">
        <v>481</v>
      </c>
      <c r="E589" s="34">
        <v>-13.8</v>
      </c>
      <c r="F589" s="34">
        <v>8.3000000000000007</v>
      </c>
      <c r="G589" s="35">
        <v>453</v>
      </c>
      <c r="H589" s="35">
        <v>10</v>
      </c>
      <c r="I589" s="36"/>
    </row>
    <row r="590" spans="2:9" ht="15.75" thickTop="1" thickBot="1" x14ac:dyDescent="0.25">
      <c r="B590" s="22">
        <v>585</v>
      </c>
      <c r="C590" s="32">
        <v>9432</v>
      </c>
      <c r="D590" s="33" t="s">
        <v>482</v>
      </c>
      <c r="E590" s="34">
        <v>-14</v>
      </c>
      <c r="F590" s="34">
        <v>8</v>
      </c>
      <c r="G590" s="35">
        <v>497</v>
      </c>
      <c r="H590" s="35">
        <v>10</v>
      </c>
      <c r="I590" s="36"/>
    </row>
    <row r="591" spans="2:9" ht="15.75" thickTop="1" thickBot="1" x14ac:dyDescent="0.25">
      <c r="B591" s="22">
        <v>586</v>
      </c>
      <c r="C591" s="32">
        <v>9434</v>
      </c>
      <c r="D591" s="33" t="s">
        <v>483</v>
      </c>
      <c r="E591" s="34">
        <v>-13.9</v>
      </c>
      <c r="F591" s="34">
        <v>8.1</v>
      </c>
      <c r="G591" s="35">
        <v>490</v>
      </c>
      <c r="H591" s="35">
        <v>10</v>
      </c>
      <c r="I591" s="36"/>
    </row>
    <row r="592" spans="2:9" ht="15.75" thickTop="1" thickBot="1" x14ac:dyDescent="0.25">
      <c r="B592" s="22">
        <v>587</v>
      </c>
      <c r="C592" s="32">
        <v>9437</v>
      </c>
      <c r="D592" s="33" t="s">
        <v>484</v>
      </c>
      <c r="E592" s="34">
        <v>-14</v>
      </c>
      <c r="F592" s="34">
        <v>8.5</v>
      </c>
      <c r="G592" s="35">
        <v>418</v>
      </c>
      <c r="H592" s="35">
        <v>10</v>
      </c>
      <c r="I592" s="36"/>
    </row>
    <row r="593" spans="2:9" ht="15.75" thickTop="1" thickBot="1" x14ac:dyDescent="0.25">
      <c r="B593" s="22">
        <v>588</v>
      </c>
      <c r="C593" s="32">
        <v>9439</v>
      </c>
      <c r="D593" s="33" t="s">
        <v>485</v>
      </c>
      <c r="E593" s="34">
        <v>-13.8</v>
      </c>
      <c r="F593" s="34">
        <v>8.4</v>
      </c>
      <c r="G593" s="35">
        <v>447</v>
      </c>
      <c r="H593" s="35">
        <v>10</v>
      </c>
      <c r="I593" s="36"/>
    </row>
    <row r="594" spans="2:9" ht="15.75" thickTop="1" thickBot="1" x14ac:dyDescent="0.25">
      <c r="B594" s="22">
        <v>589</v>
      </c>
      <c r="C594" s="32">
        <v>9456</v>
      </c>
      <c r="D594" s="33" t="s">
        <v>486</v>
      </c>
      <c r="E594" s="34">
        <v>-14.8</v>
      </c>
      <c r="F594" s="34">
        <v>7.5</v>
      </c>
      <c r="G594" s="35">
        <v>560</v>
      </c>
      <c r="H594" s="35">
        <v>10</v>
      </c>
      <c r="I594" s="36"/>
    </row>
    <row r="595" spans="2:9" ht="15.75" thickTop="1" thickBot="1" x14ac:dyDescent="0.25">
      <c r="B595" s="22">
        <v>590</v>
      </c>
      <c r="C595" s="32">
        <v>9465</v>
      </c>
      <c r="D595" s="33" t="s">
        <v>487</v>
      </c>
      <c r="E595" s="34">
        <v>-14.8</v>
      </c>
      <c r="F595" s="34">
        <v>6.2</v>
      </c>
      <c r="G595" s="35">
        <v>766</v>
      </c>
      <c r="H595" s="35">
        <v>11</v>
      </c>
      <c r="I595" s="36"/>
    </row>
    <row r="596" spans="2:9" ht="15.75" thickTop="1" thickBot="1" x14ac:dyDescent="0.25">
      <c r="B596" s="22">
        <v>591</v>
      </c>
      <c r="C596" s="32">
        <v>9468</v>
      </c>
      <c r="D596" s="33" t="s">
        <v>488</v>
      </c>
      <c r="E596" s="34">
        <v>-15</v>
      </c>
      <c r="F596" s="34">
        <v>7.2</v>
      </c>
      <c r="G596" s="35">
        <v>613</v>
      </c>
      <c r="H596" s="35">
        <v>10</v>
      </c>
      <c r="I596" s="36"/>
    </row>
    <row r="597" spans="2:9" ht="15.75" thickTop="1" thickBot="1" x14ac:dyDescent="0.25">
      <c r="B597" s="22">
        <v>592</v>
      </c>
      <c r="C597" s="32">
        <v>9471</v>
      </c>
      <c r="D597" s="33" t="s">
        <v>489</v>
      </c>
      <c r="E597" s="34">
        <v>-14.9</v>
      </c>
      <c r="F597" s="34">
        <v>6.6</v>
      </c>
      <c r="G597" s="35">
        <v>713</v>
      </c>
      <c r="H597" s="35">
        <v>11</v>
      </c>
      <c r="I597" s="36"/>
    </row>
    <row r="598" spans="2:9" ht="15.75" thickTop="1" thickBot="1" x14ac:dyDescent="0.25">
      <c r="B598" s="22">
        <v>593</v>
      </c>
      <c r="C598" s="32">
        <v>9474</v>
      </c>
      <c r="D598" s="33" t="s">
        <v>490</v>
      </c>
      <c r="E598" s="34">
        <v>-14.8</v>
      </c>
      <c r="F598" s="34">
        <v>6.7</v>
      </c>
      <c r="G598" s="35">
        <v>695</v>
      </c>
      <c r="H598" s="35">
        <v>11</v>
      </c>
      <c r="I598" s="36"/>
    </row>
    <row r="599" spans="2:9" ht="15.75" thickTop="1" thickBot="1" x14ac:dyDescent="0.25">
      <c r="B599" s="22">
        <v>594</v>
      </c>
      <c r="C599" s="32">
        <v>9477</v>
      </c>
      <c r="D599" s="33" t="s">
        <v>491</v>
      </c>
      <c r="E599" s="34">
        <v>-14.8</v>
      </c>
      <c r="F599" s="34">
        <v>6.6</v>
      </c>
      <c r="G599" s="35">
        <v>714</v>
      </c>
      <c r="H599" s="35">
        <v>11</v>
      </c>
      <c r="I599" s="36"/>
    </row>
    <row r="600" spans="2:9" ht="15.75" thickTop="1" thickBot="1" x14ac:dyDescent="0.25">
      <c r="B600" s="22">
        <v>595</v>
      </c>
      <c r="C600" s="32">
        <v>9481</v>
      </c>
      <c r="D600" s="33" t="s">
        <v>492</v>
      </c>
      <c r="E600" s="34">
        <v>-15</v>
      </c>
      <c r="F600" s="34">
        <v>7.2</v>
      </c>
      <c r="G600" s="35">
        <v>611</v>
      </c>
      <c r="H600" s="35">
        <v>10</v>
      </c>
      <c r="I600" s="36"/>
    </row>
    <row r="601" spans="2:9" ht="15.75" thickTop="1" thickBot="1" x14ac:dyDescent="0.25">
      <c r="B601" s="22">
        <v>596</v>
      </c>
      <c r="C601" s="32">
        <v>9484</v>
      </c>
      <c r="D601" s="33" t="s">
        <v>493</v>
      </c>
      <c r="E601" s="34">
        <v>-16.100000000000001</v>
      </c>
      <c r="F601" s="34">
        <v>4.4000000000000004</v>
      </c>
      <c r="G601" s="35">
        <v>1089</v>
      </c>
      <c r="H601" s="35">
        <v>11</v>
      </c>
      <c r="I601" s="36"/>
    </row>
    <row r="602" spans="2:9" ht="15.75" thickTop="1" thickBot="1" x14ac:dyDescent="0.25">
      <c r="B602" s="22">
        <v>597</v>
      </c>
      <c r="C602" s="32">
        <v>9487</v>
      </c>
      <c r="D602" s="33" t="s">
        <v>494</v>
      </c>
      <c r="E602" s="34">
        <v>-14.5</v>
      </c>
      <c r="F602" s="34">
        <v>7.6</v>
      </c>
      <c r="G602" s="35">
        <v>548</v>
      </c>
      <c r="H602" s="35">
        <v>10</v>
      </c>
      <c r="I602" s="36"/>
    </row>
    <row r="603" spans="2:9" ht="15.75" thickTop="1" thickBot="1" x14ac:dyDescent="0.25">
      <c r="B603" s="22">
        <v>598</v>
      </c>
      <c r="C603" s="32">
        <v>9488</v>
      </c>
      <c r="D603" s="33" t="s">
        <v>495</v>
      </c>
      <c r="E603" s="34">
        <v>-14.2</v>
      </c>
      <c r="F603" s="34">
        <v>8</v>
      </c>
      <c r="G603" s="35">
        <v>494</v>
      </c>
      <c r="H603" s="35">
        <v>10</v>
      </c>
      <c r="I603" s="36"/>
    </row>
    <row r="604" spans="2:9" ht="15.75" thickTop="1" thickBot="1" x14ac:dyDescent="0.25">
      <c r="B604" s="22">
        <v>599</v>
      </c>
      <c r="C604" s="32">
        <v>9496</v>
      </c>
      <c r="D604" s="33" t="s">
        <v>496</v>
      </c>
      <c r="E604" s="34">
        <v>-15.1</v>
      </c>
      <c r="F604" s="34">
        <v>6.2</v>
      </c>
      <c r="G604" s="35">
        <v>775</v>
      </c>
      <c r="H604" s="35">
        <v>11</v>
      </c>
      <c r="I604" s="36"/>
    </row>
    <row r="605" spans="2:9" ht="15.75" thickTop="1" thickBot="1" x14ac:dyDescent="0.25">
      <c r="B605" s="22">
        <v>600</v>
      </c>
      <c r="C605" s="32">
        <v>9509</v>
      </c>
      <c r="D605" s="33" t="s">
        <v>497</v>
      </c>
      <c r="E605" s="34">
        <v>-13.8</v>
      </c>
      <c r="F605" s="34">
        <v>8.1999999999999993</v>
      </c>
      <c r="G605" s="35">
        <v>461</v>
      </c>
      <c r="H605" s="35">
        <v>10</v>
      </c>
      <c r="I605" s="36"/>
    </row>
    <row r="606" spans="2:9" ht="15.75" thickTop="1" thickBot="1" x14ac:dyDescent="0.25">
      <c r="B606" s="22">
        <v>601</v>
      </c>
      <c r="C606" s="32">
        <v>9514</v>
      </c>
      <c r="D606" s="33" t="s">
        <v>498</v>
      </c>
      <c r="E606" s="34">
        <v>-13.8</v>
      </c>
      <c r="F606" s="34">
        <v>8.4</v>
      </c>
      <c r="G606" s="35">
        <v>439</v>
      </c>
      <c r="H606" s="35">
        <v>10</v>
      </c>
      <c r="I606" s="36"/>
    </row>
    <row r="607" spans="2:9" ht="15.75" thickTop="1" thickBot="1" x14ac:dyDescent="0.25">
      <c r="B607" s="22">
        <v>602</v>
      </c>
      <c r="C607" s="32">
        <v>9518</v>
      </c>
      <c r="D607" s="33" t="s">
        <v>499</v>
      </c>
      <c r="E607" s="34">
        <v>-14.7</v>
      </c>
      <c r="F607" s="34">
        <v>7.6</v>
      </c>
      <c r="G607" s="35">
        <v>547</v>
      </c>
      <c r="H607" s="35">
        <v>10</v>
      </c>
      <c r="I607" s="36"/>
    </row>
    <row r="608" spans="2:9" ht="15.75" thickTop="1" thickBot="1" x14ac:dyDescent="0.25">
      <c r="B608" s="22">
        <v>603</v>
      </c>
      <c r="C608" s="32">
        <v>9526</v>
      </c>
      <c r="D608" s="33" t="s">
        <v>500</v>
      </c>
      <c r="E608" s="34">
        <v>-14.3</v>
      </c>
      <c r="F608" s="34">
        <v>7.7</v>
      </c>
      <c r="G608" s="35">
        <v>526</v>
      </c>
      <c r="H608" s="35">
        <v>10</v>
      </c>
      <c r="I608" s="36"/>
    </row>
    <row r="609" spans="2:9" ht="15.75" thickTop="1" thickBot="1" x14ac:dyDescent="0.25">
      <c r="B609" s="22">
        <v>604</v>
      </c>
      <c r="C609" s="32">
        <v>9544</v>
      </c>
      <c r="D609" s="33" t="s">
        <v>501</v>
      </c>
      <c r="E609" s="34">
        <v>-14.8</v>
      </c>
      <c r="F609" s="34">
        <v>7</v>
      </c>
      <c r="G609" s="35">
        <v>636</v>
      </c>
      <c r="H609" s="35">
        <v>10</v>
      </c>
      <c r="I609" s="36"/>
    </row>
    <row r="610" spans="2:9" ht="15.75" thickTop="1" thickBot="1" x14ac:dyDescent="0.25">
      <c r="B610" s="22">
        <v>605</v>
      </c>
      <c r="C610" s="32">
        <v>9548</v>
      </c>
      <c r="D610" s="33" t="s">
        <v>502</v>
      </c>
      <c r="E610" s="34">
        <v>-15.2</v>
      </c>
      <c r="F610" s="34">
        <v>6.1</v>
      </c>
      <c r="G610" s="35">
        <v>774</v>
      </c>
      <c r="H610" s="35">
        <v>10</v>
      </c>
      <c r="I610" s="36"/>
    </row>
    <row r="611" spans="2:9" ht="15.75" thickTop="1" thickBot="1" x14ac:dyDescent="0.25">
      <c r="B611" s="22">
        <v>606</v>
      </c>
      <c r="C611" s="32">
        <v>9557</v>
      </c>
      <c r="D611" s="33" t="s">
        <v>503</v>
      </c>
      <c r="E611" s="34">
        <v>-13.4</v>
      </c>
      <c r="F611" s="34">
        <v>9.3000000000000007</v>
      </c>
      <c r="G611" s="35">
        <v>276</v>
      </c>
      <c r="H611" s="35">
        <v>10</v>
      </c>
      <c r="I611" s="36"/>
    </row>
    <row r="612" spans="2:9" ht="15.75" thickTop="1" thickBot="1" x14ac:dyDescent="0.25">
      <c r="B612" s="22">
        <v>607</v>
      </c>
      <c r="C612" s="32">
        <v>9569</v>
      </c>
      <c r="D612" s="33" t="s">
        <v>504</v>
      </c>
      <c r="E612" s="34">
        <v>-13.7</v>
      </c>
      <c r="F612" s="34">
        <v>8.6</v>
      </c>
      <c r="G612" s="35">
        <v>412</v>
      </c>
      <c r="H612" s="35">
        <v>10</v>
      </c>
      <c r="I612" s="36"/>
    </row>
    <row r="613" spans="2:9" ht="15.75" thickTop="1" thickBot="1" x14ac:dyDescent="0.25">
      <c r="B613" s="22">
        <v>608</v>
      </c>
      <c r="C613" s="32">
        <v>9573</v>
      </c>
      <c r="D613" s="33" t="s">
        <v>505</v>
      </c>
      <c r="E613" s="34">
        <v>-13.6</v>
      </c>
      <c r="F613" s="34">
        <v>8.8000000000000007</v>
      </c>
      <c r="G613" s="35">
        <v>367</v>
      </c>
      <c r="H613" s="35">
        <v>10</v>
      </c>
      <c r="I613" s="36"/>
    </row>
    <row r="614" spans="2:9" ht="15.75" thickTop="1" thickBot="1" x14ac:dyDescent="0.25">
      <c r="B614" s="22">
        <v>609</v>
      </c>
      <c r="C614" s="32">
        <v>9575</v>
      </c>
      <c r="D614" s="33" t="s">
        <v>506</v>
      </c>
      <c r="E614" s="34">
        <v>-14</v>
      </c>
      <c r="F614" s="34">
        <v>8.1999999999999993</v>
      </c>
      <c r="G614" s="35">
        <v>464</v>
      </c>
      <c r="H614" s="35">
        <v>10</v>
      </c>
      <c r="I614" s="36"/>
    </row>
    <row r="615" spans="2:9" ht="15.75" thickTop="1" thickBot="1" x14ac:dyDescent="0.25">
      <c r="B615" s="22">
        <v>610</v>
      </c>
      <c r="C615" s="32">
        <v>9577</v>
      </c>
      <c r="D615" s="33" t="s">
        <v>507</v>
      </c>
      <c r="E615" s="34">
        <v>-13.6</v>
      </c>
      <c r="F615" s="34">
        <v>9.1</v>
      </c>
      <c r="G615" s="35">
        <v>305</v>
      </c>
      <c r="H615" s="35">
        <v>9</v>
      </c>
      <c r="I615" s="36"/>
    </row>
    <row r="616" spans="2:9" ht="15.75" thickTop="1" thickBot="1" x14ac:dyDescent="0.25">
      <c r="B616" s="22">
        <v>611</v>
      </c>
      <c r="C616" s="32">
        <v>9579</v>
      </c>
      <c r="D616" s="33" t="s">
        <v>508</v>
      </c>
      <c r="E616" s="34">
        <v>-13.7</v>
      </c>
      <c r="F616" s="34">
        <v>8.6999999999999993</v>
      </c>
      <c r="G616" s="35">
        <v>367</v>
      </c>
      <c r="H616" s="35">
        <v>10</v>
      </c>
      <c r="I616" s="36"/>
    </row>
    <row r="617" spans="2:9" ht="15.75" thickTop="1" thickBot="1" x14ac:dyDescent="0.25">
      <c r="B617" s="22">
        <v>612</v>
      </c>
      <c r="C617" s="32">
        <v>9599</v>
      </c>
      <c r="D617" s="33" t="s">
        <v>509</v>
      </c>
      <c r="E617" s="34">
        <v>-13.3</v>
      </c>
      <c r="F617" s="34">
        <v>8.8000000000000007</v>
      </c>
      <c r="G617" s="35">
        <v>402</v>
      </c>
      <c r="H617" s="35">
        <v>9</v>
      </c>
      <c r="I617" s="36"/>
    </row>
    <row r="618" spans="2:9" ht="15.75" thickTop="1" thickBot="1" x14ac:dyDescent="0.25">
      <c r="B618" s="22">
        <v>613</v>
      </c>
      <c r="C618" s="32">
        <v>9600</v>
      </c>
      <c r="D618" s="33" t="s">
        <v>510</v>
      </c>
      <c r="E618" s="34">
        <v>-13.8</v>
      </c>
      <c r="F618" s="34">
        <v>8.6</v>
      </c>
      <c r="G618" s="35">
        <v>407</v>
      </c>
      <c r="H618" s="35">
        <v>9</v>
      </c>
      <c r="I618" s="36"/>
    </row>
    <row r="619" spans="2:9" ht="15.75" thickTop="1" thickBot="1" x14ac:dyDescent="0.25">
      <c r="B619" s="22">
        <v>614</v>
      </c>
      <c r="C619" s="32">
        <v>9603</v>
      </c>
      <c r="D619" s="33" t="s">
        <v>511</v>
      </c>
      <c r="E619" s="34">
        <v>-13.8</v>
      </c>
      <c r="F619" s="34">
        <v>8.8000000000000007</v>
      </c>
      <c r="G619" s="35">
        <v>350</v>
      </c>
      <c r="H619" s="35">
        <v>9</v>
      </c>
      <c r="I619" s="36"/>
    </row>
    <row r="620" spans="2:9" ht="15.75" thickTop="1" thickBot="1" x14ac:dyDescent="0.25">
      <c r="B620" s="22">
        <v>615</v>
      </c>
      <c r="C620" s="32">
        <v>9618</v>
      </c>
      <c r="D620" s="33" t="s">
        <v>512</v>
      </c>
      <c r="E620" s="34">
        <v>-14.3</v>
      </c>
      <c r="F620" s="34">
        <v>7.6</v>
      </c>
      <c r="G620" s="35">
        <v>541</v>
      </c>
      <c r="H620" s="35">
        <v>10</v>
      </c>
      <c r="I620" s="36"/>
    </row>
    <row r="621" spans="2:9" ht="15.75" thickTop="1" thickBot="1" x14ac:dyDescent="0.25">
      <c r="B621" s="22">
        <v>616</v>
      </c>
      <c r="C621" s="32">
        <v>9619</v>
      </c>
      <c r="D621" s="33" t="s">
        <v>513</v>
      </c>
      <c r="E621" s="34">
        <v>-14.7</v>
      </c>
      <c r="F621" s="34">
        <v>7.4</v>
      </c>
      <c r="G621" s="35">
        <v>574</v>
      </c>
      <c r="H621" s="35">
        <v>10</v>
      </c>
      <c r="I621" s="36"/>
    </row>
    <row r="622" spans="2:9" ht="15.75" thickTop="1" thickBot="1" x14ac:dyDescent="0.25">
      <c r="B622" s="22">
        <v>617</v>
      </c>
      <c r="C622" s="32">
        <v>9623</v>
      </c>
      <c r="D622" s="33" t="s">
        <v>514</v>
      </c>
      <c r="E622" s="34">
        <v>-14.8</v>
      </c>
      <c r="F622" s="34">
        <v>7.2</v>
      </c>
      <c r="G622" s="35">
        <v>602</v>
      </c>
      <c r="H622" s="35">
        <v>10</v>
      </c>
      <c r="I622" s="36"/>
    </row>
    <row r="623" spans="2:9" ht="15.75" thickTop="1" thickBot="1" x14ac:dyDescent="0.25">
      <c r="B623" s="22">
        <v>618</v>
      </c>
      <c r="C623" s="32">
        <v>9627</v>
      </c>
      <c r="D623" s="33" t="s">
        <v>515</v>
      </c>
      <c r="E623" s="34">
        <v>-14.1</v>
      </c>
      <c r="F623" s="34">
        <v>8.1999999999999993</v>
      </c>
      <c r="G623" s="35">
        <v>453</v>
      </c>
      <c r="H623" s="35">
        <v>9</v>
      </c>
      <c r="I623" s="36"/>
    </row>
    <row r="624" spans="2:9" ht="15.75" thickTop="1" thickBot="1" x14ac:dyDescent="0.25">
      <c r="B624" s="22">
        <v>619</v>
      </c>
      <c r="C624" s="32">
        <v>9629</v>
      </c>
      <c r="D624" s="33" t="s">
        <v>516</v>
      </c>
      <c r="E624" s="34">
        <v>-13.7</v>
      </c>
      <c r="F624" s="34">
        <v>8.8000000000000007</v>
      </c>
      <c r="G624" s="35">
        <v>339</v>
      </c>
      <c r="H624" s="35">
        <v>9</v>
      </c>
      <c r="I624" s="36"/>
    </row>
    <row r="625" spans="2:9" ht="15.75" thickTop="1" thickBot="1" x14ac:dyDescent="0.25">
      <c r="B625" s="22">
        <v>620</v>
      </c>
      <c r="C625" s="32">
        <v>9633</v>
      </c>
      <c r="D625" s="33" t="s">
        <v>517</v>
      </c>
      <c r="E625" s="34">
        <v>-13.8</v>
      </c>
      <c r="F625" s="34">
        <v>8.6</v>
      </c>
      <c r="G625" s="35">
        <v>389</v>
      </c>
      <c r="H625" s="35">
        <v>9</v>
      </c>
      <c r="I625" s="36"/>
    </row>
    <row r="626" spans="2:9" ht="15.75" thickTop="1" thickBot="1" x14ac:dyDescent="0.25">
      <c r="B626" s="22">
        <v>621</v>
      </c>
      <c r="C626" s="32">
        <v>9634</v>
      </c>
      <c r="D626" s="33" t="s">
        <v>516</v>
      </c>
      <c r="E626" s="34">
        <v>-13.7</v>
      </c>
      <c r="F626" s="34">
        <v>9.1</v>
      </c>
      <c r="G626" s="35">
        <v>282</v>
      </c>
      <c r="H626" s="35">
        <v>9</v>
      </c>
      <c r="I626" s="36"/>
    </row>
    <row r="627" spans="2:9" ht="15.75" thickTop="1" thickBot="1" x14ac:dyDescent="0.25">
      <c r="B627" s="22">
        <v>622</v>
      </c>
      <c r="C627" s="32">
        <v>9638</v>
      </c>
      <c r="D627" s="33" t="s">
        <v>518</v>
      </c>
      <c r="E627" s="34">
        <v>-13.8</v>
      </c>
      <c r="F627" s="34">
        <v>8.4</v>
      </c>
      <c r="G627" s="35">
        <v>416</v>
      </c>
      <c r="H627" s="35">
        <v>10</v>
      </c>
      <c r="I627" s="36"/>
    </row>
    <row r="628" spans="2:9" ht="15.75" thickTop="1" thickBot="1" x14ac:dyDescent="0.25">
      <c r="B628" s="22">
        <v>623</v>
      </c>
      <c r="C628" s="32">
        <v>9648</v>
      </c>
      <c r="D628" s="33" t="s">
        <v>519</v>
      </c>
      <c r="E628" s="34">
        <v>-13.3</v>
      </c>
      <c r="F628" s="34">
        <v>9.4</v>
      </c>
      <c r="G628" s="35">
        <v>237</v>
      </c>
      <c r="H628" s="35">
        <v>9</v>
      </c>
      <c r="I628" s="36"/>
    </row>
    <row r="629" spans="2:9" ht="15.75" thickTop="1" thickBot="1" x14ac:dyDescent="0.25">
      <c r="B629" s="22">
        <v>624</v>
      </c>
      <c r="C629" s="32">
        <v>9661</v>
      </c>
      <c r="D629" s="33" t="s">
        <v>520</v>
      </c>
      <c r="E629" s="34">
        <v>-13.6</v>
      </c>
      <c r="F629" s="34">
        <v>9.1999999999999993</v>
      </c>
      <c r="G629" s="35">
        <v>275</v>
      </c>
      <c r="H629" s="35">
        <v>9</v>
      </c>
      <c r="I629" s="36"/>
    </row>
    <row r="630" spans="2:9" ht="15.75" thickTop="1" thickBot="1" x14ac:dyDescent="0.25">
      <c r="B630" s="22">
        <v>625</v>
      </c>
      <c r="C630" s="32">
        <v>9669</v>
      </c>
      <c r="D630" s="33" t="s">
        <v>521</v>
      </c>
      <c r="E630" s="34">
        <v>-13.8</v>
      </c>
      <c r="F630" s="34">
        <v>8.9</v>
      </c>
      <c r="G630" s="35">
        <v>336</v>
      </c>
      <c r="H630" s="35">
        <v>9</v>
      </c>
      <c r="I630" s="36"/>
    </row>
    <row r="631" spans="2:9" ht="15.75" thickTop="1" thickBot="1" x14ac:dyDescent="0.25">
      <c r="B631" s="22">
        <v>626</v>
      </c>
      <c r="C631" s="32">
        <v>10115</v>
      </c>
      <c r="D631" s="33" t="s">
        <v>522</v>
      </c>
      <c r="E631" s="34">
        <v>-11.1</v>
      </c>
      <c r="F631" s="34">
        <v>11</v>
      </c>
      <c r="G631" s="35">
        <v>33</v>
      </c>
      <c r="H631" s="35">
        <v>4</v>
      </c>
      <c r="I631" s="36"/>
    </row>
    <row r="632" spans="2:9" ht="15.75" thickTop="1" thickBot="1" x14ac:dyDescent="0.25">
      <c r="B632" s="22">
        <v>627</v>
      </c>
      <c r="C632" s="32">
        <v>10117</v>
      </c>
      <c r="D632" s="33" t="s">
        <v>522</v>
      </c>
      <c r="E632" s="34">
        <v>-11.3</v>
      </c>
      <c r="F632" s="34">
        <v>10.9</v>
      </c>
      <c r="G632" s="35">
        <v>40</v>
      </c>
      <c r="H632" s="35">
        <v>4</v>
      </c>
      <c r="I632" s="36"/>
    </row>
    <row r="633" spans="2:9" ht="15.75" thickTop="1" thickBot="1" x14ac:dyDescent="0.25">
      <c r="B633" s="22">
        <v>628</v>
      </c>
      <c r="C633" s="32">
        <v>10119</v>
      </c>
      <c r="D633" s="33" t="s">
        <v>522</v>
      </c>
      <c r="E633" s="34">
        <v>-11.2</v>
      </c>
      <c r="F633" s="34">
        <v>10.8</v>
      </c>
      <c r="G633" s="35">
        <v>55</v>
      </c>
      <c r="H633" s="35">
        <v>4</v>
      </c>
      <c r="I633" s="36"/>
    </row>
    <row r="634" spans="2:9" ht="15.75" thickTop="1" thickBot="1" x14ac:dyDescent="0.25">
      <c r="B634" s="22">
        <v>629</v>
      </c>
      <c r="C634" s="32">
        <v>10178</v>
      </c>
      <c r="D634" s="33" t="s">
        <v>522</v>
      </c>
      <c r="E634" s="34">
        <v>-11.2</v>
      </c>
      <c r="F634" s="34">
        <v>10.9</v>
      </c>
      <c r="G634" s="35">
        <v>39</v>
      </c>
      <c r="H634" s="35">
        <v>4</v>
      </c>
      <c r="I634" s="36"/>
    </row>
    <row r="635" spans="2:9" ht="15.75" thickTop="1" thickBot="1" x14ac:dyDescent="0.25">
      <c r="B635" s="22">
        <v>630</v>
      </c>
      <c r="C635" s="32">
        <v>10179</v>
      </c>
      <c r="D635" s="33" t="s">
        <v>522</v>
      </c>
      <c r="E635" s="34">
        <v>-11.2</v>
      </c>
      <c r="F635" s="34">
        <v>10.9</v>
      </c>
      <c r="G635" s="35">
        <v>34</v>
      </c>
      <c r="H635" s="35">
        <v>4</v>
      </c>
      <c r="I635" s="36"/>
    </row>
    <row r="636" spans="2:9" ht="15.75" thickTop="1" thickBot="1" x14ac:dyDescent="0.25">
      <c r="B636" s="22">
        <v>631</v>
      </c>
      <c r="C636" s="32">
        <v>10243</v>
      </c>
      <c r="D636" s="33" t="s">
        <v>523</v>
      </c>
      <c r="E636" s="34">
        <v>-11.8</v>
      </c>
      <c r="F636" s="34">
        <v>10.4</v>
      </c>
      <c r="G636" s="35">
        <v>37</v>
      </c>
      <c r="H636" s="35">
        <v>4</v>
      </c>
      <c r="I636" s="36"/>
    </row>
    <row r="637" spans="2:9" ht="15.75" thickTop="1" thickBot="1" x14ac:dyDescent="0.25">
      <c r="B637" s="22">
        <v>632</v>
      </c>
      <c r="C637" s="32">
        <v>10245</v>
      </c>
      <c r="D637" s="33" t="s">
        <v>523</v>
      </c>
      <c r="E637" s="34">
        <v>-11.7</v>
      </c>
      <c r="F637" s="34">
        <v>10.5</v>
      </c>
      <c r="G637" s="35">
        <v>35</v>
      </c>
      <c r="H637" s="35">
        <v>4</v>
      </c>
      <c r="I637" s="36"/>
    </row>
    <row r="638" spans="2:9" ht="15.75" thickTop="1" thickBot="1" x14ac:dyDescent="0.25">
      <c r="B638" s="22">
        <v>633</v>
      </c>
      <c r="C638" s="32">
        <v>10247</v>
      </c>
      <c r="D638" s="33" t="s">
        <v>523</v>
      </c>
      <c r="E638" s="34">
        <v>-11.3</v>
      </c>
      <c r="F638" s="34">
        <v>10.8</v>
      </c>
      <c r="G638" s="35">
        <v>43</v>
      </c>
      <c r="H638" s="35">
        <v>4</v>
      </c>
      <c r="I638" s="36"/>
    </row>
    <row r="639" spans="2:9" ht="15.75" thickTop="1" thickBot="1" x14ac:dyDescent="0.25">
      <c r="B639" s="22">
        <v>634</v>
      </c>
      <c r="C639" s="32">
        <v>10249</v>
      </c>
      <c r="D639" s="33" t="s">
        <v>523</v>
      </c>
      <c r="E639" s="34">
        <v>-11.8</v>
      </c>
      <c r="F639" s="34">
        <v>10.4</v>
      </c>
      <c r="G639" s="35">
        <v>49</v>
      </c>
      <c r="H639" s="35">
        <v>4</v>
      </c>
      <c r="I639" s="36"/>
    </row>
    <row r="640" spans="2:9" ht="15.75" thickTop="1" thickBot="1" x14ac:dyDescent="0.25">
      <c r="B640" s="22">
        <v>635</v>
      </c>
      <c r="C640" s="32">
        <v>10315</v>
      </c>
      <c r="D640" s="33" t="s">
        <v>524</v>
      </c>
      <c r="E640" s="34">
        <v>-12</v>
      </c>
      <c r="F640" s="34">
        <v>10.1</v>
      </c>
      <c r="G640" s="35">
        <v>50</v>
      </c>
      <c r="H640" s="35">
        <v>4</v>
      </c>
      <c r="I640" s="36"/>
    </row>
    <row r="641" spans="2:9" ht="15.75" thickTop="1" thickBot="1" x14ac:dyDescent="0.25">
      <c r="B641" s="22">
        <v>636</v>
      </c>
      <c r="C641" s="32">
        <v>10317</v>
      </c>
      <c r="D641" s="33" t="s">
        <v>525</v>
      </c>
      <c r="E641" s="34">
        <v>-12.1</v>
      </c>
      <c r="F641" s="34">
        <v>10</v>
      </c>
      <c r="G641" s="35">
        <v>32</v>
      </c>
      <c r="H641" s="35">
        <v>4</v>
      </c>
      <c r="I641" s="36"/>
    </row>
    <row r="642" spans="2:9" ht="15.75" thickTop="1" thickBot="1" x14ac:dyDescent="0.25">
      <c r="B642" s="22">
        <v>637</v>
      </c>
      <c r="C642" s="32">
        <v>10318</v>
      </c>
      <c r="D642" s="33" t="s">
        <v>526</v>
      </c>
      <c r="E642" s="34">
        <v>-12</v>
      </c>
      <c r="F642" s="34">
        <v>10.1</v>
      </c>
      <c r="G642" s="35">
        <v>39</v>
      </c>
      <c r="H642" s="35">
        <v>4</v>
      </c>
      <c r="I642" s="36"/>
    </row>
    <row r="643" spans="2:9" ht="15.75" thickTop="1" thickBot="1" x14ac:dyDescent="0.25">
      <c r="B643" s="22">
        <v>638</v>
      </c>
      <c r="C643" s="32">
        <v>10319</v>
      </c>
      <c r="D643" s="33" t="s">
        <v>527</v>
      </c>
      <c r="E643" s="34">
        <v>-11.9</v>
      </c>
      <c r="F643" s="34">
        <v>10.3</v>
      </c>
      <c r="G643" s="35">
        <v>35</v>
      </c>
      <c r="H643" s="35">
        <v>4</v>
      </c>
      <c r="I643" s="36"/>
    </row>
    <row r="644" spans="2:9" ht="15.75" thickTop="1" thickBot="1" x14ac:dyDescent="0.25">
      <c r="B644" s="22">
        <v>639</v>
      </c>
      <c r="C644" s="32">
        <v>10365</v>
      </c>
      <c r="D644" s="33" t="s">
        <v>528</v>
      </c>
      <c r="E644" s="34">
        <v>-12</v>
      </c>
      <c r="F644" s="34">
        <v>10.1</v>
      </c>
      <c r="G644" s="35">
        <v>51</v>
      </c>
      <c r="H644" s="35">
        <v>4</v>
      </c>
      <c r="I644" s="36"/>
    </row>
    <row r="645" spans="2:9" ht="15.75" thickTop="1" thickBot="1" x14ac:dyDescent="0.25">
      <c r="B645" s="22">
        <v>640</v>
      </c>
      <c r="C645" s="32">
        <v>10367</v>
      </c>
      <c r="D645" s="33" t="s">
        <v>528</v>
      </c>
      <c r="E645" s="34">
        <v>-11.9</v>
      </c>
      <c r="F645" s="34">
        <v>10.199999999999999</v>
      </c>
      <c r="G645" s="35">
        <v>50</v>
      </c>
      <c r="H645" s="35">
        <v>4</v>
      </c>
      <c r="I645" s="36"/>
    </row>
    <row r="646" spans="2:9" ht="15.75" thickTop="1" thickBot="1" x14ac:dyDescent="0.25">
      <c r="B646" s="22">
        <v>641</v>
      </c>
      <c r="C646" s="32">
        <v>10369</v>
      </c>
      <c r="D646" s="33" t="s">
        <v>528</v>
      </c>
      <c r="E646" s="34">
        <v>-12</v>
      </c>
      <c r="F646" s="34">
        <v>10.199999999999999</v>
      </c>
      <c r="G646" s="35">
        <v>50</v>
      </c>
      <c r="H646" s="35">
        <v>4</v>
      </c>
      <c r="I646" s="36"/>
    </row>
    <row r="647" spans="2:9" ht="15.75" thickTop="1" thickBot="1" x14ac:dyDescent="0.25">
      <c r="B647" s="22">
        <v>642</v>
      </c>
      <c r="C647" s="32">
        <v>10405</v>
      </c>
      <c r="D647" s="33" t="s">
        <v>529</v>
      </c>
      <c r="E647" s="34">
        <v>-11.2</v>
      </c>
      <c r="F647" s="34">
        <v>10.8</v>
      </c>
      <c r="G647" s="35">
        <v>49</v>
      </c>
      <c r="H647" s="35">
        <v>4</v>
      </c>
      <c r="I647" s="36"/>
    </row>
    <row r="648" spans="2:9" ht="15.75" thickTop="1" thickBot="1" x14ac:dyDescent="0.25">
      <c r="B648" s="22">
        <v>643</v>
      </c>
      <c r="C648" s="32">
        <v>10407</v>
      </c>
      <c r="D648" s="33" t="s">
        <v>529</v>
      </c>
      <c r="E648" s="34">
        <v>-11.8</v>
      </c>
      <c r="F648" s="34">
        <v>10.3</v>
      </c>
      <c r="G648" s="35">
        <v>49</v>
      </c>
      <c r="H648" s="35">
        <v>4</v>
      </c>
      <c r="I648" s="36"/>
    </row>
    <row r="649" spans="2:9" ht="15.75" thickTop="1" thickBot="1" x14ac:dyDescent="0.25">
      <c r="B649" s="22">
        <v>644</v>
      </c>
      <c r="C649" s="32">
        <v>10409</v>
      </c>
      <c r="D649" s="33" t="s">
        <v>529</v>
      </c>
      <c r="E649" s="34">
        <v>-11.9</v>
      </c>
      <c r="F649" s="34">
        <v>10.3</v>
      </c>
      <c r="G649" s="35">
        <v>50</v>
      </c>
      <c r="H649" s="35">
        <v>4</v>
      </c>
      <c r="I649" s="36"/>
    </row>
    <row r="650" spans="2:9" ht="15.75" thickTop="1" thickBot="1" x14ac:dyDescent="0.25">
      <c r="B650" s="22">
        <v>645</v>
      </c>
      <c r="C650" s="32">
        <v>10435</v>
      </c>
      <c r="D650" s="33" t="s">
        <v>529</v>
      </c>
      <c r="E650" s="34">
        <v>-11.2</v>
      </c>
      <c r="F650" s="34">
        <v>10.8</v>
      </c>
      <c r="G650" s="35">
        <v>55</v>
      </c>
      <c r="H650" s="35">
        <v>4</v>
      </c>
      <c r="I650" s="36"/>
    </row>
    <row r="651" spans="2:9" ht="15.75" thickTop="1" thickBot="1" x14ac:dyDescent="0.25">
      <c r="B651" s="22">
        <v>646</v>
      </c>
      <c r="C651" s="32">
        <v>10437</v>
      </c>
      <c r="D651" s="33" t="s">
        <v>529</v>
      </c>
      <c r="E651" s="34">
        <v>-11.3</v>
      </c>
      <c r="F651" s="34">
        <v>10.7</v>
      </c>
      <c r="G651" s="35">
        <v>52</v>
      </c>
      <c r="H651" s="35">
        <v>4</v>
      </c>
      <c r="I651" s="36"/>
    </row>
    <row r="652" spans="2:9" ht="15.75" thickTop="1" thickBot="1" x14ac:dyDescent="0.25">
      <c r="B652" s="22">
        <v>647</v>
      </c>
      <c r="C652" s="32">
        <v>10439</v>
      </c>
      <c r="D652" s="33" t="s">
        <v>529</v>
      </c>
      <c r="E652" s="34">
        <v>-11.3</v>
      </c>
      <c r="F652" s="34">
        <v>10.8</v>
      </c>
      <c r="G652" s="35">
        <v>54</v>
      </c>
      <c r="H652" s="35">
        <v>4</v>
      </c>
      <c r="I652" s="36"/>
    </row>
    <row r="653" spans="2:9" ht="15.75" thickTop="1" thickBot="1" x14ac:dyDescent="0.25">
      <c r="B653" s="22">
        <v>648</v>
      </c>
      <c r="C653" s="32">
        <v>10551</v>
      </c>
      <c r="D653" s="33" t="s">
        <v>530</v>
      </c>
      <c r="E653" s="34">
        <v>-11.3</v>
      </c>
      <c r="F653" s="34">
        <v>10.7</v>
      </c>
      <c r="G653" s="35">
        <v>43</v>
      </c>
      <c r="H653" s="35">
        <v>4</v>
      </c>
      <c r="I653" s="36"/>
    </row>
    <row r="654" spans="2:9" ht="15.75" thickTop="1" thickBot="1" x14ac:dyDescent="0.25">
      <c r="B654" s="22">
        <v>649</v>
      </c>
      <c r="C654" s="32">
        <v>10553</v>
      </c>
      <c r="D654" s="33" t="s">
        <v>530</v>
      </c>
      <c r="E654" s="34">
        <v>-11.8</v>
      </c>
      <c r="F654" s="34">
        <v>10.3</v>
      </c>
      <c r="G654" s="35">
        <v>38</v>
      </c>
      <c r="H654" s="35">
        <v>4</v>
      </c>
      <c r="I654" s="36"/>
    </row>
    <row r="655" spans="2:9" ht="15.75" thickTop="1" thickBot="1" x14ac:dyDescent="0.25">
      <c r="B655" s="22">
        <v>650</v>
      </c>
      <c r="C655" s="32">
        <v>10555</v>
      </c>
      <c r="D655" s="33" t="s">
        <v>530</v>
      </c>
      <c r="E655" s="34">
        <v>-11.8</v>
      </c>
      <c r="F655" s="34">
        <v>10.4</v>
      </c>
      <c r="G655" s="35">
        <v>33</v>
      </c>
      <c r="H655" s="35">
        <v>4</v>
      </c>
      <c r="I655" s="36"/>
    </row>
    <row r="656" spans="2:9" ht="15.75" thickTop="1" thickBot="1" x14ac:dyDescent="0.25">
      <c r="B656" s="22">
        <v>651</v>
      </c>
      <c r="C656" s="32">
        <v>10557</v>
      </c>
      <c r="D656" s="33" t="s">
        <v>530</v>
      </c>
      <c r="E656" s="34">
        <v>-11.8</v>
      </c>
      <c r="F656" s="34">
        <v>10.4</v>
      </c>
      <c r="G656" s="35">
        <v>37</v>
      </c>
      <c r="H656" s="35">
        <v>4</v>
      </c>
      <c r="I656" s="36"/>
    </row>
    <row r="657" spans="2:9" ht="15.75" thickTop="1" thickBot="1" x14ac:dyDescent="0.25">
      <c r="B657" s="22">
        <v>652</v>
      </c>
      <c r="C657" s="32">
        <v>10559</v>
      </c>
      <c r="D657" s="33" t="s">
        <v>530</v>
      </c>
      <c r="E657" s="34">
        <v>-11.2</v>
      </c>
      <c r="F657" s="34">
        <v>10.8</v>
      </c>
      <c r="G657" s="35">
        <v>34</v>
      </c>
      <c r="H657" s="35">
        <v>4</v>
      </c>
      <c r="I657" s="36"/>
    </row>
    <row r="658" spans="2:9" ht="15.75" thickTop="1" thickBot="1" x14ac:dyDescent="0.25">
      <c r="B658" s="22">
        <v>653</v>
      </c>
      <c r="C658" s="32">
        <v>10585</v>
      </c>
      <c r="D658" s="33" t="s">
        <v>531</v>
      </c>
      <c r="E658" s="34">
        <v>-11.1</v>
      </c>
      <c r="F658" s="34">
        <v>10.9</v>
      </c>
      <c r="G658" s="35">
        <v>41</v>
      </c>
      <c r="H658" s="35">
        <v>4</v>
      </c>
      <c r="I658" s="36"/>
    </row>
    <row r="659" spans="2:9" ht="15.75" thickTop="1" thickBot="1" x14ac:dyDescent="0.25">
      <c r="B659" s="22">
        <v>654</v>
      </c>
      <c r="C659" s="32">
        <v>10587</v>
      </c>
      <c r="D659" s="33" t="s">
        <v>531</v>
      </c>
      <c r="E659" s="34">
        <v>-11.8</v>
      </c>
      <c r="F659" s="34">
        <v>10.3</v>
      </c>
      <c r="G659" s="35">
        <v>38</v>
      </c>
      <c r="H659" s="35">
        <v>4</v>
      </c>
      <c r="I659" s="36"/>
    </row>
    <row r="660" spans="2:9" ht="15.75" thickTop="1" thickBot="1" x14ac:dyDescent="0.25">
      <c r="B660" s="22">
        <v>655</v>
      </c>
      <c r="C660" s="32">
        <v>10589</v>
      </c>
      <c r="D660" s="33" t="s">
        <v>531</v>
      </c>
      <c r="E660" s="34">
        <v>-11.8</v>
      </c>
      <c r="F660" s="34">
        <v>10.3</v>
      </c>
      <c r="G660" s="35">
        <v>42</v>
      </c>
      <c r="H660" s="35">
        <v>4</v>
      </c>
      <c r="I660" s="36"/>
    </row>
    <row r="661" spans="2:9" ht="15.75" thickTop="1" thickBot="1" x14ac:dyDescent="0.25">
      <c r="B661" s="22">
        <v>656</v>
      </c>
      <c r="C661" s="32">
        <v>10623</v>
      </c>
      <c r="D661" s="33" t="s">
        <v>531</v>
      </c>
      <c r="E661" s="34">
        <v>-11.3</v>
      </c>
      <c r="F661" s="34">
        <v>10.7</v>
      </c>
      <c r="G661" s="35">
        <v>36</v>
      </c>
      <c r="H661" s="35">
        <v>4</v>
      </c>
      <c r="I661" s="36"/>
    </row>
    <row r="662" spans="2:9" ht="15.75" thickTop="1" thickBot="1" x14ac:dyDescent="0.25">
      <c r="B662" s="22">
        <v>657</v>
      </c>
      <c r="C662" s="32">
        <v>10625</v>
      </c>
      <c r="D662" s="33" t="s">
        <v>531</v>
      </c>
      <c r="E662" s="34">
        <v>-11.2</v>
      </c>
      <c r="F662" s="34">
        <v>10.8</v>
      </c>
      <c r="G662" s="35">
        <v>44</v>
      </c>
      <c r="H662" s="35">
        <v>4</v>
      </c>
      <c r="I662" s="36"/>
    </row>
    <row r="663" spans="2:9" ht="15.75" thickTop="1" thickBot="1" x14ac:dyDescent="0.25">
      <c r="B663" s="22">
        <v>658</v>
      </c>
      <c r="C663" s="32">
        <v>10627</v>
      </c>
      <c r="D663" s="33" t="s">
        <v>531</v>
      </c>
      <c r="E663" s="34">
        <v>-11.2</v>
      </c>
      <c r="F663" s="34">
        <v>10.9</v>
      </c>
      <c r="G663" s="35">
        <v>36</v>
      </c>
      <c r="H663" s="35">
        <v>4</v>
      </c>
      <c r="I663" s="36"/>
    </row>
    <row r="664" spans="2:9" ht="15.75" thickTop="1" thickBot="1" x14ac:dyDescent="0.25">
      <c r="B664" s="22">
        <v>659</v>
      </c>
      <c r="C664" s="32">
        <v>10629</v>
      </c>
      <c r="D664" s="33" t="s">
        <v>531</v>
      </c>
      <c r="E664" s="34">
        <v>-11.2</v>
      </c>
      <c r="F664" s="34">
        <v>10.8</v>
      </c>
      <c r="G664" s="35">
        <v>43</v>
      </c>
      <c r="H664" s="35">
        <v>4</v>
      </c>
      <c r="I664" s="36"/>
    </row>
    <row r="665" spans="2:9" ht="15.75" thickTop="1" thickBot="1" x14ac:dyDescent="0.25">
      <c r="B665" s="22">
        <v>660</v>
      </c>
      <c r="C665" s="32">
        <v>10707</v>
      </c>
      <c r="D665" s="33" t="s">
        <v>532</v>
      </c>
      <c r="E665" s="34">
        <v>-11.3</v>
      </c>
      <c r="F665" s="34">
        <v>10.7</v>
      </c>
      <c r="G665" s="35">
        <v>40</v>
      </c>
      <c r="H665" s="35">
        <v>4</v>
      </c>
      <c r="I665" s="36"/>
    </row>
    <row r="666" spans="2:9" ht="15.75" thickTop="1" thickBot="1" x14ac:dyDescent="0.25">
      <c r="B666" s="22">
        <v>661</v>
      </c>
      <c r="C666" s="32">
        <v>10709</v>
      </c>
      <c r="D666" s="33" t="s">
        <v>532</v>
      </c>
      <c r="E666" s="34">
        <v>-11.8</v>
      </c>
      <c r="F666" s="34">
        <v>10.199999999999999</v>
      </c>
      <c r="G666" s="35">
        <v>48</v>
      </c>
      <c r="H666" s="35">
        <v>4</v>
      </c>
      <c r="I666" s="36"/>
    </row>
    <row r="667" spans="2:9" ht="15.75" thickTop="1" thickBot="1" x14ac:dyDescent="0.25">
      <c r="B667" s="22">
        <v>662</v>
      </c>
      <c r="C667" s="32">
        <v>10711</v>
      </c>
      <c r="D667" s="33" t="s">
        <v>533</v>
      </c>
      <c r="E667" s="34">
        <v>-12</v>
      </c>
      <c r="F667" s="34">
        <v>10</v>
      </c>
      <c r="G667" s="35">
        <v>44</v>
      </c>
      <c r="H667" s="35">
        <v>4</v>
      </c>
      <c r="I667" s="36"/>
    </row>
    <row r="668" spans="2:9" ht="15.75" thickTop="1" thickBot="1" x14ac:dyDescent="0.25">
      <c r="B668" s="22">
        <v>663</v>
      </c>
      <c r="C668" s="32">
        <v>10713</v>
      </c>
      <c r="D668" s="33" t="s">
        <v>532</v>
      </c>
      <c r="E668" s="34">
        <v>-11.3</v>
      </c>
      <c r="F668" s="34">
        <v>10.7</v>
      </c>
      <c r="G668" s="35">
        <v>42</v>
      </c>
      <c r="H668" s="35">
        <v>4</v>
      </c>
      <c r="I668" s="36"/>
    </row>
    <row r="669" spans="2:9" ht="15.75" thickTop="1" thickBot="1" x14ac:dyDescent="0.25">
      <c r="B669" s="22">
        <v>664</v>
      </c>
      <c r="C669" s="32">
        <v>10715</v>
      </c>
      <c r="D669" s="33" t="s">
        <v>534</v>
      </c>
      <c r="E669" s="34">
        <v>-12</v>
      </c>
      <c r="F669" s="34">
        <v>10.1</v>
      </c>
      <c r="G669" s="35">
        <v>50</v>
      </c>
      <c r="H669" s="35">
        <v>4</v>
      </c>
      <c r="I669" s="36"/>
    </row>
    <row r="670" spans="2:9" ht="15.75" thickTop="1" thickBot="1" x14ac:dyDescent="0.25">
      <c r="B670" s="22">
        <v>665</v>
      </c>
      <c r="C670" s="32">
        <v>10717</v>
      </c>
      <c r="D670" s="33" t="s">
        <v>532</v>
      </c>
      <c r="E670" s="34">
        <v>-11.8</v>
      </c>
      <c r="F670" s="34">
        <v>10.3</v>
      </c>
      <c r="G670" s="35">
        <v>43</v>
      </c>
      <c r="H670" s="35">
        <v>4</v>
      </c>
      <c r="I670" s="36"/>
    </row>
    <row r="671" spans="2:9" ht="15.75" thickTop="1" thickBot="1" x14ac:dyDescent="0.25">
      <c r="B671" s="22">
        <v>666</v>
      </c>
      <c r="C671" s="32">
        <v>10719</v>
      </c>
      <c r="D671" s="33" t="s">
        <v>532</v>
      </c>
      <c r="E671" s="34">
        <v>-11.3</v>
      </c>
      <c r="F671" s="34">
        <v>10.7</v>
      </c>
      <c r="G671" s="35">
        <v>42</v>
      </c>
      <c r="H671" s="35">
        <v>4</v>
      </c>
      <c r="I671" s="36"/>
    </row>
    <row r="672" spans="2:9" ht="15.75" thickTop="1" thickBot="1" x14ac:dyDescent="0.25">
      <c r="B672" s="22">
        <v>667</v>
      </c>
      <c r="C672" s="32">
        <v>10777</v>
      </c>
      <c r="D672" s="33" t="s">
        <v>532</v>
      </c>
      <c r="E672" s="34">
        <v>-11.3</v>
      </c>
      <c r="F672" s="34">
        <v>10.7</v>
      </c>
      <c r="G672" s="35">
        <v>38</v>
      </c>
      <c r="H672" s="35">
        <v>4</v>
      </c>
      <c r="I672" s="36"/>
    </row>
    <row r="673" spans="2:9" ht="15.75" thickTop="1" thickBot="1" x14ac:dyDescent="0.25">
      <c r="B673" s="22">
        <v>668</v>
      </c>
      <c r="C673" s="32">
        <v>10779</v>
      </c>
      <c r="D673" s="33" t="s">
        <v>535</v>
      </c>
      <c r="E673" s="34">
        <v>-11.8</v>
      </c>
      <c r="F673" s="34">
        <v>10.3</v>
      </c>
      <c r="G673" s="35">
        <v>39</v>
      </c>
      <c r="H673" s="35">
        <v>4</v>
      </c>
      <c r="I673" s="36"/>
    </row>
    <row r="674" spans="2:9" ht="15.75" thickTop="1" thickBot="1" x14ac:dyDescent="0.25">
      <c r="B674" s="22">
        <v>669</v>
      </c>
      <c r="C674" s="32">
        <v>10781</v>
      </c>
      <c r="D674" s="33" t="s">
        <v>535</v>
      </c>
      <c r="E674" s="34">
        <v>-11.3</v>
      </c>
      <c r="F674" s="34">
        <v>10.7</v>
      </c>
      <c r="G674" s="35">
        <v>38</v>
      </c>
      <c r="H674" s="35">
        <v>4</v>
      </c>
      <c r="I674" s="36"/>
    </row>
    <row r="675" spans="2:9" ht="15.75" thickTop="1" thickBot="1" x14ac:dyDescent="0.25">
      <c r="B675" s="22">
        <v>670</v>
      </c>
      <c r="C675" s="32">
        <v>10783</v>
      </c>
      <c r="D675" s="33" t="s">
        <v>535</v>
      </c>
      <c r="E675" s="34">
        <v>-11.3</v>
      </c>
      <c r="F675" s="34">
        <v>10.7</v>
      </c>
      <c r="G675" s="35">
        <v>39</v>
      </c>
      <c r="H675" s="35">
        <v>4</v>
      </c>
      <c r="I675" s="36"/>
    </row>
    <row r="676" spans="2:9" ht="15.75" thickTop="1" thickBot="1" x14ac:dyDescent="0.25">
      <c r="B676" s="22">
        <v>671</v>
      </c>
      <c r="C676" s="32">
        <v>10785</v>
      </c>
      <c r="D676" s="33" t="s">
        <v>536</v>
      </c>
      <c r="E676" s="34">
        <v>-11.8</v>
      </c>
      <c r="F676" s="34">
        <v>10.4</v>
      </c>
      <c r="G676" s="35">
        <v>34</v>
      </c>
      <c r="H676" s="35">
        <v>4</v>
      </c>
      <c r="I676" s="36"/>
    </row>
    <row r="677" spans="2:9" ht="15.75" thickTop="1" thickBot="1" x14ac:dyDescent="0.25">
      <c r="B677" s="22">
        <v>672</v>
      </c>
      <c r="C677" s="32">
        <v>10787</v>
      </c>
      <c r="D677" s="33" t="s">
        <v>536</v>
      </c>
      <c r="E677" s="34">
        <v>-11.8</v>
      </c>
      <c r="F677" s="34">
        <v>10.3</v>
      </c>
      <c r="G677" s="35">
        <v>36</v>
      </c>
      <c r="H677" s="35">
        <v>4</v>
      </c>
      <c r="I677" s="36"/>
    </row>
    <row r="678" spans="2:9" ht="15.75" thickTop="1" thickBot="1" x14ac:dyDescent="0.25">
      <c r="B678" s="22">
        <v>673</v>
      </c>
      <c r="C678" s="32">
        <v>10789</v>
      </c>
      <c r="D678" s="33" t="s">
        <v>535</v>
      </c>
      <c r="E678" s="34">
        <v>-11.3</v>
      </c>
      <c r="F678" s="34">
        <v>10.7</v>
      </c>
      <c r="G678" s="35">
        <v>42</v>
      </c>
      <c r="H678" s="35">
        <v>4</v>
      </c>
      <c r="I678" s="36"/>
    </row>
    <row r="679" spans="2:9" ht="15.75" thickTop="1" thickBot="1" x14ac:dyDescent="0.25">
      <c r="B679" s="22">
        <v>674</v>
      </c>
      <c r="C679" s="32">
        <v>10823</v>
      </c>
      <c r="D679" s="33" t="s">
        <v>537</v>
      </c>
      <c r="E679" s="34">
        <v>-11.8</v>
      </c>
      <c r="F679" s="34">
        <v>10.3</v>
      </c>
      <c r="G679" s="35">
        <v>39</v>
      </c>
      <c r="H679" s="35">
        <v>4</v>
      </c>
      <c r="I679" s="36"/>
    </row>
    <row r="680" spans="2:9" ht="15.75" thickTop="1" thickBot="1" x14ac:dyDescent="0.25">
      <c r="B680" s="22">
        <v>675</v>
      </c>
      <c r="C680" s="32">
        <v>10825</v>
      </c>
      <c r="D680" s="33" t="s">
        <v>527</v>
      </c>
      <c r="E680" s="34">
        <v>-11.4</v>
      </c>
      <c r="F680" s="34">
        <v>10.6</v>
      </c>
      <c r="G680" s="35">
        <v>40</v>
      </c>
      <c r="H680" s="35">
        <v>4</v>
      </c>
      <c r="I680" s="36"/>
    </row>
    <row r="681" spans="2:9" ht="15.75" thickTop="1" thickBot="1" x14ac:dyDescent="0.25">
      <c r="B681" s="22">
        <v>676</v>
      </c>
      <c r="C681" s="32">
        <v>10827</v>
      </c>
      <c r="D681" s="33" t="s">
        <v>527</v>
      </c>
      <c r="E681" s="34">
        <v>-11.9</v>
      </c>
      <c r="F681" s="34">
        <v>10.1</v>
      </c>
      <c r="G681" s="35">
        <v>45</v>
      </c>
      <c r="H681" s="35">
        <v>4</v>
      </c>
      <c r="I681" s="36"/>
    </row>
    <row r="682" spans="2:9" ht="15.75" thickTop="1" thickBot="1" x14ac:dyDescent="0.25">
      <c r="B682" s="22">
        <v>677</v>
      </c>
      <c r="C682" s="32">
        <v>10829</v>
      </c>
      <c r="D682" s="33" t="s">
        <v>535</v>
      </c>
      <c r="E682" s="34">
        <v>-11.9</v>
      </c>
      <c r="F682" s="34">
        <v>10.1</v>
      </c>
      <c r="G682" s="35">
        <v>45</v>
      </c>
      <c r="H682" s="35">
        <v>4</v>
      </c>
      <c r="I682" s="36"/>
    </row>
    <row r="683" spans="2:9" ht="15.75" thickTop="1" thickBot="1" x14ac:dyDescent="0.25">
      <c r="B683" s="22">
        <v>678</v>
      </c>
      <c r="C683" s="32">
        <v>10961</v>
      </c>
      <c r="D683" s="33" t="s">
        <v>538</v>
      </c>
      <c r="E683" s="34">
        <v>-11.3</v>
      </c>
      <c r="F683" s="34">
        <v>10.8</v>
      </c>
      <c r="G683" s="35">
        <v>37</v>
      </c>
      <c r="H683" s="35">
        <v>4</v>
      </c>
      <c r="I683" s="36"/>
    </row>
    <row r="684" spans="2:9" ht="15.75" thickTop="1" thickBot="1" x14ac:dyDescent="0.25">
      <c r="B684" s="22">
        <v>679</v>
      </c>
      <c r="C684" s="32">
        <v>10963</v>
      </c>
      <c r="D684" s="33" t="s">
        <v>538</v>
      </c>
      <c r="E684" s="34">
        <v>-12</v>
      </c>
      <c r="F684" s="34">
        <v>10.199999999999999</v>
      </c>
      <c r="G684" s="35">
        <v>33</v>
      </c>
      <c r="H684" s="35">
        <v>4</v>
      </c>
      <c r="I684" s="36"/>
    </row>
    <row r="685" spans="2:9" ht="15.75" thickTop="1" thickBot="1" x14ac:dyDescent="0.25">
      <c r="B685" s="22">
        <v>680</v>
      </c>
      <c r="C685" s="32">
        <v>10965</v>
      </c>
      <c r="D685" s="33" t="s">
        <v>539</v>
      </c>
      <c r="E685" s="34">
        <v>-11.1</v>
      </c>
      <c r="F685" s="34">
        <v>10.9</v>
      </c>
      <c r="G685" s="35">
        <v>58</v>
      </c>
      <c r="H685" s="35">
        <v>4</v>
      </c>
      <c r="I685" s="36"/>
    </row>
    <row r="686" spans="2:9" ht="15.75" thickTop="1" thickBot="1" x14ac:dyDescent="0.25">
      <c r="B686" s="22">
        <v>681</v>
      </c>
      <c r="C686" s="32">
        <v>10967</v>
      </c>
      <c r="D686" s="33" t="s">
        <v>538</v>
      </c>
      <c r="E686" s="34">
        <v>-11.1</v>
      </c>
      <c r="F686" s="34">
        <v>10.9</v>
      </c>
      <c r="G686" s="35">
        <v>37</v>
      </c>
      <c r="H686" s="35">
        <v>4</v>
      </c>
      <c r="I686" s="36"/>
    </row>
    <row r="687" spans="2:9" ht="15.75" thickTop="1" thickBot="1" x14ac:dyDescent="0.25">
      <c r="B687" s="22">
        <v>682</v>
      </c>
      <c r="C687" s="32">
        <v>10969</v>
      </c>
      <c r="D687" s="33" t="s">
        <v>538</v>
      </c>
      <c r="E687" s="34">
        <v>-11.8</v>
      </c>
      <c r="F687" s="34">
        <v>10.4</v>
      </c>
      <c r="G687" s="35">
        <v>37</v>
      </c>
      <c r="H687" s="35">
        <v>4</v>
      </c>
      <c r="I687" s="36"/>
    </row>
    <row r="688" spans="2:9" ht="15.75" thickTop="1" thickBot="1" x14ac:dyDescent="0.25">
      <c r="B688" s="22">
        <v>683</v>
      </c>
      <c r="C688" s="32">
        <v>10997</v>
      </c>
      <c r="D688" s="33" t="s">
        <v>538</v>
      </c>
      <c r="E688" s="34">
        <v>-11.8</v>
      </c>
      <c r="F688" s="34">
        <v>10.3</v>
      </c>
      <c r="G688" s="35">
        <v>36</v>
      </c>
      <c r="H688" s="35">
        <v>4</v>
      </c>
      <c r="I688" s="36"/>
    </row>
    <row r="689" spans="2:9" ht="15.75" thickTop="1" thickBot="1" x14ac:dyDescent="0.25">
      <c r="B689" s="22">
        <v>684</v>
      </c>
      <c r="C689" s="32">
        <v>10999</v>
      </c>
      <c r="D689" s="33" t="s">
        <v>538</v>
      </c>
      <c r="E689" s="34">
        <v>-11.3</v>
      </c>
      <c r="F689" s="34">
        <v>10.8</v>
      </c>
      <c r="G689" s="35">
        <v>39</v>
      </c>
      <c r="H689" s="35">
        <v>4</v>
      </c>
      <c r="I689" s="36"/>
    </row>
    <row r="690" spans="2:9" ht="15.75" thickTop="1" thickBot="1" x14ac:dyDescent="0.25">
      <c r="B690" s="22">
        <v>685</v>
      </c>
      <c r="C690" s="32">
        <v>12043</v>
      </c>
      <c r="D690" s="33" t="s">
        <v>539</v>
      </c>
      <c r="E690" s="34">
        <v>-11.9</v>
      </c>
      <c r="F690" s="34">
        <v>10.199999999999999</v>
      </c>
      <c r="G690" s="35">
        <v>46</v>
      </c>
      <c r="H690" s="35">
        <v>4</v>
      </c>
      <c r="I690" s="36"/>
    </row>
    <row r="691" spans="2:9" ht="15.75" thickTop="1" thickBot="1" x14ac:dyDescent="0.25">
      <c r="B691" s="22">
        <v>686</v>
      </c>
      <c r="C691" s="32">
        <v>12045</v>
      </c>
      <c r="D691" s="33" t="s">
        <v>539</v>
      </c>
      <c r="E691" s="34">
        <v>-11.4</v>
      </c>
      <c r="F691" s="34">
        <v>10.6</v>
      </c>
      <c r="G691" s="35">
        <v>42</v>
      </c>
      <c r="H691" s="35">
        <v>4</v>
      </c>
      <c r="I691" s="36"/>
    </row>
    <row r="692" spans="2:9" ht="15.75" thickTop="1" thickBot="1" x14ac:dyDescent="0.25">
      <c r="B692" s="22">
        <v>687</v>
      </c>
      <c r="C692" s="32">
        <v>12047</v>
      </c>
      <c r="D692" s="33" t="s">
        <v>538</v>
      </c>
      <c r="E692" s="34">
        <v>-11.1</v>
      </c>
      <c r="F692" s="34">
        <v>10.9</v>
      </c>
      <c r="G692" s="35">
        <v>37</v>
      </c>
      <c r="H692" s="35">
        <v>4</v>
      </c>
      <c r="I692" s="36"/>
    </row>
    <row r="693" spans="2:9" ht="15.75" thickTop="1" thickBot="1" x14ac:dyDescent="0.25">
      <c r="B693" s="22">
        <v>688</v>
      </c>
      <c r="C693" s="32">
        <v>12049</v>
      </c>
      <c r="D693" s="33" t="s">
        <v>539</v>
      </c>
      <c r="E693" s="34">
        <v>-11.8</v>
      </c>
      <c r="F693" s="34">
        <v>10.3</v>
      </c>
      <c r="G693" s="35">
        <v>60</v>
      </c>
      <c r="H693" s="35">
        <v>4</v>
      </c>
      <c r="I693" s="36"/>
    </row>
    <row r="694" spans="2:9" ht="15.75" thickTop="1" thickBot="1" x14ac:dyDescent="0.25">
      <c r="B694" s="22">
        <v>689</v>
      </c>
      <c r="C694" s="32">
        <v>12051</v>
      </c>
      <c r="D694" s="33" t="s">
        <v>539</v>
      </c>
      <c r="E694" s="34">
        <v>-12</v>
      </c>
      <c r="F694" s="34">
        <v>10.1</v>
      </c>
      <c r="G694" s="35">
        <v>41</v>
      </c>
      <c r="H694" s="35">
        <v>4</v>
      </c>
      <c r="I694" s="36"/>
    </row>
    <row r="695" spans="2:9" ht="15.75" thickTop="1" thickBot="1" x14ac:dyDescent="0.25">
      <c r="B695" s="22">
        <v>690</v>
      </c>
      <c r="C695" s="32">
        <v>12053</v>
      </c>
      <c r="D695" s="33" t="s">
        <v>539</v>
      </c>
      <c r="E695" s="34">
        <v>-11.9</v>
      </c>
      <c r="F695" s="34">
        <v>10.199999999999999</v>
      </c>
      <c r="G695" s="35">
        <v>46</v>
      </c>
      <c r="H695" s="35">
        <v>4</v>
      </c>
      <c r="I695" s="36"/>
    </row>
    <row r="696" spans="2:9" ht="15.75" thickTop="1" thickBot="1" x14ac:dyDescent="0.25">
      <c r="B696" s="22">
        <v>691</v>
      </c>
      <c r="C696" s="32">
        <v>12055</v>
      </c>
      <c r="D696" s="33" t="s">
        <v>539</v>
      </c>
      <c r="E696" s="34">
        <v>-12</v>
      </c>
      <c r="F696" s="34">
        <v>10.1</v>
      </c>
      <c r="G696" s="35">
        <v>32</v>
      </c>
      <c r="H696" s="35">
        <v>4</v>
      </c>
      <c r="I696" s="36"/>
    </row>
    <row r="697" spans="2:9" ht="15.75" thickTop="1" thickBot="1" x14ac:dyDescent="0.25">
      <c r="B697" s="22">
        <v>692</v>
      </c>
      <c r="C697" s="32">
        <v>12057</v>
      </c>
      <c r="D697" s="33" t="s">
        <v>539</v>
      </c>
      <c r="E697" s="34">
        <v>-12.1</v>
      </c>
      <c r="F697" s="34">
        <v>10</v>
      </c>
      <c r="G697" s="35">
        <v>35</v>
      </c>
      <c r="H697" s="35">
        <v>4</v>
      </c>
      <c r="I697" s="36"/>
    </row>
    <row r="698" spans="2:9" ht="15.75" thickTop="1" thickBot="1" x14ac:dyDescent="0.25">
      <c r="B698" s="22">
        <v>693</v>
      </c>
      <c r="C698" s="32">
        <v>12059</v>
      </c>
      <c r="D698" s="33" t="s">
        <v>539</v>
      </c>
      <c r="E698" s="34">
        <v>-11.9</v>
      </c>
      <c r="F698" s="34">
        <v>10.199999999999999</v>
      </c>
      <c r="G698" s="35">
        <v>35</v>
      </c>
      <c r="H698" s="35">
        <v>4</v>
      </c>
      <c r="I698" s="36"/>
    </row>
    <row r="699" spans="2:9" ht="15.75" thickTop="1" thickBot="1" x14ac:dyDescent="0.25">
      <c r="B699" s="22">
        <v>694</v>
      </c>
      <c r="C699" s="32">
        <v>12099</v>
      </c>
      <c r="D699" s="33" t="s">
        <v>540</v>
      </c>
      <c r="E699" s="34">
        <v>-11.9</v>
      </c>
      <c r="F699" s="34">
        <v>10.199999999999999</v>
      </c>
      <c r="G699" s="35">
        <v>35</v>
      </c>
      <c r="H699" s="35">
        <v>4</v>
      </c>
      <c r="I699" s="36"/>
    </row>
    <row r="700" spans="2:9" ht="15.75" thickTop="1" thickBot="1" x14ac:dyDescent="0.25">
      <c r="B700" s="22">
        <v>695</v>
      </c>
      <c r="C700" s="32">
        <v>12101</v>
      </c>
      <c r="D700" s="33" t="s">
        <v>540</v>
      </c>
      <c r="E700" s="34">
        <v>-11.9</v>
      </c>
      <c r="F700" s="34">
        <v>10.199999999999999</v>
      </c>
      <c r="G700" s="35">
        <v>49</v>
      </c>
      <c r="H700" s="35">
        <v>4</v>
      </c>
      <c r="I700" s="36"/>
    </row>
    <row r="701" spans="2:9" ht="15.75" thickTop="1" thickBot="1" x14ac:dyDescent="0.25">
      <c r="B701" s="22">
        <v>696</v>
      </c>
      <c r="C701" s="32">
        <v>12103</v>
      </c>
      <c r="D701" s="33" t="s">
        <v>540</v>
      </c>
      <c r="E701" s="34">
        <v>-11.9</v>
      </c>
      <c r="F701" s="34">
        <v>10.1</v>
      </c>
      <c r="G701" s="35">
        <v>48</v>
      </c>
      <c r="H701" s="35">
        <v>4</v>
      </c>
      <c r="I701" s="36"/>
    </row>
    <row r="702" spans="2:9" ht="15.75" thickTop="1" thickBot="1" x14ac:dyDescent="0.25">
      <c r="B702" s="22">
        <v>697</v>
      </c>
      <c r="C702" s="32">
        <v>12105</v>
      </c>
      <c r="D702" s="33" t="s">
        <v>541</v>
      </c>
      <c r="E702" s="34">
        <v>-11.9</v>
      </c>
      <c r="F702" s="34">
        <v>10.1</v>
      </c>
      <c r="G702" s="35">
        <v>40</v>
      </c>
      <c r="H702" s="35">
        <v>4</v>
      </c>
      <c r="I702" s="36"/>
    </row>
    <row r="703" spans="2:9" ht="15.75" thickTop="1" thickBot="1" x14ac:dyDescent="0.25">
      <c r="B703" s="22">
        <v>698</v>
      </c>
      <c r="C703" s="32">
        <v>12107</v>
      </c>
      <c r="D703" s="33" t="s">
        <v>541</v>
      </c>
      <c r="E703" s="34">
        <v>-11.9</v>
      </c>
      <c r="F703" s="34">
        <v>10.199999999999999</v>
      </c>
      <c r="G703" s="35">
        <v>48</v>
      </c>
      <c r="H703" s="35">
        <v>4</v>
      </c>
      <c r="I703" s="36"/>
    </row>
    <row r="704" spans="2:9" ht="15.75" thickTop="1" thickBot="1" x14ac:dyDescent="0.25">
      <c r="B704" s="22">
        <v>699</v>
      </c>
      <c r="C704" s="32">
        <v>12109</v>
      </c>
      <c r="D704" s="33" t="s">
        <v>541</v>
      </c>
      <c r="E704" s="34">
        <v>-12.3</v>
      </c>
      <c r="F704" s="34">
        <v>9.9</v>
      </c>
      <c r="G704" s="35">
        <v>45</v>
      </c>
      <c r="H704" s="35">
        <v>4</v>
      </c>
      <c r="I704" s="36"/>
    </row>
    <row r="705" spans="2:9" ht="15.75" thickTop="1" thickBot="1" x14ac:dyDescent="0.25">
      <c r="B705" s="22">
        <v>700</v>
      </c>
      <c r="C705" s="32">
        <v>12157</v>
      </c>
      <c r="D705" s="33" t="s">
        <v>535</v>
      </c>
      <c r="E705" s="34">
        <v>-12.1</v>
      </c>
      <c r="F705" s="34">
        <v>9.9</v>
      </c>
      <c r="G705" s="35">
        <v>50</v>
      </c>
      <c r="H705" s="35">
        <v>4</v>
      </c>
      <c r="I705" s="36"/>
    </row>
    <row r="706" spans="2:9" ht="15.75" thickTop="1" thickBot="1" x14ac:dyDescent="0.25">
      <c r="B706" s="22">
        <v>701</v>
      </c>
      <c r="C706" s="32">
        <v>12159</v>
      </c>
      <c r="D706" s="33" t="s">
        <v>542</v>
      </c>
      <c r="E706" s="34">
        <v>-12</v>
      </c>
      <c r="F706" s="34">
        <v>10</v>
      </c>
      <c r="G706" s="35">
        <v>47</v>
      </c>
      <c r="H706" s="35">
        <v>4</v>
      </c>
      <c r="I706" s="36"/>
    </row>
    <row r="707" spans="2:9" ht="15.75" thickTop="1" thickBot="1" x14ac:dyDescent="0.25">
      <c r="B707" s="22">
        <v>702</v>
      </c>
      <c r="C707" s="32">
        <v>12161</v>
      </c>
      <c r="D707" s="33" t="s">
        <v>542</v>
      </c>
      <c r="E707" s="34">
        <v>-12</v>
      </c>
      <c r="F707" s="34">
        <v>10</v>
      </c>
      <c r="G707" s="35">
        <v>47</v>
      </c>
      <c r="H707" s="35">
        <v>4</v>
      </c>
      <c r="I707" s="36"/>
    </row>
    <row r="708" spans="2:9" ht="15.75" thickTop="1" thickBot="1" x14ac:dyDescent="0.25">
      <c r="B708" s="22">
        <v>703</v>
      </c>
      <c r="C708" s="32">
        <v>12163</v>
      </c>
      <c r="D708" s="33" t="s">
        <v>543</v>
      </c>
      <c r="E708" s="34">
        <v>-12</v>
      </c>
      <c r="F708" s="34">
        <v>9.9</v>
      </c>
      <c r="G708" s="35">
        <v>53</v>
      </c>
      <c r="H708" s="35">
        <v>4</v>
      </c>
      <c r="I708" s="36"/>
    </row>
    <row r="709" spans="2:9" ht="15.75" thickTop="1" thickBot="1" x14ac:dyDescent="0.25">
      <c r="B709" s="22">
        <v>704</v>
      </c>
      <c r="C709" s="32">
        <v>12165</v>
      </c>
      <c r="D709" s="33" t="s">
        <v>543</v>
      </c>
      <c r="E709" s="34">
        <v>-12</v>
      </c>
      <c r="F709" s="34">
        <v>10</v>
      </c>
      <c r="G709" s="35">
        <v>44</v>
      </c>
      <c r="H709" s="35">
        <v>4</v>
      </c>
      <c r="I709" s="36"/>
    </row>
    <row r="710" spans="2:9" ht="15.75" thickTop="1" thickBot="1" x14ac:dyDescent="0.25">
      <c r="B710" s="22">
        <v>705</v>
      </c>
      <c r="C710" s="32">
        <v>12167</v>
      </c>
      <c r="D710" s="33" t="s">
        <v>543</v>
      </c>
      <c r="E710" s="34">
        <v>-12</v>
      </c>
      <c r="F710" s="34">
        <v>10</v>
      </c>
      <c r="G710" s="35">
        <v>45</v>
      </c>
      <c r="H710" s="35">
        <v>4</v>
      </c>
      <c r="I710" s="36"/>
    </row>
    <row r="711" spans="2:9" ht="15.75" thickTop="1" thickBot="1" x14ac:dyDescent="0.25">
      <c r="B711" s="22">
        <v>706</v>
      </c>
      <c r="C711" s="32">
        <v>12169</v>
      </c>
      <c r="D711" s="33" t="s">
        <v>543</v>
      </c>
      <c r="E711" s="34">
        <v>-12.1</v>
      </c>
      <c r="F711" s="34">
        <v>9.9</v>
      </c>
      <c r="G711" s="35">
        <v>50</v>
      </c>
      <c r="H711" s="35">
        <v>4</v>
      </c>
      <c r="I711" s="36"/>
    </row>
    <row r="712" spans="2:9" ht="15.75" thickTop="1" thickBot="1" x14ac:dyDescent="0.25">
      <c r="B712" s="22">
        <v>707</v>
      </c>
      <c r="C712" s="32">
        <v>12203</v>
      </c>
      <c r="D712" s="33" t="s">
        <v>544</v>
      </c>
      <c r="E712" s="34">
        <v>-12</v>
      </c>
      <c r="F712" s="34">
        <v>9.9</v>
      </c>
      <c r="G712" s="35">
        <v>46</v>
      </c>
      <c r="H712" s="35">
        <v>4</v>
      </c>
      <c r="I712" s="36"/>
    </row>
    <row r="713" spans="2:9" ht="15.75" thickTop="1" thickBot="1" x14ac:dyDescent="0.25">
      <c r="B713" s="22">
        <v>708</v>
      </c>
      <c r="C713" s="32">
        <v>12205</v>
      </c>
      <c r="D713" s="33" t="s">
        <v>544</v>
      </c>
      <c r="E713" s="34">
        <v>-12.1</v>
      </c>
      <c r="F713" s="34">
        <v>9.9</v>
      </c>
      <c r="G713" s="35">
        <v>48</v>
      </c>
      <c r="H713" s="35">
        <v>4</v>
      </c>
      <c r="I713" s="36"/>
    </row>
    <row r="714" spans="2:9" ht="15.75" thickTop="1" thickBot="1" x14ac:dyDescent="0.25">
      <c r="B714" s="22">
        <v>709</v>
      </c>
      <c r="C714" s="32">
        <v>12207</v>
      </c>
      <c r="D714" s="33" t="s">
        <v>544</v>
      </c>
      <c r="E714" s="34">
        <v>-12</v>
      </c>
      <c r="F714" s="34">
        <v>10</v>
      </c>
      <c r="G714" s="35">
        <v>46</v>
      </c>
      <c r="H714" s="35">
        <v>4</v>
      </c>
      <c r="I714" s="36"/>
    </row>
    <row r="715" spans="2:9" ht="15.75" thickTop="1" thickBot="1" x14ac:dyDescent="0.25">
      <c r="B715" s="22">
        <v>710</v>
      </c>
      <c r="C715" s="32">
        <v>12209</v>
      </c>
      <c r="D715" s="33" t="s">
        <v>544</v>
      </c>
      <c r="E715" s="34">
        <v>-12</v>
      </c>
      <c r="F715" s="34">
        <v>10</v>
      </c>
      <c r="G715" s="35">
        <v>47</v>
      </c>
      <c r="H715" s="35">
        <v>4</v>
      </c>
      <c r="I715" s="36"/>
    </row>
    <row r="716" spans="2:9" ht="15.75" thickTop="1" thickBot="1" x14ac:dyDescent="0.25">
      <c r="B716" s="22">
        <v>711</v>
      </c>
      <c r="C716" s="32">
        <v>12247</v>
      </c>
      <c r="D716" s="33" t="s">
        <v>545</v>
      </c>
      <c r="E716" s="34">
        <v>-12</v>
      </c>
      <c r="F716" s="34">
        <v>10</v>
      </c>
      <c r="G716" s="35">
        <v>43</v>
      </c>
      <c r="H716" s="35">
        <v>4</v>
      </c>
      <c r="I716" s="36"/>
    </row>
    <row r="717" spans="2:9" ht="15.75" thickTop="1" thickBot="1" x14ac:dyDescent="0.25">
      <c r="B717" s="22">
        <v>712</v>
      </c>
      <c r="C717" s="32">
        <v>12249</v>
      </c>
      <c r="D717" s="33" t="s">
        <v>545</v>
      </c>
      <c r="E717" s="34">
        <v>-12.1</v>
      </c>
      <c r="F717" s="34">
        <v>10</v>
      </c>
      <c r="G717" s="35">
        <v>45</v>
      </c>
      <c r="H717" s="35">
        <v>4</v>
      </c>
      <c r="I717" s="36"/>
    </row>
    <row r="718" spans="2:9" ht="15.75" thickTop="1" thickBot="1" x14ac:dyDescent="0.25">
      <c r="B718" s="22">
        <v>713</v>
      </c>
      <c r="C718" s="32">
        <v>12277</v>
      </c>
      <c r="D718" s="33" t="s">
        <v>527</v>
      </c>
      <c r="E718" s="34">
        <v>-12</v>
      </c>
      <c r="F718" s="34">
        <v>10.1</v>
      </c>
      <c r="G718" s="35">
        <v>46</v>
      </c>
      <c r="H718" s="35">
        <v>4</v>
      </c>
      <c r="I718" s="36"/>
    </row>
    <row r="719" spans="2:9" ht="15.75" thickTop="1" thickBot="1" x14ac:dyDescent="0.25">
      <c r="B719" s="22">
        <v>714</v>
      </c>
      <c r="C719" s="32">
        <v>12279</v>
      </c>
      <c r="D719" s="33" t="s">
        <v>527</v>
      </c>
      <c r="E719" s="34">
        <v>-12</v>
      </c>
      <c r="F719" s="34">
        <v>10</v>
      </c>
      <c r="G719" s="35">
        <v>46</v>
      </c>
      <c r="H719" s="35">
        <v>4</v>
      </c>
      <c r="I719" s="36"/>
    </row>
    <row r="720" spans="2:9" ht="15.75" thickTop="1" thickBot="1" x14ac:dyDescent="0.25">
      <c r="B720" s="22">
        <v>715</v>
      </c>
      <c r="C720" s="32">
        <v>12305</v>
      </c>
      <c r="D720" s="33" t="s">
        <v>527</v>
      </c>
      <c r="E720" s="34">
        <v>-12.2</v>
      </c>
      <c r="F720" s="34">
        <v>9.9</v>
      </c>
      <c r="G720" s="35">
        <v>46</v>
      </c>
      <c r="H720" s="35">
        <v>4</v>
      </c>
      <c r="I720" s="36"/>
    </row>
    <row r="721" spans="2:9" ht="15.75" thickTop="1" thickBot="1" x14ac:dyDescent="0.25">
      <c r="B721" s="22">
        <v>716</v>
      </c>
      <c r="C721" s="32">
        <v>12307</v>
      </c>
      <c r="D721" s="33" t="s">
        <v>527</v>
      </c>
      <c r="E721" s="34">
        <v>-13</v>
      </c>
      <c r="F721" s="34">
        <v>9.6</v>
      </c>
      <c r="G721" s="35">
        <v>42</v>
      </c>
      <c r="H721" s="35">
        <v>4</v>
      </c>
      <c r="I721" s="36"/>
    </row>
    <row r="722" spans="2:9" ht="15.75" thickTop="1" thickBot="1" x14ac:dyDescent="0.25">
      <c r="B722" s="22">
        <v>717</v>
      </c>
      <c r="C722" s="32">
        <v>12309</v>
      </c>
      <c r="D722" s="33" t="s">
        <v>527</v>
      </c>
      <c r="E722" s="34">
        <v>-12.4</v>
      </c>
      <c r="F722" s="34">
        <v>9.8000000000000007</v>
      </c>
      <c r="G722" s="35">
        <v>43</v>
      </c>
      <c r="H722" s="35">
        <v>4</v>
      </c>
      <c r="I722" s="36"/>
    </row>
    <row r="723" spans="2:9" ht="15.75" thickTop="1" thickBot="1" x14ac:dyDescent="0.25">
      <c r="B723" s="22">
        <v>718</v>
      </c>
      <c r="C723" s="32">
        <v>12347</v>
      </c>
      <c r="D723" s="33" t="s">
        <v>546</v>
      </c>
      <c r="E723" s="34">
        <v>-12</v>
      </c>
      <c r="F723" s="34">
        <v>10.1</v>
      </c>
      <c r="G723" s="35">
        <v>39</v>
      </c>
      <c r="H723" s="35">
        <v>4</v>
      </c>
      <c r="I723" s="36"/>
    </row>
    <row r="724" spans="2:9" ht="15.75" thickTop="1" thickBot="1" x14ac:dyDescent="0.25">
      <c r="B724" s="22">
        <v>719</v>
      </c>
      <c r="C724" s="32">
        <v>12349</v>
      </c>
      <c r="D724" s="33" t="s">
        <v>547</v>
      </c>
      <c r="E724" s="34">
        <v>-12.1</v>
      </c>
      <c r="F724" s="34">
        <v>10</v>
      </c>
      <c r="G724" s="35">
        <v>45</v>
      </c>
      <c r="H724" s="35">
        <v>4</v>
      </c>
      <c r="I724" s="36"/>
    </row>
    <row r="725" spans="2:9" ht="15.75" thickTop="1" thickBot="1" x14ac:dyDescent="0.25">
      <c r="B725" s="22">
        <v>720</v>
      </c>
      <c r="C725" s="32">
        <v>12351</v>
      </c>
      <c r="D725" s="33" t="s">
        <v>547</v>
      </c>
      <c r="E725" s="34">
        <v>-12.1</v>
      </c>
      <c r="F725" s="34">
        <v>10</v>
      </c>
      <c r="G725" s="35">
        <v>45</v>
      </c>
      <c r="H725" s="35">
        <v>4</v>
      </c>
      <c r="I725" s="36"/>
    </row>
    <row r="726" spans="2:9" ht="15.75" thickTop="1" thickBot="1" x14ac:dyDescent="0.25">
      <c r="B726" s="22">
        <v>721</v>
      </c>
      <c r="C726" s="32">
        <v>12353</v>
      </c>
      <c r="D726" s="33" t="s">
        <v>548</v>
      </c>
      <c r="E726" s="34">
        <v>-12.8</v>
      </c>
      <c r="F726" s="34">
        <v>9.6999999999999993</v>
      </c>
      <c r="G726" s="35">
        <v>42</v>
      </c>
      <c r="H726" s="35">
        <v>4</v>
      </c>
      <c r="I726" s="36"/>
    </row>
    <row r="727" spans="2:9" ht="15.75" thickTop="1" thickBot="1" x14ac:dyDescent="0.25">
      <c r="B727" s="22">
        <v>722</v>
      </c>
      <c r="C727" s="32">
        <v>12355</v>
      </c>
      <c r="D727" s="33" t="s">
        <v>549</v>
      </c>
      <c r="E727" s="34">
        <v>-12.1</v>
      </c>
      <c r="F727" s="34">
        <v>10</v>
      </c>
      <c r="G727" s="35">
        <v>38</v>
      </c>
      <c r="H727" s="35">
        <v>4</v>
      </c>
      <c r="I727" s="36"/>
    </row>
    <row r="728" spans="2:9" ht="15.75" thickTop="1" thickBot="1" x14ac:dyDescent="0.25">
      <c r="B728" s="22">
        <v>723</v>
      </c>
      <c r="C728" s="32">
        <v>12357</v>
      </c>
      <c r="D728" s="33" t="s">
        <v>549</v>
      </c>
      <c r="E728" s="34">
        <v>-12.2</v>
      </c>
      <c r="F728" s="34">
        <v>9.9</v>
      </c>
      <c r="G728" s="35">
        <v>36</v>
      </c>
      <c r="H728" s="35">
        <v>4</v>
      </c>
      <c r="I728" s="36"/>
    </row>
    <row r="729" spans="2:9" ht="15.75" thickTop="1" thickBot="1" x14ac:dyDescent="0.25">
      <c r="B729" s="22">
        <v>724</v>
      </c>
      <c r="C729" s="32">
        <v>12359</v>
      </c>
      <c r="D729" s="33" t="s">
        <v>546</v>
      </c>
      <c r="E729" s="34">
        <v>-12.1</v>
      </c>
      <c r="F729" s="34">
        <v>10</v>
      </c>
      <c r="G729" s="35">
        <v>45</v>
      </c>
      <c r="H729" s="35">
        <v>4</v>
      </c>
      <c r="I729" s="36"/>
    </row>
    <row r="730" spans="2:9" ht="15.75" thickTop="1" thickBot="1" x14ac:dyDescent="0.25">
      <c r="B730" s="22">
        <v>725</v>
      </c>
      <c r="C730" s="32">
        <v>12435</v>
      </c>
      <c r="D730" s="33" t="s">
        <v>550</v>
      </c>
      <c r="E730" s="34">
        <v>-12.3</v>
      </c>
      <c r="F730" s="34">
        <v>9.8000000000000007</v>
      </c>
      <c r="G730" s="35">
        <v>40</v>
      </c>
      <c r="H730" s="35">
        <v>4</v>
      </c>
      <c r="I730" s="36"/>
    </row>
    <row r="731" spans="2:9" ht="15.75" thickTop="1" thickBot="1" x14ac:dyDescent="0.25">
      <c r="B731" s="22">
        <v>726</v>
      </c>
      <c r="C731" s="32">
        <v>12437</v>
      </c>
      <c r="D731" s="33" t="s">
        <v>551</v>
      </c>
      <c r="E731" s="34">
        <v>-12</v>
      </c>
      <c r="F731" s="34">
        <v>10.1</v>
      </c>
      <c r="G731" s="35">
        <v>35</v>
      </c>
      <c r="H731" s="35">
        <v>4</v>
      </c>
      <c r="I731" s="36"/>
    </row>
    <row r="732" spans="2:9" ht="15.75" thickTop="1" thickBot="1" x14ac:dyDescent="0.25">
      <c r="B732" s="22">
        <v>727</v>
      </c>
      <c r="C732" s="32">
        <v>12439</v>
      </c>
      <c r="D732" s="33" t="s">
        <v>552</v>
      </c>
      <c r="E732" s="34">
        <v>-12.3</v>
      </c>
      <c r="F732" s="34">
        <v>9.9</v>
      </c>
      <c r="G732" s="35">
        <v>36</v>
      </c>
      <c r="H732" s="35">
        <v>4</v>
      </c>
      <c r="I732" s="36"/>
    </row>
    <row r="733" spans="2:9" ht="15.75" thickTop="1" thickBot="1" x14ac:dyDescent="0.25">
      <c r="B733" s="22">
        <v>728</v>
      </c>
      <c r="C733" s="32">
        <v>12459</v>
      </c>
      <c r="D733" s="33" t="s">
        <v>553</v>
      </c>
      <c r="E733" s="34">
        <v>-12.2</v>
      </c>
      <c r="F733" s="34">
        <v>9.9</v>
      </c>
      <c r="G733" s="35">
        <v>36</v>
      </c>
      <c r="H733" s="35">
        <v>4</v>
      </c>
      <c r="I733" s="36"/>
    </row>
    <row r="734" spans="2:9" ht="15.75" thickTop="1" thickBot="1" x14ac:dyDescent="0.25">
      <c r="B734" s="22">
        <v>729</v>
      </c>
      <c r="C734" s="32">
        <v>12487</v>
      </c>
      <c r="D734" s="33" t="s">
        <v>527</v>
      </c>
      <c r="E734" s="34">
        <v>-12.1</v>
      </c>
      <c r="F734" s="34">
        <v>10</v>
      </c>
      <c r="G734" s="35">
        <v>34</v>
      </c>
      <c r="H734" s="35">
        <v>4</v>
      </c>
      <c r="I734" s="36"/>
    </row>
    <row r="735" spans="2:9" ht="15.75" thickTop="1" thickBot="1" x14ac:dyDescent="0.25">
      <c r="B735" s="22">
        <v>730</v>
      </c>
      <c r="C735" s="32">
        <v>12489</v>
      </c>
      <c r="D735" s="33" t="s">
        <v>554</v>
      </c>
      <c r="E735" s="34">
        <v>-12.1</v>
      </c>
      <c r="F735" s="34">
        <v>10</v>
      </c>
      <c r="G735" s="35">
        <v>37</v>
      </c>
      <c r="H735" s="35">
        <v>4</v>
      </c>
      <c r="I735" s="36"/>
    </row>
    <row r="736" spans="2:9" ht="15.75" thickTop="1" thickBot="1" x14ac:dyDescent="0.25">
      <c r="B736" s="22">
        <v>731</v>
      </c>
      <c r="C736" s="32">
        <v>12524</v>
      </c>
      <c r="D736" s="33" t="s">
        <v>555</v>
      </c>
      <c r="E736" s="34">
        <v>-12.1</v>
      </c>
      <c r="F736" s="34">
        <v>10.1</v>
      </c>
      <c r="G736" s="35">
        <v>44</v>
      </c>
      <c r="H736" s="35">
        <v>4</v>
      </c>
      <c r="I736" s="36"/>
    </row>
    <row r="737" spans="2:9" ht="15.75" thickTop="1" thickBot="1" x14ac:dyDescent="0.25">
      <c r="B737" s="22">
        <v>732</v>
      </c>
      <c r="C737" s="32">
        <v>12526</v>
      </c>
      <c r="D737" s="33" t="s">
        <v>556</v>
      </c>
      <c r="E737" s="34">
        <v>-12.6</v>
      </c>
      <c r="F737" s="34">
        <v>9.6999999999999993</v>
      </c>
      <c r="G737" s="35">
        <v>41</v>
      </c>
      <c r="H737" s="35">
        <v>4</v>
      </c>
      <c r="I737" s="36"/>
    </row>
    <row r="738" spans="2:9" ht="15.75" thickTop="1" thickBot="1" x14ac:dyDescent="0.25">
      <c r="B738" s="22">
        <v>733</v>
      </c>
      <c r="C738" s="32">
        <v>12527</v>
      </c>
      <c r="D738" s="33" t="s">
        <v>557</v>
      </c>
      <c r="E738" s="34">
        <v>-13.3</v>
      </c>
      <c r="F738" s="34">
        <v>9.5</v>
      </c>
      <c r="G738" s="35">
        <v>45</v>
      </c>
      <c r="H738" s="35">
        <v>4</v>
      </c>
      <c r="I738" s="36"/>
    </row>
    <row r="739" spans="2:9" ht="15.75" thickTop="1" thickBot="1" x14ac:dyDescent="0.25">
      <c r="B739" s="22">
        <v>734</v>
      </c>
      <c r="C739" s="32">
        <v>12529</v>
      </c>
      <c r="D739" s="33" t="s">
        <v>558</v>
      </c>
      <c r="E739" s="34">
        <v>-13.2</v>
      </c>
      <c r="F739" s="34">
        <v>9.5</v>
      </c>
      <c r="G739" s="35">
        <v>40</v>
      </c>
      <c r="H739" s="35">
        <v>4</v>
      </c>
      <c r="I739" s="36"/>
    </row>
    <row r="740" spans="2:9" ht="15.75" thickTop="1" thickBot="1" x14ac:dyDescent="0.25">
      <c r="B740" s="22">
        <v>735</v>
      </c>
      <c r="C740" s="32">
        <v>12555</v>
      </c>
      <c r="D740" s="33" t="s">
        <v>559</v>
      </c>
      <c r="E740" s="34">
        <v>-12.2</v>
      </c>
      <c r="F740" s="34">
        <v>9.9</v>
      </c>
      <c r="G740" s="35">
        <v>34</v>
      </c>
      <c r="H740" s="35">
        <v>4</v>
      </c>
      <c r="I740" s="36"/>
    </row>
    <row r="741" spans="2:9" ht="15.75" thickTop="1" thickBot="1" x14ac:dyDescent="0.25">
      <c r="B741" s="22">
        <v>736</v>
      </c>
      <c r="C741" s="32">
        <v>12557</v>
      </c>
      <c r="D741" s="33" t="s">
        <v>527</v>
      </c>
      <c r="E741" s="34">
        <v>-12.5</v>
      </c>
      <c r="F741" s="34">
        <v>9.8000000000000007</v>
      </c>
      <c r="G741" s="35">
        <v>33</v>
      </c>
      <c r="H741" s="35">
        <v>4</v>
      </c>
      <c r="I741" s="36"/>
    </row>
    <row r="742" spans="2:9" ht="15.75" thickTop="1" thickBot="1" x14ac:dyDescent="0.25">
      <c r="B742" s="22">
        <v>737</v>
      </c>
      <c r="C742" s="32">
        <v>12559</v>
      </c>
      <c r="D742" s="33" t="s">
        <v>560</v>
      </c>
      <c r="E742" s="34">
        <v>-13.2</v>
      </c>
      <c r="F742" s="34">
        <v>9.6</v>
      </c>
      <c r="G742" s="35">
        <v>37</v>
      </c>
      <c r="H742" s="35">
        <v>4</v>
      </c>
      <c r="I742" s="36"/>
    </row>
    <row r="743" spans="2:9" ht="15.75" thickTop="1" thickBot="1" x14ac:dyDescent="0.25">
      <c r="B743" s="22">
        <v>738</v>
      </c>
      <c r="C743" s="32">
        <v>12587</v>
      </c>
      <c r="D743" s="33" t="s">
        <v>561</v>
      </c>
      <c r="E743" s="34">
        <v>-13.2</v>
      </c>
      <c r="F743" s="34">
        <v>9.5</v>
      </c>
      <c r="G743" s="35">
        <v>47</v>
      </c>
      <c r="H743" s="35">
        <v>4</v>
      </c>
      <c r="I743" s="36"/>
    </row>
    <row r="744" spans="2:9" ht="15.75" thickTop="1" thickBot="1" x14ac:dyDescent="0.25">
      <c r="B744" s="22">
        <v>739</v>
      </c>
      <c r="C744" s="32">
        <v>12589</v>
      </c>
      <c r="D744" s="33" t="s">
        <v>562</v>
      </c>
      <c r="E744" s="34">
        <v>-13</v>
      </c>
      <c r="F744" s="34">
        <v>9.5</v>
      </c>
      <c r="G744" s="35">
        <v>54</v>
      </c>
      <c r="H744" s="35">
        <v>4</v>
      </c>
      <c r="I744" s="36"/>
    </row>
    <row r="745" spans="2:9" ht="15.75" thickTop="1" thickBot="1" x14ac:dyDescent="0.25">
      <c r="B745" s="22">
        <v>740</v>
      </c>
      <c r="C745" s="32">
        <v>12619</v>
      </c>
      <c r="D745" s="33" t="s">
        <v>527</v>
      </c>
      <c r="E745" s="34">
        <v>-12</v>
      </c>
      <c r="F745" s="34">
        <v>10</v>
      </c>
      <c r="G745" s="35">
        <v>55</v>
      </c>
      <c r="H745" s="35">
        <v>4</v>
      </c>
      <c r="I745" s="36"/>
    </row>
    <row r="746" spans="2:9" ht="15.75" thickTop="1" thickBot="1" x14ac:dyDescent="0.25">
      <c r="B746" s="22">
        <v>741</v>
      </c>
      <c r="C746" s="32">
        <v>12621</v>
      </c>
      <c r="D746" s="33" t="s">
        <v>563</v>
      </c>
      <c r="E746" s="34">
        <v>-12.4</v>
      </c>
      <c r="F746" s="34">
        <v>9.9</v>
      </c>
      <c r="G746" s="35">
        <v>36</v>
      </c>
      <c r="H746" s="35">
        <v>4</v>
      </c>
      <c r="I746" s="36"/>
    </row>
    <row r="747" spans="2:9" ht="15.75" thickTop="1" thickBot="1" x14ac:dyDescent="0.25">
      <c r="B747" s="22">
        <v>742</v>
      </c>
      <c r="C747" s="32">
        <v>12623</v>
      </c>
      <c r="D747" s="33" t="s">
        <v>564</v>
      </c>
      <c r="E747" s="34">
        <v>-12.2</v>
      </c>
      <c r="F747" s="34">
        <v>9.9</v>
      </c>
      <c r="G747" s="35">
        <v>48</v>
      </c>
      <c r="H747" s="35">
        <v>4</v>
      </c>
      <c r="I747" s="36"/>
    </row>
    <row r="748" spans="2:9" ht="15.75" thickTop="1" thickBot="1" x14ac:dyDescent="0.25">
      <c r="B748" s="22">
        <v>743</v>
      </c>
      <c r="C748" s="32">
        <v>12627</v>
      </c>
      <c r="D748" s="33" t="s">
        <v>565</v>
      </c>
      <c r="E748" s="34">
        <v>-12.1</v>
      </c>
      <c r="F748" s="34">
        <v>10.1</v>
      </c>
      <c r="G748" s="35">
        <v>55</v>
      </c>
      <c r="H748" s="35">
        <v>4</v>
      </c>
      <c r="I748" s="36"/>
    </row>
    <row r="749" spans="2:9" ht="15.75" thickTop="1" thickBot="1" x14ac:dyDescent="0.25">
      <c r="B749" s="22">
        <v>744</v>
      </c>
      <c r="C749" s="32">
        <v>12629</v>
      </c>
      <c r="D749" s="33" t="s">
        <v>527</v>
      </c>
      <c r="E749" s="34">
        <v>-12.2</v>
      </c>
      <c r="F749" s="34">
        <v>9.9</v>
      </c>
      <c r="G749" s="35">
        <v>52</v>
      </c>
      <c r="H749" s="35">
        <v>4</v>
      </c>
      <c r="I749" s="36"/>
    </row>
    <row r="750" spans="2:9" ht="15.75" thickTop="1" thickBot="1" x14ac:dyDescent="0.25">
      <c r="B750" s="22">
        <v>745</v>
      </c>
      <c r="C750" s="32">
        <v>12679</v>
      </c>
      <c r="D750" s="33" t="s">
        <v>527</v>
      </c>
      <c r="E750" s="34">
        <v>-12.2</v>
      </c>
      <c r="F750" s="34">
        <v>10</v>
      </c>
      <c r="G750" s="35">
        <v>62</v>
      </c>
      <c r="H750" s="35">
        <v>4</v>
      </c>
      <c r="I750" s="36"/>
    </row>
    <row r="751" spans="2:9" ht="15.75" thickTop="1" thickBot="1" x14ac:dyDescent="0.25">
      <c r="B751" s="22">
        <v>746</v>
      </c>
      <c r="C751" s="32">
        <v>12681</v>
      </c>
      <c r="D751" s="33" t="s">
        <v>527</v>
      </c>
      <c r="E751" s="34">
        <v>-12.1</v>
      </c>
      <c r="F751" s="34">
        <v>10</v>
      </c>
      <c r="G751" s="35">
        <v>56</v>
      </c>
      <c r="H751" s="35">
        <v>4</v>
      </c>
      <c r="I751" s="36"/>
    </row>
    <row r="752" spans="2:9" ht="15.75" thickTop="1" thickBot="1" x14ac:dyDescent="0.25">
      <c r="B752" s="22">
        <v>747</v>
      </c>
      <c r="C752" s="32">
        <v>12683</v>
      </c>
      <c r="D752" s="33" t="s">
        <v>566</v>
      </c>
      <c r="E752" s="34">
        <v>-12.1</v>
      </c>
      <c r="F752" s="34">
        <v>10</v>
      </c>
      <c r="G752" s="35">
        <v>51</v>
      </c>
      <c r="H752" s="35">
        <v>4</v>
      </c>
      <c r="I752" s="36"/>
    </row>
    <row r="753" spans="2:9" ht="15.75" thickTop="1" thickBot="1" x14ac:dyDescent="0.25">
      <c r="B753" s="22">
        <v>748</v>
      </c>
      <c r="C753" s="32">
        <v>12685</v>
      </c>
      <c r="D753" s="33" t="s">
        <v>527</v>
      </c>
      <c r="E753" s="34">
        <v>-12.2</v>
      </c>
      <c r="F753" s="34">
        <v>10</v>
      </c>
      <c r="G753" s="35">
        <v>61</v>
      </c>
      <c r="H753" s="35">
        <v>4</v>
      </c>
      <c r="I753" s="36"/>
    </row>
    <row r="754" spans="2:9" ht="15.75" thickTop="1" thickBot="1" x14ac:dyDescent="0.25">
      <c r="B754" s="22">
        <v>749</v>
      </c>
      <c r="C754" s="32">
        <v>12687</v>
      </c>
      <c r="D754" s="33" t="s">
        <v>527</v>
      </c>
      <c r="E754" s="34">
        <v>-12.2</v>
      </c>
      <c r="F754" s="34">
        <v>9.9</v>
      </c>
      <c r="G754" s="35">
        <v>57</v>
      </c>
      <c r="H754" s="35">
        <v>4</v>
      </c>
      <c r="I754" s="36"/>
    </row>
    <row r="755" spans="2:9" ht="15.75" thickTop="1" thickBot="1" x14ac:dyDescent="0.25">
      <c r="B755" s="22">
        <v>750</v>
      </c>
      <c r="C755" s="32">
        <v>12689</v>
      </c>
      <c r="D755" s="33" t="s">
        <v>527</v>
      </c>
      <c r="E755" s="34">
        <v>-12.2</v>
      </c>
      <c r="F755" s="34">
        <v>10</v>
      </c>
      <c r="G755" s="35">
        <v>62</v>
      </c>
      <c r="H755" s="35">
        <v>4</v>
      </c>
      <c r="I755" s="36"/>
    </row>
    <row r="756" spans="2:9" ht="15.75" thickTop="1" thickBot="1" x14ac:dyDescent="0.25">
      <c r="B756" s="22">
        <v>751</v>
      </c>
      <c r="C756" s="32">
        <v>13051</v>
      </c>
      <c r="D756" s="33" t="s">
        <v>567</v>
      </c>
      <c r="E756" s="34">
        <v>-12.6</v>
      </c>
      <c r="F756" s="34">
        <v>9.6999999999999993</v>
      </c>
      <c r="G756" s="35">
        <v>46</v>
      </c>
      <c r="H756" s="35">
        <v>4</v>
      </c>
      <c r="I756" s="36"/>
    </row>
    <row r="757" spans="2:9" ht="15.75" thickTop="1" thickBot="1" x14ac:dyDescent="0.25">
      <c r="B757" s="22">
        <v>752</v>
      </c>
      <c r="C757" s="32">
        <v>13053</v>
      </c>
      <c r="D757" s="33" t="s">
        <v>568</v>
      </c>
      <c r="E757" s="34">
        <v>-12.1</v>
      </c>
      <c r="F757" s="34">
        <v>10</v>
      </c>
      <c r="G757" s="35">
        <v>59</v>
      </c>
      <c r="H757" s="35">
        <v>4</v>
      </c>
      <c r="I757" s="36"/>
    </row>
    <row r="758" spans="2:9" ht="15.75" thickTop="1" thickBot="1" x14ac:dyDescent="0.25">
      <c r="B758" s="22">
        <v>753</v>
      </c>
      <c r="C758" s="32">
        <v>13055</v>
      </c>
      <c r="D758" s="33" t="s">
        <v>568</v>
      </c>
      <c r="E758" s="34">
        <v>-12</v>
      </c>
      <c r="F758" s="34">
        <v>10.1</v>
      </c>
      <c r="G758" s="35">
        <v>53</v>
      </c>
      <c r="H758" s="35">
        <v>4</v>
      </c>
      <c r="I758" s="36"/>
    </row>
    <row r="759" spans="2:9" ht="15.75" thickTop="1" thickBot="1" x14ac:dyDescent="0.25">
      <c r="B759" s="22">
        <v>754</v>
      </c>
      <c r="C759" s="32">
        <v>13057</v>
      </c>
      <c r="D759" s="33" t="s">
        <v>569</v>
      </c>
      <c r="E759" s="34">
        <v>-12.1</v>
      </c>
      <c r="F759" s="34">
        <v>10</v>
      </c>
      <c r="G759" s="35">
        <v>56</v>
      </c>
      <c r="H759" s="35">
        <v>4</v>
      </c>
      <c r="I759" s="36"/>
    </row>
    <row r="760" spans="2:9" ht="15.75" thickTop="1" thickBot="1" x14ac:dyDescent="0.25">
      <c r="B760" s="22">
        <v>755</v>
      </c>
      <c r="C760" s="32">
        <v>13059</v>
      </c>
      <c r="D760" s="33" t="s">
        <v>570</v>
      </c>
      <c r="E760" s="34">
        <v>-12.6</v>
      </c>
      <c r="F760" s="34">
        <v>9.6999999999999993</v>
      </c>
      <c r="G760" s="35">
        <v>52</v>
      </c>
      <c r="H760" s="35">
        <v>4</v>
      </c>
      <c r="I760" s="36"/>
    </row>
    <row r="761" spans="2:9" ht="15.75" thickTop="1" thickBot="1" x14ac:dyDescent="0.25">
      <c r="B761" s="22">
        <v>756</v>
      </c>
      <c r="C761" s="32">
        <v>13086</v>
      </c>
      <c r="D761" s="33" t="s">
        <v>571</v>
      </c>
      <c r="E761" s="34">
        <v>-12.1</v>
      </c>
      <c r="F761" s="34">
        <v>10</v>
      </c>
      <c r="G761" s="35">
        <v>51</v>
      </c>
      <c r="H761" s="35">
        <v>4</v>
      </c>
      <c r="I761" s="36"/>
    </row>
    <row r="762" spans="2:9" ht="15.75" thickTop="1" thickBot="1" x14ac:dyDescent="0.25">
      <c r="B762" s="22">
        <v>757</v>
      </c>
      <c r="C762" s="32">
        <v>13088</v>
      </c>
      <c r="D762" s="33" t="s">
        <v>571</v>
      </c>
      <c r="E762" s="34">
        <v>-12.1</v>
      </c>
      <c r="F762" s="34">
        <v>10</v>
      </c>
      <c r="G762" s="35">
        <v>53</v>
      </c>
      <c r="H762" s="35">
        <v>4</v>
      </c>
      <c r="I762" s="36"/>
    </row>
    <row r="763" spans="2:9" ht="15.75" thickTop="1" thickBot="1" x14ac:dyDescent="0.25">
      <c r="B763" s="22">
        <v>758</v>
      </c>
      <c r="C763" s="32">
        <v>13089</v>
      </c>
      <c r="D763" s="33" t="s">
        <v>572</v>
      </c>
      <c r="E763" s="34">
        <v>-12</v>
      </c>
      <c r="F763" s="34">
        <v>10.199999999999999</v>
      </c>
      <c r="G763" s="35">
        <v>51</v>
      </c>
      <c r="H763" s="35">
        <v>4</v>
      </c>
      <c r="I763" s="36"/>
    </row>
    <row r="764" spans="2:9" ht="15.75" thickTop="1" thickBot="1" x14ac:dyDescent="0.25">
      <c r="B764" s="22">
        <v>759</v>
      </c>
      <c r="C764" s="32">
        <v>13125</v>
      </c>
      <c r="D764" s="33" t="s">
        <v>573</v>
      </c>
      <c r="E764" s="34">
        <v>-12.8</v>
      </c>
      <c r="F764" s="34">
        <v>9.6</v>
      </c>
      <c r="G764" s="35">
        <v>50</v>
      </c>
      <c r="H764" s="35">
        <v>4</v>
      </c>
      <c r="I764" s="36"/>
    </row>
    <row r="765" spans="2:9" ht="15.75" thickTop="1" thickBot="1" x14ac:dyDescent="0.25">
      <c r="B765" s="22">
        <v>760</v>
      </c>
      <c r="C765" s="32">
        <v>13127</v>
      </c>
      <c r="D765" s="33" t="s">
        <v>574</v>
      </c>
      <c r="E765" s="34">
        <v>-12.8</v>
      </c>
      <c r="F765" s="34">
        <v>9.6</v>
      </c>
      <c r="G765" s="35">
        <v>49</v>
      </c>
      <c r="H765" s="35">
        <v>4</v>
      </c>
      <c r="I765" s="36"/>
    </row>
    <row r="766" spans="2:9" ht="15.75" thickTop="1" thickBot="1" x14ac:dyDescent="0.25">
      <c r="B766" s="22">
        <v>761</v>
      </c>
      <c r="C766" s="32">
        <v>13129</v>
      </c>
      <c r="D766" s="33" t="s">
        <v>575</v>
      </c>
      <c r="E766" s="34">
        <v>-12.3</v>
      </c>
      <c r="F766" s="34">
        <v>9.9</v>
      </c>
      <c r="G766" s="35">
        <v>49</v>
      </c>
      <c r="H766" s="35">
        <v>4</v>
      </c>
      <c r="I766" s="36"/>
    </row>
    <row r="767" spans="2:9" ht="15.75" thickTop="1" thickBot="1" x14ac:dyDescent="0.25">
      <c r="B767" s="22">
        <v>762</v>
      </c>
      <c r="C767" s="32">
        <v>13156</v>
      </c>
      <c r="D767" s="33" t="s">
        <v>576</v>
      </c>
      <c r="E767" s="34">
        <v>-11.9</v>
      </c>
      <c r="F767" s="34">
        <v>10.199999999999999</v>
      </c>
      <c r="G767" s="35">
        <v>48</v>
      </c>
      <c r="H767" s="35">
        <v>4</v>
      </c>
      <c r="I767" s="36"/>
    </row>
    <row r="768" spans="2:9" ht="15.75" thickTop="1" thickBot="1" x14ac:dyDescent="0.25">
      <c r="B768" s="22">
        <v>763</v>
      </c>
      <c r="C768" s="32">
        <v>13158</v>
      </c>
      <c r="D768" s="33" t="s">
        <v>577</v>
      </c>
      <c r="E768" s="34">
        <v>-12.2</v>
      </c>
      <c r="F768" s="34">
        <v>10</v>
      </c>
      <c r="G768" s="35">
        <v>42</v>
      </c>
      <c r="H768" s="35">
        <v>4</v>
      </c>
      <c r="I768" s="36"/>
    </row>
    <row r="769" spans="2:9" ht="15.75" thickTop="1" thickBot="1" x14ac:dyDescent="0.25">
      <c r="B769" s="22">
        <v>764</v>
      </c>
      <c r="C769" s="32">
        <v>13159</v>
      </c>
      <c r="D769" s="33" t="s">
        <v>578</v>
      </c>
      <c r="E769" s="34">
        <v>-12.9</v>
      </c>
      <c r="F769" s="34">
        <v>9.6</v>
      </c>
      <c r="G769" s="35">
        <v>48</v>
      </c>
      <c r="H769" s="35">
        <v>4</v>
      </c>
      <c r="I769" s="36"/>
    </row>
    <row r="770" spans="2:9" ht="15.75" thickTop="1" thickBot="1" x14ac:dyDescent="0.25">
      <c r="B770" s="22">
        <v>765</v>
      </c>
      <c r="C770" s="32">
        <v>13187</v>
      </c>
      <c r="D770" s="33" t="s">
        <v>579</v>
      </c>
      <c r="E770" s="34">
        <v>-11.8</v>
      </c>
      <c r="F770" s="34">
        <v>10.3</v>
      </c>
      <c r="G770" s="35">
        <v>46</v>
      </c>
      <c r="H770" s="35">
        <v>4</v>
      </c>
      <c r="I770" s="36"/>
    </row>
    <row r="771" spans="2:9" ht="15.75" thickTop="1" thickBot="1" x14ac:dyDescent="0.25">
      <c r="B771" s="22">
        <v>766</v>
      </c>
      <c r="C771" s="32">
        <v>13189</v>
      </c>
      <c r="D771" s="33" t="s">
        <v>579</v>
      </c>
      <c r="E771" s="34">
        <v>-12</v>
      </c>
      <c r="F771" s="34">
        <v>10.1</v>
      </c>
      <c r="G771" s="35">
        <v>54</v>
      </c>
      <c r="H771" s="35">
        <v>4</v>
      </c>
      <c r="I771" s="36"/>
    </row>
    <row r="772" spans="2:9" ht="15.75" thickTop="1" thickBot="1" x14ac:dyDescent="0.25">
      <c r="B772" s="22">
        <v>767</v>
      </c>
      <c r="C772" s="32">
        <v>13347</v>
      </c>
      <c r="D772" s="33" t="s">
        <v>580</v>
      </c>
      <c r="E772" s="34">
        <v>-11.3</v>
      </c>
      <c r="F772" s="34">
        <v>10.7</v>
      </c>
      <c r="G772" s="35">
        <v>44</v>
      </c>
      <c r="H772" s="35">
        <v>4</v>
      </c>
      <c r="I772" s="36"/>
    </row>
    <row r="773" spans="2:9" ht="15.75" thickTop="1" thickBot="1" x14ac:dyDescent="0.25">
      <c r="B773" s="22">
        <v>768</v>
      </c>
      <c r="C773" s="32">
        <v>13349</v>
      </c>
      <c r="D773" s="33" t="s">
        <v>580</v>
      </c>
      <c r="E773" s="34">
        <v>-11.3</v>
      </c>
      <c r="F773" s="34">
        <v>10.6</v>
      </c>
      <c r="G773" s="35">
        <v>38</v>
      </c>
      <c r="H773" s="35">
        <v>4</v>
      </c>
      <c r="I773" s="36"/>
    </row>
    <row r="774" spans="2:9" ht="15.75" thickTop="1" thickBot="1" x14ac:dyDescent="0.25">
      <c r="B774" s="22">
        <v>769</v>
      </c>
      <c r="C774" s="32">
        <v>13351</v>
      </c>
      <c r="D774" s="33" t="s">
        <v>580</v>
      </c>
      <c r="E774" s="34">
        <v>-12</v>
      </c>
      <c r="F774" s="34">
        <v>10.3</v>
      </c>
      <c r="G774" s="35">
        <v>36</v>
      </c>
      <c r="H774" s="35">
        <v>4</v>
      </c>
      <c r="I774" s="36"/>
    </row>
    <row r="775" spans="2:9" ht="15.75" thickTop="1" thickBot="1" x14ac:dyDescent="0.25">
      <c r="B775" s="22">
        <v>770</v>
      </c>
      <c r="C775" s="32">
        <v>13353</v>
      </c>
      <c r="D775" s="33" t="s">
        <v>580</v>
      </c>
      <c r="E775" s="34">
        <v>-11.3</v>
      </c>
      <c r="F775" s="34">
        <v>10.7</v>
      </c>
      <c r="G775" s="35">
        <v>42</v>
      </c>
      <c r="H775" s="35">
        <v>4</v>
      </c>
      <c r="I775" s="36"/>
    </row>
    <row r="776" spans="2:9" ht="15.75" thickTop="1" thickBot="1" x14ac:dyDescent="0.25">
      <c r="B776" s="22">
        <v>771</v>
      </c>
      <c r="C776" s="32">
        <v>13355</v>
      </c>
      <c r="D776" s="33" t="s">
        <v>580</v>
      </c>
      <c r="E776" s="34">
        <v>-11.8</v>
      </c>
      <c r="F776" s="34">
        <v>10.4</v>
      </c>
      <c r="G776" s="35">
        <v>46</v>
      </c>
      <c r="H776" s="35">
        <v>4</v>
      </c>
      <c r="I776" s="36"/>
    </row>
    <row r="777" spans="2:9" ht="15.75" thickTop="1" thickBot="1" x14ac:dyDescent="0.25">
      <c r="B777" s="22">
        <v>772</v>
      </c>
      <c r="C777" s="32">
        <v>13357</v>
      </c>
      <c r="D777" s="33" t="s">
        <v>581</v>
      </c>
      <c r="E777" s="34">
        <v>-11.2</v>
      </c>
      <c r="F777" s="34">
        <v>10.8</v>
      </c>
      <c r="G777" s="35">
        <v>43</v>
      </c>
      <c r="H777" s="35">
        <v>4</v>
      </c>
      <c r="I777" s="36"/>
    </row>
    <row r="778" spans="2:9" ht="15.75" thickTop="1" thickBot="1" x14ac:dyDescent="0.25">
      <c r="B778" s="22">
        <v>773</v>
      </c>
      <c r="C778" s="32">
        <v>13359</v>
      </c>
      <c r="D778" s="33" t="s">
        <v>581</v>
      </c>
      <c r="E778" s="34">
        <v>-11.3</v>
      </c>
      <c r="F778" s="34">
        <v>10.7</v>
      </c>
      <c r="G778" s="35">
        <v>48</v>
      </c>
      <c r="H778" s="35">
        <v>4</v>
      </c>
      <c r="I778" s="36"/>
    </row>
    <row r="779" spans="2:9" ht="15.75" thickTop="1" thickBot="1" x14ac:dyDescent="0.25">
      <c r="B779" s="22">
        <v>774</v>
      </c>
      <c r="C779" s="32">
        <v>13403</v>
      </c>
      <c r="D779" s="33" t="s">
        <v>582</v>
      </c>
      <c r="E779" s="34">
        <v>-11.9</v>
      </c>
      <c r="F779" s="34">
        <v>10.3</v>
      </c>
      <c r="G779" s="35">
        <v>38</v>
      </c>
      <c r="H779" s="35">
        <v>4</v>
      </c>
      <c r="I779" s="36"/>
    </row>
    <row r="780" spans="2:9" ht="15.75" thickTop="1" thickBot="1" x14ac:dyDescent="0.25">
      <c r="B780" s="22">
        <v>775</v>
      </c>
      <c r="C780" s="32">
        <v>13405</v>
      </c>
      <c r="D780" s="33" t="s">
        <v>580</v>
      </c>
      <c r="E780" s="34">
        <v>-12.2</v>
      </c>
      <c r="F780" s="34">
        <v>10</v>
      </c>
      <c r="G780" s="35">
        <v>34</v>
      </c>
      <c r="H780" s="35">
        <v>4</v>
      </c>
      <c r="I780" s="36"/>
    </row>
    <row r="781" spans="2:9" ht="15.75" thickTop="1" thickBot="1" x14ac:dyDescent="0.25">
      <c r="B781" s="22">
        <v>776</v>
      </c>
      <c r="C781" s="32">
        <v>13407</v>
      </c>
      <c r="D781" s="33" t="s">
        <v>537</v>
      </c>
      <c r="E781" s="34">
        <v>-11.8</v>
      </c>
      <c r="F781" s="34">
        <v>10.4</v>
      </c>
      <c r="G781" s="35">
        <v>41</v>
      </c>
      <c r="H781" s="35">
        <v>4</v>
      </c>
      <c r="I781" s="36"/>
    </row>
    <row r="782" spans="2:9" ht="15.75" thickTop="1" thickBot="1" x14ac:dyDescent="0.25">
      <c r="B782" s="22">
        <v>777</v>
      </c>
      <c r="C782" s="32">
        <v>13409</v>
      </c>
      <c r="D782" s="33" t="s">
        <v>537</v>
      </c>
      <c r="E782" s="34">
        <v>-11.8</v>
      </c>
      <c r="F782" s="34">
        <v>10.3</v>
      </c>
      <c r="G782" s="35">
        <v>42</v>
      </c>
      <c r="H782" s="35">
        <v>4</v>
      </c>
      <c r="I782" s="36"/>
    </row>
    <row r="783" spans="2:9" ht="15.75" thickTop="1" thickBot="1" x14ac:dyDescent="0.25">
      <c r="B783" s="22">
        <v>778</v>
      </c>
      <c r="C783" s="32">
        <v>13435</v>
      </c>
      <c r="D783" s="33" t="s">
        <v>583</v>
      </c>
      <c r="E783" s="34">
        <v>-12.1</v>
      </c>
      <c r="F783" s="34">
        <v>10.1</v>
      </c>
      <c r="G783" s="35">
        <v>45</v>
      </c>
      <c r="H783" s="35">
        <v>4</v>
      </c>
      <c r="I783" s="36"/>
    </row>
    <row r="784" spans="2:9" ht="15.75" thickTop="1" thickBot="1" x14ac:dyDescent="0.25">
      <c r="B784" s="22">
        <v>779</v>
      </c>
      <c r="C784" s="32">
        <v>13437</v>
      </c>
      <c r="D784" s="33" t="s">
        <v>582</v>
      </c>
      <c r="E784" s="34">
        <v>-12</v>
      </c>
      <c r="F784" s="34">
        <v>10.199999999999999</v>
      </c>
      <c r="G784" s="35">
        <v>43</v>
      </c>
      <c r="H784" s="35">
        <v>4</v>
      </c>
      <c r="I784" s="36"/>
    </row>
    <row r="785" spans="2:9" ht="15.75" thickTop="1" thickBot="1" x14ac:dyDescent="0.25">
      <c r="B785" s="22">
        <v>780</v>
      </c>
      <c r="C785" s="32">
        <v>13439</v>
      </c>
      <c r="D785" s="33" t="s">
        <v>583</v>
      </c>
      <c r="E785" s="34">
        <v>-12</v>
      </c>
      <c r="F785" s="34">
        <v>10.1</v>
      </c>
      <c r="G785" s="35">
        <v>45</v>
      </c>
      <c r="H785" s="35">
        <v>4</v>
      </c>
      <c r="I785" s="36"/>
    </row>
    <row r="786" spans="2:9" ht="15.75" thickTop="1" thickBot="1" x14ac:dyDescent="0.25">
      <c r="B786" s="22">
        <v>781</v>
      </c>
      <c r="C786" s="32">
        <v>13465</v>
      </c>
      <c r="D786" s="33" t="s">
        <v>584</v>
      </c>
      <c r="E786" s="34">
        <v>-12.4</v>
      </c>
      <c r="F786" s="34">
        <v>9.6999999999999993</v>
      </c>
      <c r="G786" s="35">
        <v>56</v>
      </c>
      <c r="H786" s="35">
        <v>4</v>
      </c>
      <c r="I786" s="36"/>
    </row>
    <row r="787" spans="2:9" ht="15.75" thickTop="1" thickBot="1" x14ac:dyDescent="0.25">
      <c r="B787" s="22">
        <v>782</v>
      </c>
      <c r="C787" s="32">
        <v>13467</v>
      </c>
      <c r="D787" s="33" t="s">
        <v>585</v>
      </c>
      <c r="E787" s="34">
        <v>-12.2</v>
      </c>
      <c r="F787" s="34">
        <v>10</v>
      </c>
      <c r="G787" s="35">
        <v>45</v>
      </c>
      <c r="H787" s="35">
        <v>4</v>
      </c>
      <c r="I787" s="36"/>
    </row>
    <row r="788" spans="2:9" ht="15.75" thickTop="1" thickBot="1" x14ac:dyDescent="0.25">
      <c r="B788" s="22">
        <v>783</v>
      </c>
      <c r="C788" s="32">
        <v>13469</v>
      </c>
      <c r="D788" s="33" t="s">
        <v>586</v>
      </c>
      <c r="E788" s="34">
        <v>-12.3</v>
      </c>
      <c r="F788" s="34">
        <v>10</v>
      </c>
      <c r="G788" s="35">
        <v>45</v>
      </c>
      <c r="H788" s="35">
        <v>4</v>
      </c>
      <c r="I788" s="36"/>
    </row>
    <row r="789" spans="2:9" ht="15.75" thickTop="1" thickBot="1" x14ac:dyDescent="0.25">
      <c r="B789" s="22">
        <v>784</v>
      </c>
      <c r="C789" s="32">
        <v>13503</v>
      </c>
      <c r="D789" s="33" t="s">
        <v>587</v>
      </c>
      <c r="E789" s="34">
        <v>-12.5</v>
      </c>
      <c r="F789" s="34">
        <v>9.8000000000000007</v>
      </c>
      <c r="G789" s="35">
        <v>38</v>
      </c>
      <c r="H789" s="35">
        <v>4</v>
      </c>
      <c r="I789" s="36"/>
    </row>
    <row r="790" spans="2:9" ht="15.75" thickTop="1" thickBot="1" x14ac:dyDescent="0.25">
      <c r="B790" s="22">
        <v>785</v>
      </c>
      <c r="C790" s="32">
        <v>13505</v>
      </c>
      <c r="D790" s="33" t="s">
        <v>587</v>
      </c>
      <c r="E790" s="34">
        <v>-12.8</v>
      </c>
      <c r="F790" s="34">
        <v>9.6999999999999993</v>
      </c>
      <c r="G790" s="35">
        <v>46</v>
      </c>
      <c r="H790" s="35">
        <v>4</v>
      </c>
      <c r="I790" s="36"/>
    </row>
    <row r="791" spans="2:9" ht="15.75" thickTop="1" thickBot="1" x14ac:dyDescent="0.25">
      <c r="B791" s="22">
        <v>786</v>
      </c>
      <c r="C791" s="32">
        <v>13507</v>
      </c>
      <c r="D791" s="33" t="s">
        <v>587</v>
      </c>
      <c r="E791" s="34">
        <v>-12.3</v>
      </c>
      <c r="F791" s="34">
        <v>10</v>
      </c>
      <c r="G791" s="35">
        <v>33</v>
      </c>
      <c r="H791" s="35">
        <v>4</v>
      </c>
      <c r="I791" s="36"/>
    </row>
    <row r="792" spans="2:9" ht="15.75" thickTop="1" thickBot="1" x14ac:dyDescent="0.25">
      <c r="B792" s="22">
        <v>787</v>
      </c>
      <c r="C792" s="32">
        <v>13509</v>
      </c>
      <c r="D792" s="33" t="s">
        <v>582</v>
      </c>
      <c r="E792" s="34">
        <v>-12</v>
      </c>
      <c r="F792" s="34">
        <v>10.199999999999999</v>
      </c>
      <c r="G792" s="35">
        <v>38</v>
      </c>
      <c r="H792" s="35">
        <v>4</v>
      </c>
      <c r="I792" s="36"/>
    </row>
    <row r="793" spans="2:9" ht="15.75" thickTop="1" thickBot="1" x14ac:dyDescent="0.25">
      <c r="B793" s="22">
        <v>788</v>
      </c>
      <c r="C793" s="32">
        <v>13581</v>
      </c>
      <c r="D793" s="33" t="s">
        <v>588</v>
      </c>
      <c r="E793" s="34">
        <v>-12.1</v>
      </c>
      <c r="F793" s="34">
        <v>10.1</v>
      </c>
      <c r="G793" s="35">
        <v>36</v>
      </c>
      <c r="H793" s="35">
        <v>4</v>
      </c>
      <c r="I793" s="36"/>
    </row>
    <row r="794" spans="2:9" ht="15.75" thickTop="1" thickBot="1" x14ac:dyDescent="0.25">
      <c r="B794" s="22">
        <v>789</v>
      </c>
      <c r="C794" s="32">
        <v>13583</v>
      </c>
      <c r="D794" s="33" t="s">
        <v>588</v>
      </c>
      <c r="E794" s="34">
        <v>-12.1</v>
      </c>
      <c r="F794" s="34">
        <v>10.1</v>
      </c>
      <c r="G794" s="35">
        <v>38</v>
      </c>
      <c r="H794" s="35">
        <v>4</v>
      </c>
      <c r="I794" s="36"/>
    </row>
    <row r="795" spans="2:9" ht="15.75" thickTop="1" thickBot="1" x14ac:dyDescent="0.25">
      <c r="B795" s="22">
        <v>790</v>
      </c>
      <c r="C795" s="32">
        <v>13585</v>
      </c>
      <c r="D795" s="33" t="s">
        <v>588</v>
      </c>
      <c r="E795" s="34">
        <v>-12</v>
      </c>
      <c r="F795" s="34">
        <v>10.199999999999999</v>
      </c>
      <c r="G795" s="35">
        <v>37</v>
      </c>
      <c r="H795" s="35">
        <v>4</v>
      </c>
      <c r="I795" s="36"/>
    </row>
    <row r="796" spans="2:9" ht="15.75" thickTop="1" thickBot="1" x14ac:dyDescent="0.25">
      <c r="B796" s="22">
        <v>791</v>
      </c>
      <c r="C796" s="32">
        <v>13587</v>
      </c>
      <c r="D796" s="33" t="s">
        <v>589</v>
      </c>
      <c r="E796" s="34">
        <v>-12.8</v>
      </c>
      <c r="F796" s="34">
        <v>9.6999999999999993</v>
      </c>
      <c r="G796" s="35">
        <v>45</v>
      </c>
      <c r="H796" s="35">
        <v>4</v>
      </c>
      <c r="I796" s="36"/>
    </row>
    <row r="797" spans="2:9" ht="15.75" thickTop="1" thickBot="1" x14ac:dyDescent="0.25">
      <c r="B797" s="22">
        <v>792</v>
      </c>
      <c r="C797" s="32">
        <v>13589</v>
      </c>
      <c r="D797" s="33" t="s">
        <v>590</v>
      </c>
      <c r="E797" s="34">
        <v>-12.5</v>
      </c>
      <c r="F797" s="34">
        <v>9.8000000000000007</v>
      </c>
      <c r="G797" s="35">
        <v>42</v>
      </c>
      <c r="H797" s="35">
        <v>4</v>
      </c>
      <c r="I797" s="36"/>
    </row>
    <row r="798" spans="2:9" ht="15.75" thickTop="1" thickBot="1" x14ac:dyDescent="0.25">
      <c r="B798" s="22">
        <v>793</v>
      </c>
      <c r="C798" s="32">
        <v>13591</v>
      </c>
      <c r="D798" s="33" t="s">
        <v>591</v>
      </c>
      <c r="E798" s="34">
        <v>-12.2</v>
      </c>
      <c r="F798" s="34">
        <v>10</v>
      </c>
      <c r="G798" s="35">
        <v>34</v>
      </c>
      <c r="H798" s="35">
        <v>4</v>
      </c>
      <c r="I798" s="36"/>
    </row>
    <row r="799" spans="2:9" ht="15.75" thickTop="1" thickBot="1" x14ac:dyDescent="0.25">
      <c r="B799" s="22">
        <v>794</v>
      </c>
      <c r="C799" s="32">
        <v>13593</v>
      </c>
      <c r="D799" s="33" t="s">
        <v>592</v>
      </c>
      <c r="E799" s="34">
        <v>-12.7</v>
      </c>
      <c r="F799" s="34">
        <v>9.6</v>
      </c>
      <c r="G799" s="35">
        <v>42</v>
      </c>
      <c r="H799" s="35">
        <v>4</v>
      </c>
      <c r="I799" s="36"/>
    </row>
    <row r="800" spans="2:9" ht="15.75" thickTop="1" thickBot="1" x14ac:dyDescent="0.25">
      <c r="B800" s="22">
        <v>795</v>
      </c>
      <c r="C800" s="32">
        <v>13595</v>
      </c>
      <c r="D800" s="33" t="s">
        <v>593</v>
      </c>
      <c r="E800" s="34">
        <v>-12.5</v>
      </c>
      <c r="F800" s="34">
        <v>9.8000000000000007</v>
      </c>
      <c r="G800" s="35">
        <v>28</v>
      </c>
      <c r="H800" s="35">
        <v>4</v>
      </c>
      <c r="I800" s="36"/>
    </row>
    <row r="801" spans="2:9" ht="15.75" thickTop="1" thickBot="1" x14ac:dyDescent="0.25">
      <c r="B801" s="22">
        <v>796</v>
      </c>
      <c r="C801" s="32">
        <v>13597</v>
      </c>
      <c r="D801" s="33" t="s">
        <v>588</v>
      </c>
      <c r="E801" s="34">
        <v>-12.1</v>
      </c>
      <c r="F801" s="34">
        <v>10.1</v>
      </c>
      <c r="G801" s="35">
        <v>31</v>
      </c>
      <c r="H801" s="35">
        <v>4</v>
      </c>
      <c r="I801" s="36"/>
    </row>
    <row r="802" spans="2:9" ht="15.75" thickTop="1" thickBot="1" x14ac:dyDescent="0.25">
      <c r="B802" s="22">
        <v>797</v>
      </c>
      <c r="C802" s="32">
        <v>13599</v>
      </c>
      <c r="D802" s="33" t="s">
        <v>594</v>
      </c>
      <c r="E802" s="34">
        <v>-12.1</v>
      </c>
      <c r="F802" s="34">
        <v>10.1</v>
      </c>
      <c r="G802" s="35">
        <v>33</v>
      </c>
      <c r="H802" s="35">
        <v>4</v>
      </c>
      <c r="I802" s="36"/>
    </row>
    <row r="803" spans="2:9" ht="15.75" thickTop="1" thickBot="1" x14ac:dyDescent="0.25">
      <c r="B803" s="22">
        <v>798</v>
      </c>
      <c r="C803" s="32">
        <v>13627</v>
      </c>
      <c r="D803" s="33" t="s">
        <v>595</v>
      </c>
      <c r="E803" s="34">
        <v>-12.1</v>
      </c>
      <c r="F803" s="34">
        <v>10.199999999999999</v>
      </c>
      <c r="G803" s="35">
        <v>34</v>
      </c>
      <c r="H803" s="35">
        <v>4</v>
      </c>
      <c r="I803" s="36"/>
    </row>
    <row r="804" spans="2:9" ht="15.75" thickTop="1" thickBot="1" x14ac:dyDescent="0.25">
      <c r="B804" s="22">
        <v>799</v>
      </c>
      <c r="C804" s="32">
        <v>13629</v>
      </c>
      <c r="D804" s="33" t="s">
        <v>596</v>
      </c>
      <c r="E804" s="34">
        <v>-12.4</v>
      </c>
      <c r="F804" s="34">
        <v>9.9</v>
      </c>
      <c r="G804" s="35">
        <v>35</v>
      </c>
      <c r="H804" s="35">
        <v>4</v>
      </c>
      <c r="I804" s="36"/>
    </row>
    <row r="805" spans="2:9" ht="15.75" thickTop="1" thickBot="1" x14ac:dyDescent="0.25">
      <c r="B805" s="22">
        <v>800</v>
      </c>
      <c r="C805" s="32">
        <v>14050</v>
      </c>
      <c r="D805" s="33" t="s">
        <v>597</v>
      </c>
      <c r="E805" s="34">
        <v>-12.1</v>
      </c>
      <c r="F805" s="34">
        <v>10</v>
      </c>
      <c r="G805" s="35">
        <v>62</v>
      </c>
      <c r="H805" s="35">
        <v>4</v>
      </c>
      <c r="I805" s="36"/>
    </row>
    <row r="806" spans="2:9" ht="15.75" thickTop="1" thickBot="1" x14ac:dyDescent="0.25">
      <c r="B806" s="22">
        <v>801</v>
      </c>
      <c r="C806" s="32">
        <v>14052</v>
      </c>
      <c r="D806" s="33" t="s">
        <v>597</v>
      </c>
      <c r="E806" s="34">
        <v>-12.2</v>
      </c>
      <c r="F806" s="34">
        <v>9.8000000000000007</v>
      </c>
      <c r="G806" s="35">
        <v>61</v>
      </c>
      <c r="H806" s="35">
        <v>4</v>
      </c>
      <c r="I806" s="36"/>
    </row>
    <row r="807" spans="2:9" ht="15.75" thickTop="1" thickBot="1" x14ac:dyDescent="0.25">
      <c r="B807" s="22">
        <v>802</v>
      </c>
      <c r="C807" s="32">
        <v>14053</v>
      </c>
      <c r="D807" s="33" t="s">
        <v>597</v>
      </c>
      <c r="E807" s="34">
        <v>-12.5</v>
      </c>
      <c r="F807" s="34">
        <v>9.6</v>
      </c>
      <c r="G807" s="35">
        <v>64</v>
      </c>
      <c r="H807" s="35">
        <v>4</v>
      </c>
      <c r="I807" s="36"/>
    </row>
    <row r="808" spans="2:9" ht="15.75" thickTop="1" thickBot="1" x14ac:dyDescent="0.25">
      <c r="B808" s="22">
        <v>803</v>
      </c>
      <c r="C808" s="32">
        <v>14055</v>
      </c>
      <c r="D808" s="33" t="s">
        <v>597</v>
      </c>
      <c r="E808" s="34">
        <v>-12.7</v>
      </c>
      <c r="F808" s="34">
        <v>9.5</v>
      </c>
      <c r="G808" s="35">
        <v>60</v>
      </c>
      <c r="H808" s="35">
        <v>4</v>
      </c>
      <c r="I808" s="36"/>
    </row>
    <row r="809" spans="2:9" ht="15.75" thickTop="1" thickBot="1" x14ac:dyDescent="0.25">
      <c r="B809" s="22">
        <v>804</v>
      </c>
      <c r="C809" s="32">
        <v>14057</v>
      </c>
      <c r="D809" s="33" t="s">
        <v>531</v>
      </c>
      <c r="E809" s="34">
        <v>-11.5</v>
      </c>
      <c r="F809" s="34">
        <v>10.5</v>
      </c>
      <c r="G809" s="35">
        <v>45</v>
      </c>
      <c r="H809" s="35">
        <v>4</v>
      </c>
      <c r="I809" s="36"/>
    </row>
    <row r="810" spans="2:9" ht="15.75" thickTop="1" thickBot="1" x14ac:dyDescent="0.25">
      <c r="B810" s="22">
        <v>805</v>
      </c>
      <c r="C810" s="32">
        <v>14059</v>
      </c>
      <c r="D810" s="33" t="s">
        <v>531</v>
      </c>
      <c r="E810" s="34">
        <v>-11.8</v>
      </c>
      <c r="F810" s="34">
        <v>10.199999999999999</v>
      </c>
      <c r="G810" s="35">
        <v>39</v>
      </c>
      <c r="H810" s="35">
        <v>4</v>
      </c>
      <c r="I810" s="36"/>
    </row>
    <row r="811" spans="2:9" ht="15.75" thickTop="1" thickBot="1" x14ac:dyDescent="0.25">
      <c r="B811" s="22">
        <v>806</v>
      </c>
      <c r="C811" s="32">
        <v>14089</v>
      </c>
      <c r="D811" s="33" t="s">
        <v>598</v>
      </c>
      <c r="E811" s="34">
        <v>-12.6</v>
      </c>
      <c r="F811" s="34">
        <v>9.6</v>
      </c>
      <c r="G811" s="35">
        <v>46</v>
      </c>
      <c r="H811" s="35">
        <v>4</v>
      </c>
      <c r="I811" s="36"/>
    </row>
    <row r="812" spans="2:9" ht="15.75" thickTop="1" thickBot="1" x14ac:dyDescent="0.25">
      <c r="B812" s="22">
        <v>807</v>
      </c>
      <c r="C812" s="32">
        <v>14109</v>
      </c>
      <c r="D812" s="33" t="s">
        <v>599</v>
      </c>
      <c r="E812" s="34">
        <v>-12.6</v>
      </c>
      <c r="F812" s="34">
        <v>9.5</v>
      </c>
      <c r="G812" s="35">
        <v>61</v>
      </c>
      <c r="H812" s="35">
        <v>4</v>
      </c>
      <c r="I812" s="36"/>
    </row>
    <row r="813" spans="2:9" ht="15.75" thickTop="1" thickBot="1" x14ac:dyDescent="0.25">
      <c r="B813" s="22">
        <v>808</v>
      </c>
      <c r="C813" s="32">
        <v>14129</v>
      </c>
      <c r="D813" s="33" t="s">
        <v>600</v>
      </c>
      <c r="E813" s="34">
        <v>-12.8</v>
      </c>
      <c r="F813" s="34">
        <v>9.6</v>
      </c>
      <c r="G813" s="35">
        <v>43</v>
      </c>
      <c r="H813" s="35">
        <v>4</v>
      </c>
      <c r="I813" s="36"/>
    </row>
    <row r="814" spans="2:9" ht="15.75" thickTop="1" thickBot="1" x14ac:dyDescent="0.25">
      <c r="B814" s="22">
        <v>809</v>
      </c>
      <c r="C814" s="32">
        <v>14163</v>
      </c>
      <c r="D814" s="33" t="s">
        <v>601</v>
      </c>
      <c r="E814" s="34">
        <v>-12.2</v>
      </c>
      <c r="F814" s="34">
        <v>9.8000000000000007</v>
      </c>
      <c r="G814" s="35">
        <v>44</v>
      </c>
      <c r="H814" s="35">
        <v>4</v>
      </c>
      <c r="I814" s="36"/>
    </row>
    <row r="815" spans="2:9" ht="15.75" thickTop="1" thickBot="1" x14ac:dyDescent="0.25">
      <c r="B815" s="22">
        <v>810</v>
      </c>
      <c r="C815" s="32">
        <v>14165</v>
      </c>
      <c r="D815" s="33" t="s">
        <v>601</v>
      </c>
      <c r="E815" s="34">
        <v>-12</v>
      </c>
      <c r="F815" s="34">
        <v>9.9</v>
      </c>
      <c r="G815" s="35">
        <v>41</v>
      </c>
      <c r="H815" s="35">
        <v>4</v>
      </c>
      <c r="I815" s="36"/>
    </row>
    <row r="816" spans="2:9" ht="15.75" thickTop="1" thickBot="1" x14ac:dyDescent="0.25">
      <c r="B816" s="22">
        <v>811</v>
      </c>
      <c r="C816" s="32">
        <v>14167</v>
      </c>
      <c r="D816" s="33" t="s">
        <v>601</v>
      </c>
      <c r="E816" s="34">
        <v>-12.2</v>
      </c>
      <c r="F816" s="34">
        <v>9.8000000000000007</v>
      </c>
      <c r="G816" s="35">
        <v>47</v>
      </c>
      <c r="H816" s="35">
        <v>4</v>
      </c>
      <c r="I816" s="36"/>
    </row>
    <row r="817" spans="2:9" ht="15.75" thickTop="1" thickBot="1" x14ac:dyDescent="0.25">
      <c r="B817" s="22">
        <v>812</v>
      </c>
      <c r="C817" s="32">
        <v>14169</v>
      </c>
      <c r="D817" s="33" t="s">
        <v>601</v>
      </c>
      <c r="E817" s="34">
        <v>-12.5</v>
      </c>
      <c r="F817" s="34">
        <v>9.6</v>
      </c>
      <c r="G817" s="35">
        <v>50</v>
      </c>
      <c r="H817" s="35">
        <v>4</v>
      </c>
      <c r="I817" s="36"/>
    </row>
    <row r="818" spans="2:9" ht="15.75" thickTop="1" thickBot="1" x14ac:dyDescent="0.25">
      <c r="B818" s="22">
        <v>813</v>
      </c>
      <c r="C818" s="32">
        <v>14193</v>
      </c>
      <c r="D818" s="33" t="s">
        <v>602</v>
      </c>
      <c r="E818" s="34">
        <v>-12.7</v>
      </c>
      <c r="F818" s="34">
        <v>9.5</v>
      </c>
      <c r="G818" s="35">
        <v>66</v>
      </c>
      <c r="H818" s="35">
        <v>4</v>
      </c>
      <c r="I818" s="36"/>
    </row>
    <row r="819" spans="2:9" ht="15.75" thickTop="1" thickBot="1" x14ac:dyDescent="0.25">
      <c r="B819" s="22">
        <v>814</v>
      </c>
      <c r="C819" s="32">
        <v>14195</v>
      </c>
      <c r="D819" s="33" t="s">
        <v>603</v>
      </c>
      <c r="E819" s="34">
        <v>-12.2</v>
      </c>
      <c r="F819" s="34">
        <v>9.8000000000000007</v>
      </c>
      <c r="G819" s="35">
        <v>53</v>
      </c>
      <c r="H819" s="35">
        <v>4</v>
      </c>
      <c r="I819" s="36"/>
    </row>
    <row r="820" spans="2:9" ht="15.75" thickTop="1" thickBot="1" x14ac:dyDescent="0.25">
      <c r="B820" s="22">
        <v>815</v>
      </c>
      <c r="C820" s="32">
        <v>14197</v>
      </c>
      <c r="D820" s="33" t="s">
        <v>532</v>
      </c>
      <c r="E820" s="34">
        <v>-12</v>
      </c>
      <c r="F820" s="34">
        <v>10</v>
      </c>
      <c r="G820" s="35">
        <v>44</v>
      </c>
      <c r="H820" s="35">
        <v>4</v>
      </c>
      <c r="I820" s="36"/>
    </row>
    <row r="821" spans="2:9" ht="15.75" thickTop="1" thickBot="1" x14ac:dyDescent="0.25">
      <c r="B821" s="22">
        <v>816</v>
      </c>
      <c r="C821" s="32">
        <v>14199</v>
      </c>
      <c r="D821" s="33" t="s">
        <v>604</v>
      </c>
      <c r="E821" s="34">
        <v>-12</v>
      </c>
      <c r="F821" s="34">
        <v>9.9</v>
      </c>
      <c r="G821" s="35">
        <v>47</v>
      </c>
      <c r="H821" s="35">
        <v>4</v>
      </c>
      <c r="I821" s="36"/>
    </row>
    <row r="822" spans="2:9" ht="15.75" thickTop="1" thickBot="1" x14ac:dyDescent="0.25">
      <c r="B822" s="22">
        <v>817</v>
      </c>
      <c r="C822" s="32">
        <v>14467</v>
      </c>
      <c r="D822" s="33" t="s">
        <v>605</v>
      </c>
      <c r="E822" s="34">
        <v>-12.1</v>
      </c>
      <c r="F822" s="34">
        <v>10</v>
      </c>
      <c r="G822" s="35">
        <v>34</v>
      </c>
      <c r="H822" s="35">
        <v>4</v>
      </c>
      <c r="I822" s="36"/>
    </row>
    <row r="823" spans="2:9" ht="15.75" thickTop="1" thickBot="1" x14ac:dyDescent="0.25">
      <c r="B823" s="22">
        <v>818</v>
      </c>
      <c r="C823" s="32">
        <v>14469</v>
      </c>
      <c r="D823" s="33" t="s">
        <v>605</v>
      </c>
      <c r="E823" s="34">
        <v>-12.6</v>
      </c>
      <c r="F823" s="34">
        <v>9.6</v>
      </c>
      <c r="G823" s="35">
        <v>41</v>
      </c>
      <c r="H823" s="35">
        <v>4</v>
      </c>
      <c r="I823" s="36"/>
    </row>
    <row r="824" spans="2:9" ht="15.75" thickTop="1" thickBot="1" x14ac:dyDescent="0.25">
      <c r="B824" s="22">
        <v>819</v>
      </c>
      <c r="C824" s="32">
        <v>14471</v>
      </c>
      <c r="D824" s="33" t="s">
        <v>605</v>
      </c>
      <c r="E824" s="34">
        <v>-12.5</v>
      </c>
      <c r="F824" s="34">
        <v>9.6</v>
      </c>
      <c r="G824" s="35">
        <v>50</v>
      </c>
      <c r="H824" s="35">
        <v>4</v>
      </c>
      <c r="I824" s="36"/>
    </row>
    <row r="825" spans="2:9" ht="15.75" thickTop="1" thickBot="1" x14ac:dyDescent="0.25">
      <c r="B825" s="22">
        <v>820</v>
      </c>
      <c r="C825" s="32">
        <v>14473</v>
      </c>
      <c r="D825" s="33" t="s">
        <v>605</v>
      </c>
      <c r="E825" s="34">
        <v>-12.6</v>
      </c>
      <c r="F825" s="34">
        <v>9.5</v>
      </c>
      <c r="G825" s="35">
        <v>69</v>
      </c>
      <c r="H825" s="35">
        <v>4</v>
      </c>
      <c r="I825" s="36"/>
    </row>
    <row r="826" spans="2:9" ht="15.75" thickTop="1" thickBot="1" x14ac:dyDescent="0.25">
      <c r="B826" s="22">
        <v>821</v>
      </c>
      <c r="C826" s="32">
        <v>14476</v>
      </c>
      <c r="D826" s="33" t="s">
        <v>605</v>
      </c>
      <c r="E826" s="34">
        <v>-12.7</v>
      </c>
      <c r="F826" s="34">
        <v>9.6999999999999993</v>
      </c>
      <c r="G826" s="35">
        <v>32</v>
      </c>
      <c r="H826" s="35">
        <v>4</v>
      </c>
      <c r="I826" s="36"/>
    </row>
    <row r="827" spans="2:9" ht="15.75" thickTop="1" thickBot="1" x14ac:dyDescent="0.25">
      <c r="B827" s="22">
        <v>822</v>
      </c>
      <c r="C827" s="32">
        <v>14478</v>
      </c>
      <c r="D827" s="33" t="s">
        <v>605</v>
      </c>
      <c r="E827" s="34">
        <v>-12.4</v>
      </c>
      <c r="F827" s="34">
        <v>9.8000000000000007</v>
      </c>
      <c r="G827" s="35">
        <v>36</v>
      </c>
      <c r="H827" s="35">
        <v>4</v>
      </c>
      <c r="I827" s="36"/>
    </row>
    <row r="828" spans="2:9" ht="15.75" thickTop="1" thickBot="1" x14ac:dyDescent="0.25">
      <c r="B828" s="22">
        <v>823</v>
      </c>
      <c r="C828" s="32">
        <v>14480</v>
      </c>
      <c r="D828" s="33" t="s">
        <v>605</v>
      </c>
      <c r="E828" s="34">
        <v>-12.4</v>
      </c>
      <c r="F828" s="34">
        <v>9.6999999999999993</v>
      </c>
      <c r="G828" s="35">
        <v>34</v>
      </c>
      <c r="H828" s="35">
        <v>4</v>
      </c>
      <c r="I828" s="36"/>
    </row>
    <row r="829" spans="2:9" ht="15.75" thickTop="1" thickBot="1" x14ac:dyDescent="0.25">
      <c r="B829" s="22">
        <v>824</v>
      </c>
      <c r="C829" s="32">
        <v>14482</v>
      </c>
      <c r="D829" s="33" t="s">
        <v>605</v>
      </c>
      <c r="E829" s="34">
        <v>-12.2</v>
      </c>
      <c r="F829" s="34">
        <v>9.9</v>
      </c>
      <c r="G829" s="35">
        <v>39</v>
      </c>
      <c r="H829" s="35">
        <v>4</v>
      </c>
      <c r="I829" s="36"/>
    </row>
    <row r="830" spans="2:9" ht="15.75" thickTop="1" thickBot="1" x14ac:dyDescent="0.25">
      <c r="B830" s="22">
        <v>825</v>
      </c>
      <c r="C830" s="32">
        <v>14513</v>
      </c>
      <c r="D830" s="33" t="s">
        <v>606</v>
      </c>
      <c r="E830" s="34">
        <v>-12.8</v>
      </c>
      <c r="F830" s="34">
        <v>9.6</v>
      </c>
      <c r="G830" s="35">
        <v>37</v>
      </c>
      <c r="H830" s="35">
        <v>4</v>
      </c>
      <c r="I830" s="36"/>
    </row>
    <row r="831" spans="2:9" ht="15.75" thickTop="1" thickBot="1" x14ac:dyDescent="0.25">
      <c r="B831" s="22">
        <v>826</v>
      </c>
      <c r="C831" s="32">
        <v>14532</v>
      </c>
      <c r="D831" s="33" t="s">
        <v>607</v>
      </c>
      <c r="E831" s="34">
        <v>-12.8</v>
      </c>
      <c r="F831" s="34">
        <v>9.6</v>
      </c>
      <c r="G831" s="35">
        <v>40</v>
      </c>
      <c r="H831" s="35">
        <v>4</v>
      </c>
      <c r="I831" s="36"/>
    </row>
    <row r="832" spans="2:9" ht="15.75" thickTop="1" thickBot="1" x14ac:dyDescent="0.25">
      <c r="B832" s="22">
        <v>827</v>
      </c>
      <c r="C832" s="32">
        <v>14542</v>
      </c>
      <c r="D832" s="33" t="s">
        <v>608</v>
      </c>
      <c r="E832" s="34">
        <v>-12.7</v>
      </c>
      <c r="F832" s="34">
        <v>9.6999999999999993</v>
      </c>
      <c r="G832" s="35">
        <v>29</v>
      </c>
      <c r="H832" s="35">
        <v>4</v>
      </c>
      <c r="I832" s="36"/>
    </row>
    <row r="833" spans="2:9" ht="15.75" thickTop="1" thickBot="1" x14ac:dyDescent="0.25">
      <c r="B833" s="22">
        <v>828</v>
      </c>
      <c r="C833" s="32">
        <v>14547</v>
      </c>
      <c r="D833" s="33" t="s">
        <v>609</v>
      </c>
      <c r="E833" s="34">
        <v>-12.9</v>
      </c>
      <c r="F833" s="34">
        <v>9.6</v>
      </c>
      <c r="G833" s="35">
        <v>39</v>
      </c>
      <c r="H833" s="35">
        <v>4</v>
      </c>
      <c r="I833" s="36"/>
    </row>
    <row r="834" spans="2:9" ht="15.75" thickTop="1" thickBot="1" x14ac:dyDescent="0.25">
      <c r="B834" s="22">
        <v>829</v>
      </c>
      <c r="C834" s="32">
        <v>14548</v>
      </c>
      <c r="D834" s="33" t="s">
        <v>610</v>
      </c>
      <c r="E834" s="34">
        <v>-12.8</v>
      </c>
      <c r="F834" s="34">
        <v>9.6999999999999993</v>
      </c>
      <c r="G834" s="35">
        <v>27</v>
      </c>
      <c r="H834" s="35">
        <v>4</v>
      </c>
      <c r="I834" s="36"/>
    </row>
    <row r="835" spans="2:9" ht="15.75" thickTop="1" thickBot="1" x14ac:dyDescent="0.25">
      <c r="B835" s="22">
        <v>830</v>
      </c>
      <c r="C835" s="32">
        <v>14550</v>
      </c>
      <c r="D835" s="33" t="s">
        <v>611</v>
      </c>
      <c r="E835" s="34">
        <v>-12.9</v>
      </c>
      <c r="F835" s="34">
        <v>9.6</v>
      </c>
      <c r="G835" s="35">
        <v>38</v>
      </c>
      <c r="H835" s="35">
        <v>4</v>
      </c>
      <c r="I835" s="36"/>
    </row>
    <row r="836" spans="2:9" ht="15.75" thickTop="1" thickBot="1" x14ac:dyDescent="0.25">
      <c r="B836" s="22">
        <v>831</v>
      </c>
      <c r="C836" s="32">
        <v>14552</v>
      </c>
      <c r="D836" s="33" t="s">
        <v>612</v>
      </c>
      <c r="E836" s="34">
        <v>-12.8</v>
      </c>
      <c r="F836" s="34">
        <v>9.6</v>
      </c>
      <c r="G836" s="35">
        <v>42</v>
      </c>
      <c r="H836" s="35">
        <v>4</v>
      </c>
      <c r="I836" s="36"/>
    </row>
    <row r="837" spans="2:9" ht="15.75" thickTop="1" thickBot="1" x14ac:dyDescent="0.25">
      <c r="B837" s="22">
        <v>832</v>
      </c>
      <c r="C837" s="32">
        <v>14554</v>
      </c>
      <c r="D837" s="33" t="s">
        <v>613</v>
      </c>
      <c r="E837" s="34">
        <v>-13</v>
      </c>
      <c r="F837" s="34">
        <v>9.6</v>
      </c>
      <c r="G837" s="35">
        <v>45</v>
      </c>
      <c r="H837" s="35">
        <v>4</v>
      </c>
      <c r="I837" s="36"/>
    </row>
    <row r="838" spans="2:9" ht="15.75" thickTop="1" thickBot="1" x14ac:dyDescent="0.25">
      <c r="B838" s="22">
        <v>833</v>
      </c>
      <c r="C838" s="32">
        <v>14558</v>
      </c>
      <c r="D838" s="33" t="s">
        <v>614</v>
      </c>
      <c r="E838" s="34">
        <v>-12.9</v>
      </c>
      <c r="F838" s="34">
        <v>9.6</v>
      </c>
      <c r="G838" s="35">
        <v>32</v>
      </c>
      <c r="H838" s="35">
        <v>4</v>
      </c>
      <c r="I838" s="36"/>
    </row>
    <row r="839" spans="2:9" ht="15.75" thickTop="1" thickBot="1" x14ac:dyDescent="0.25">
      <c r="B839" s="22">
        <v>834</v>
      </c>
      <c r="C839" s="32">
        <v>14612</v>
      </c>
      <c r="D839" s="33" t="s">
        <v>615</v>
      </c>
      <c r="E839" s="34">
        <v>-12.2</v>
      </c>
      <c r="F839" s="34">
        <v>10</v>
      </c>
      <c r="G839" s="35">
        <v>33</v>
      </c>
      <c r="H839" s="35">
        <v>4</v>
      </c>
      <c r="I839" s="36"/>
    </row>
    <row r="840" spans="2:9" ht="15.75" thickTop="1" thickBot="1" x14ac:dyDescent="0.25">
      <c r="B840" s="22">
        <v>835</v>
      </c>
      <c r="C840" s="32">
        <v>14621</v>
      </c>
      <c r="D840" s="33" t="s">
        <v>616</v>
      </c>
      <c r="E840" s="34">
        <v>-12.8</v>
      </c>
      <c r="F840" s="34">
        <v>9.6</v>
      </c>
      <c r="G840" s="35">
        <v>51</v>
      </c>
      <c r="H840" s="35">
        <v>4</v>
      </c>
      <c r="I840" s="36"/>
    </row>
    <row r="841" spans="2:9" ht="15.75" thickTop="1" thickBot="1" x14ac:dyDescent="0.25">
      <c r="B841" s="22">
        <v>836</v>
      </c>
      <c r="C841" s="32">
        <v>14624</v>
      </c>
      <c r="D841" s="33" t="s">
        <v>617</v>
      </c>
      <c r="E841" s="34">
        <v>-12.8</v>
      </c>
      <c r="F841" s="34">
        <v>9.6</v>
      </c>
      <c r="G841" s="35">
        <v>40</v>
      </c>
      <c r="H841" s="35">
        <v>4</v>
      </c>
      <c r="I841" s="36"/>
    </row>
    <row r="842" spans="2:9" ht="15.75" thickTop="1" thickBot="1" x14ac:dyDescent="0.25">
      <c r="B842" s="22">
        <v>837</v>
      </c>
      <c r="C842" s="32">
        <v>14641</v>
      </c>
      <c r="D842" s="33" t="s">
        <v>618</v>
      </c>
      <c r="E842" s="34">
        <v>-12.6</v>
      </c>
      <c r="F842" s="34">
        <v>9.6</v>
      </c>
      <c r="G842" s="35">
        <v>37</v>
      </c>
      <c r="H842" s="35">
        <v>4</v>
      </c>
      <c r="I842" s="36"/>
    </row>
    <row r="843" spans="2:9" ht="15.75" thickTop="1" thickBot="1" x14ac:dyDescent="0.25">
      <c r="B843" s="22">
        <v>838</v>
      </c>
      <c r="C843" s="32">
        <v>14656</v>
      </c>
      <c r="D843" s="33" t="s">
        <v>619</v>
      </c>
      <c r="E843" s="34">
        <v>-12.8</v>
      </c>
      <c r="F843" s="34">
        <v>9.6999999999999993</v>
      </c>
      <c r="G843" s="35">
        <v>33</v>
      </c>
      <c r="H843" s="35">
        <v>4</v>
      </c>
      <c r="I843" s="36"/>
    </row>
    <row r="844" spans="2:9" ht="15.75" thickTop="1" thickBot="1" x14ac:dyDescent="0.25">
      <c r="B844" s="22">
        <v>839</v>
      </c>
      <c r="C844" s="32">
        <v>14662</v>
      </c>
      <c r="D844" s="33" t="s">
        <v>620</v>
      </c>
      <c r="E844" s="34">
        <v>-13.2</v>
      </c>
      <c r="F844" s="34">
        <v>9.4</v>
      </c>
      <c r="G844" s="35">
        <v>32</v>
      </c>
      <c r="H844" s="35">
        <v>4</v>
      </c>
      <c r="I844" s="36"/>
    </row>
    <row r="845" spans="2:9" ht="15.75" thickTop="1" thickBot="1" x14ac:dyDescent="0.25">
      <c r="B845" s="22">
        <v>840</v>
      </c>
      <c r="C845" s="32">
        <v>14669</v>
      </c>
      <c r="D845" s="33" t="s">
        <v>621</v>
      </c>
      <c r="E845" s="34">
        <v>-12.8</v>
      </c>
      <c r="F845" s="34">
        <v>9.6999999999999993</v>
      </c>
      <c r="G845" s="35">
        <v>31</v>
      </c>
      <c r="H845" s="35">
        <v>4</v>
      </c>
      <c r="I845" s="36"/>
    </row>
    <row r="846" spans="2:9" ht="15.75" thickTop="1" thickBot="1" x14ac:dyDescent="0.25">
      <c r="B846" s="22">
        <v>841</v>
      </c>
      <c r="C846" s="32">
        <v>14712</v>
      </c>
      <c r="D846" s="33" t="s">
        <v>622</v>
      </c>
      <c r="E846" s="34">
        <v>-12.9</v>
      </c>
      <c r="F846" s="34">
        <v>9.4</v>
      </c>
      <c r="G846" s="35">
        <v>25</v>
      </c>
      <c r="H846" s="35">
        <v>4</v>
      </c>
      <c r="I846" s="36"/>
    </row>
    <row r="847" spans="2:9" ht="15.75" thickTop="1" thickBot="1" x14ac:dyDescent="0.25">
      <c r="B847" s="22">
        <v>842</v>
      </c>
      <c r="C847" s="32">
        <v>14715</v>
      </c>
      <c r="D847" s="33" t="s">
        <v>623</v>
      </c>
      <c r="E847" s="34">
        <v>-12.9</v>
      </c>
      <c r="F847" s="34">
        <v>9.5</v>
      </c>
      <c r="G847" s="35">
        <v>32</v>
      </c>
      <c r="H847" s="35">
        <v>4</v>
      </c>
      <c r="I847" s="36"/>
    </row>
    <row r="848" spans="2:9" ht="15.75" thickTop="1" thickBot="1" x14ac:dyDescent="0.25">
      <c r="B848" s="22">
        <v>843</v>
      </c>
      <c r="C848" s="32">
        <v>14727</v>
      </c>
      <c r="D848" s="33" t="s">
        <v>624</v>
      </c>
      <c r="E848" s="34">
        <v>-12.8</v>
      </c>
      <c r="F848" s="34">
        <v>9.5</v>
      </c>
      <c r="G848" s="35">
        <v>37</v>
      </c>
      <c r="H848" s="35">
        <v>4</v>
      </c>
      <c r="I848" s="36"/>
    </row>
    <row r="849" spans="2:9" ht="15.75" thickTop="1" thickBot="1" x14ac:dyDescent="0.25">
      <c r="B849" s="22">
        <v>844</v>
      </c>
      <c r="C849" s="32">
        <v>14728</v>
      </c>
      <c r="D849" s="33" t="s">
        <v>625</v>
      </c>
      <c r="E849" s="34">
        <v>-12.8</v>
      </c>
      <c r="F849" s="34">
        <v>9.3000000000000007</v>
      </c>
      <c r="G849" s="35">
        <v>58</v>
      </c>
      <c r="H849" s="35">
        <v>4</v>
      </c>
      <c r="I849" s="36"/>
    </row>
    <row r="850" spans="2:9" ht="15.75" thickTop="1" thickBot="1" x14ac:dyDescent="0.25">
      <c r="B850" s="22">
        <v>845</v>
      </c>
      <c r="C850" s="32">
        <v>14770</v>
      </c>
      <c r="D850" s="33" t="s">
        <v>626</v>
      </c>
      <c r="E850" s="34">
        <v>-12.4</v>
      </c>
      <c r="F850" s="34">
        <v>9.9</v>
      </c>
      <c r="G850" s="35">
        <v>30</v>
      </c>
      <c r="H850" s="35">
        <v>4</v>
      </c>
      <c r="I850" s="36"/>
    </row>
    <row r="851" spans="2:9" ht="15.75" thickTop="1" thickBot="1" x14ac:dyDescent="0.25">
      <c r="B851" s="22">
        <v>846</v>
      </c>
      <c r="C851" s="32">
        <v>14772</v>
      </c>
      <c r="D851" s="33" t="s">
        <v>626</v>
      </c>
      <c r="E851" s="34">
        <v>-12.9</v>
      </c>
      <c r="F851" s="34">
        <v>9.5</v>
      </c>
      <c r="G851" s="35">
        <v>39</v>
      </c>
      <c r="H851" s="35">
        <v>4</v>
      </c>
      <c r="I851" s="36"/>
    </row>
    <row r="852" spans="2:9" ht="15.75" thickTop="1" thickBot="1" x14ac:dyDescent="0.25">
      <c r="B852" s="22">
        <v>847</v>
      </c>
      <c r="C852" s="32">
        <v>14774</v>
      </c>
      <c r="D852" s="33" t="s">
        <v>626</v>
      </c>
      <c r="E852" s="34">
        <v>-13</v>
      </c>
      <c r="F852" s="34">
        <v>9.5</v>
      </c>
      <c r="G852" s="35">
        <v>27</v>
      </c>
      <c r="H852" s="35">
        <v>4</v>
      </c>
      <c r="I852" s="36"/>
    </row>
    <row r="853" spans="2:9" ht="15.75" thickTop="1" thickBot="1" x14ac:dyDescent="0.25">
      <c r="B853" s="22">
        <v>848</v>
      </c>
      <c r="C853" s="32">
        <v>14776</v>
      </c>
      <c r="D853" s="33" t="s">
        <v>626</v>
      </c>
      <c r="E853" s="34">
        <v>-12.9</v>
      </c>
      <c r="F853" s="34">
        <v>9.6</v>
      </c>
      <c r="G853" s="35">
        <v>26</v>
      </c>
      <c r="H853" s="35">
        <v>4</v>
      </c>
      <c r="I853" s="36"/>
    </row>
    <row r="854" spans="2:9" ht="15.75" thickTop="1" thickBot="1" x14ac:dyDescent="0.25">
      <c r="B854" s="22">
        <v>849</v>
      </c>
      <c r="C854" s="32">
        <v>14778</v>
      </c>
      <c r="D854" s="33" t="s">
        <v>627</v>
      </c>
      <c r="E854" s="34">
        <v>-12.8</v>
      </c>
      <c r="F854" s="34">
        <v>9.6</v>
      </c>
      <c r="G854" s="35">
        <v>27</v>
      </c>
      <c r="H854" s="35">
        <v>4</v>
      </c>
      <c r="I854" s="36"/>
    </row>
    <row r="855" spans="2:9" ht="15.75" thickTop="1" thickBot="1" x14ac:dyDescent="0.25">
      <c r="B855" s="22">
        <v>850</v>
      </c>
      <c r="C855" s="32">
        <v>14789</v>
      </c>
      <c r="D855" s="33" t="s">
        <v>628</v>
      </c>
      <c r="E855" s="34">
        <v>-13.1</v>
      </c>
      <c r="F855" s="34">
        <v>9.4</v>
      </c>
      <c r="G855" s="35">
        <v>31</v>
      </c>
      <c r="H855" s="35">
        <v>4</v>
      </c>
      <c r="I855" s="36"/>
    </row>
    <row r="856" spans="2:9" ht="15.75" thickTop="1" thickBot="1" x14ac:dyDescent="0.25">
      <c r="B856" s="22">
        <v>851</v>
      </c>
      <c r="C856" s="32">
        <v>14793</v>
      </c>
      <c r="D856" s="33" t="s">
        <v>629</v>
      </c>
      <c r="E856" s="34">
        <v>-13.2</v>
      </c>
      <c r="F856" s="34">
        <v>9.3000000000000007</v>
      </c>
      <c r="G856" s="35">
        <v>62</v>
      </c>
      <c r="H856" s="35">
        <v>4</v>
      </c>
      <c r="I856" s="36"/>
    </row>
    <row r="857" spans="2:9" ht="15.75" thickTop="1" thickBot="1" x14ac:dyDescent="0.25">
      <c r="B857" s="22">
        <v>852</v>
      </c>
      <c r="C857" s="32">
        <v>14797</v>
      </c>
      <c r="D857" s="33" t="s">
        <v>630</v>
      </c>
      <c r="E857" s="34">
        <v>-12.8</v>
      </c>
      <c r="F857" s="34">
        <v>9.5</v>
      </c>
      <c r="G857" s="35">
        <v>38</v>
      </c>
      <c r="H857" s="35">
        <v>4</v>
      </c>
      <c r="I857" s="36"/>
    </row>
    <row r="858" spans="2:9" ht="15.75" thickTop="1" thickBot="1" x14ac:dyDescent="0.25">
      <c r="B858" s="22">
        <v>853</v>
      </c>
      <c r="C858" s="32">
        <v>14798</v>
      </c>
      <c r="D858" s="33" t="s">
        <v>631</v>
      </c>
      <c r="E858" s="34">
        <v>-12.9</v>
      </c>
      <c r="F858" s="34">
        <v>9.5</v>
      </c>
      <c r="G858" s="35">
        <v>25</v>
      </c>
      <c r="H858" s="35">
        <v>4</v>
      </c>
      <c r="I858" s="36"/>
    </row>
    <row r="859" spans="2:9" ht="15.75" thickTop="1" thickBot="1" x14ac:dyDescent="0.25">
      <c r="B859" s="22">
        <v>854</v>
      </c>
      <c r="C859" s="32">
        <v>14806</v>
      </c>
      <c r="D859" s="33" t="s">
        <v>632</v>
      </c>
      <c r="E859" s="34">
        <v>-13</v>
      </c>
      <c r="F859" s="34">
        <v>9.1</v>
      </c>
      <c r="G859" s="35">
        <v>122</v>
      </c>
      <c r="H859" s="35">
        <v>4</v>
      </c>
      <c r="I859" s="36"/>
    </row>
    <row r="860" spans="2:9" ht="15.75" thickTop="1" thickBot="1" x14ac:dyDescent="0.25">
      <c r="B860" s="22">
        <v>855</v>
      </c>
      <c r="C860" s="32">
        <v>14822</v>
      </c>
      <c r="D860" s="33" t="s">
        <v>633</v>
      </c>
      <c r="E860" s="34">
        <v>-13</v>
      </c>
      <c r="F860" s="34">
        <v>9.5</v>
      </c>
      <c r="G860" s="35">
        <v>44</v>
      </c>
      <c r="H860" s="35">
        <v>4</v>
      </c>
      <c r="I860" s="36"/>
    </row>
    <row r="861" spans="2:9" ht="15.75" thickTop="1" thickBot="1" x14ac:dyDescent="0.25">
      <c r="B861" s="22">
        <v>856</v>
      </c>
      <c r="C861" s="32">
        <v>14823</v>
      </c>
      <c r="D861" s="33" t="s">
        <v>634</v>
      </c>
      <c r="E861" s="34">
        <v>-13</v>
      </c>
      <c r="F861" s="34">
        <v>9.3000000000000007</v>
      </c>
      <c r="G861" s="35">
        <v>101</v>
      </c>
      <c r="H861" s="35">
        <v>4</v>
      </c>
      <c r="I861" s="36"/>
    </row>
    <row r="862" spans="2:9" ht="15.75" thickTop="1" thickBot="1" x14ac:dyDescent="0.25">
      <c r="B862" s="22">
        <v>857</v>
      </c>
      <c r="C862" s="32">
        <v>14827</v>
      </c>
      <c r="D862" s="33" t="s">
        <v>635</v>
      </c>
      <c r="E862" s="34">
        <v>-13.1</v>
      </c>
      <c r="F862" s="34">
        <v>8.9</v>
      </c>
      <c r="G862" s="35">
        <v>156</v>
      </c>
      <c r="H862" s="35">
        <v>4</v>
      </c>
      <c r="I862" s="36"/>
    </row>
    <row r="863" spans="2:9" ht="15.75" thickTop="1" thickBot="1" x14ac:dyDescent="0.25">
      <c r="B863" s="22">
        <v>858</v>
      </c>
      <c r="C863" s="32">
        <v>14828</v>
      </c>
      <c r="D863" s="33" t="s">
        <v>636</v>
      </c>
      <c r="E863" s="34">
        <v>-13.1</v>
      </c>
      <c r="F863" s="34">
        <v>9.1</v>
      </c>
      <c r="G863" s="35">
        <v>119</v>
      </c>
      <c r="H863" s="35">
        <v>4</v>
      </c>
      <c r="I863" s="36"/>
    </row>
    <row r="864" spans="2:9" ht="15.75" thickTop="1" thickBot="1" x14ac:dyDescent="0.25">
      <c r="B864" s="22">
        <v>859</v>
      </c>
      <c r="C864" s="32">
        <v>14913</v>
      </c>
      <c r="D864" s="33" t="s">
        <v>637</v>
      </c>
      <c r="E864" s="34">
        <v>-13.5</v>
      </c>
      <c r="F864" s="34">
        <v>9.5</v>
      </c>
      <c r="G864" s="35">
        <v>75</v>
      </c>
      <c r="H864" s="35">
        <v>4</v>
      </c>
      <c r="I864" s="36"/>
    </row>
    <row r="865" spans="2:9" ht="15.75" thickTop="1" thickBot="1" x14ac:dyDescent="0.25">
      <c r="B865" s="22">
        <v>860</v>
      </c>
      <c r="C865" s="32">
        <v>14929</v>
      </c>
      <c r="D865" s="33" t="s">
        <v>638</v>
      </c>
      <c r="E865" s="34">
        <v>-13.2</v>
      </c>
      <c r="F865" s="34">
        <v>9.4</v>
      </c>
      <c r="G865" s="35">
        <v>85</v>
      </c>
      <c r="H865" s="35">
        <v>4</v>
      </c>
      <c r="I865" s="36"/>
    </row>
    <row r="866" spans="2:9" ht="15.75" thickTop="1" thickBot="1" x14ac:dyDescent="0.25">
      <c r="B866" s="22">
        <v>861</v>
      </c>
      <c r="C866" s="32">
        <v>14943</v>
      </c>
      <c r="D866" s="33" t="s">
        <v>639</v>
      </c>
      <c r="E866" s="34">
        <v>-13</v>
      </c>
      <c r="F866" s="34">
        <v>9.6999999999999993</v>
      </c>
      <c r="G866" s="35">
        <v>66</v>
      </c>
      <c r="H866" s="35">
        <v>4</v>
      </c>
      <c r="I866" s="36"/>
    </row>
    <row r="867" spans="2:9" ht="15.75" thickTop="1" thickBot="1" x14ac:dyDescent="0.25">
      <c r="B867" s="22">
        <v>862</v>
      </c>
      <c r="C867" s="32">
        <v>14947</v>
      </c>
      <c r="D867" s="33" t="s">
        <v>640</v>
      </c>
      <c r="E867" s="34">
        <v>-14.1</v>
      </c>
      <c r="F867" s="34">
        <v>9.5</v>
      </c>
      <c r="G867" s="35">
        <v>44</v>
      </c>
      <c r="H867" s="35">
        <v>4</v>
      </c>
      <c r="I867" s="36"/>
    </row>
    <row r="868" spans="2:9" ht="15.75" thickTop="1" thickBot="1" x14ac:dyDescent="0.25">
      <c r="B868" s="22">
        <v>863</v>
      </c>
      <c r="C868" s="32">
        <v>14959</v>
      </c>
      <c r="D868" s="33" t="s">
        <v>641</v>
      </c>
      <c r="E868" s="34">
        <v>-13.2</v>
      </c>
      <c r="F868" s="34">
        <v>9.6</v>
      </c>
      <c r="G868" s="35">
        <v>34</v>
      </c>
      <c r="H868" s="35">
        <v>4</v>
      </c>
      <c r="I868" s="36"/>
    </row>
    <row r="869" spans="2:9" ht="15.75" thickTop="1" thickBot="1" x14ac:dyDescent="0.25">
      <c r="B869" s="22">
        <v>864</v>
      </c>
      <c r="C869" s="32">
        <v>14974</v>
      </c>
      <c r="D869" s="33" t="s">
        <v>642</v>
      </c>
      <c r="E869" s="34">
        <v>-13</v>
      </c>
      <c r="F869" s="34">
        <v>9.5</v>
      </c>
      <c r="G869" s="35">
        <v>43</v>
      </c>
      <c r="H869" s="35">
        <v>4</v>
      </c>
      <c r="I869" s="36"/>
    </row>
    <row r="870" spans="2:9" ht="15.75" thickTop="1" thickBot="1" x14ac:dyDescent="0.25">
      <c r="B870" s="22">
        <v>865</v>
      </c>
      <c r="C870" s="32">
        <v>14979</v>
      </c>
      <c r="D870" s="33" t="s">
        <v>643</v>
      </c>
      <c r="E870" s="34">
        <v>-13</v>
      </c>
      <c r="F870" s="34">
        <v>9.6</v>
      </c>
      <c r="G870" s="35">
        <v>37</v>
      </c>
      <c r="H870" s="35">
        <v>4</v>
      </c>
      <c r="I870" s="36"/>
    </row>
    <row r="871" spans="2:9" ht="15.75" thickTop="1" thickBot="1" x14ac:dyDescent="0.25">
      <c r="B871" s="22">
        <v>866</v>
      </c>
      <c r="C871" s="32">
        <v>15230</v>
      </c>
      <c r="D871" s="33" t="s">
        <v>644</v>
      </c>
      <c r="E871" s="34">
        <v>-13.7</v>
      </c>
      <c r="F871" s="34">
        <v>9.6</v>
      </c>
      <c r="G871" s="35">
        <v>39</v>
      </c>
      <c r="H871" s="35">
        <v>4</v>
      </c>
      <c r="I871" s="36"/>
    </row>
    <row r="872" spans="2:9" ht="15.75" thickTop="1" thickBot="1" x14ac:dyDescent="0.25">
      <c r="B872" s="22">
        <v>867</v>
      </c>
      <c r="C872" s="32">
        <v>15232</v>
      </c>
      <c r="D872" s="33" t="s">
        <v>644</v>
      </c>
      <c r="E872" s="34">
        <v>-13.8</v>
      </c>
      <c r="F872" s="34">
        <v>9.5</v>
      </c>
      <c r="G872" s="35">
        <v>77</v>
      </c>
      <c r="H872" s="35">
        <v>4</v>
      </c>
      <c r="I872" s="36"/>
    </row>
    <row r="873" spans="2:9" ht="15.75" thickTop="1" thickBot="1" x14ac:dyDescent="0.25">
      <c r="B873" s="22">
        <v>868</v>
      </c>
      <c r="C873" s="32">
        <v>15234</v>
      </c>
      <c r="D873" s="33" t="s">
        <v>644</v>
      </c>
      <c r="E873" s="34">
        <v>-14.1</v>
      </c>
      <c r="F873" s="34">
        <v>9.3000000000000007</v>
      </c>
      <c r="G873" s="35">
        <v>92</v>
      </c>
      <c r="H873" s="35">
        <v>4</v>
      </c>
      <c r="I873" s="36"/>
    </row>
    <row r="874" spans="2:9" ht="15.75" thickTop="1" thickBot="1" x14ac:dyDescent="0.25">
      <c r="B874" s="22">
        <v>869</v>
      </c>
      <c r="C874" s="32">
        <v>15236</v>
      </c>
      <c r="D874" s="33" t="s">
        <v>645</v>
      </c>
      <c r="E874" s="34">
        <v>-13.9</v>
      </c>
      <c r="F874" s="34">
        <v>9.4</v>
      </c>
      <c r="G874" s="35">
        <v>92</v>
      </c>
      <c r="H874" s="35">
        <v>4</v>
      </c>
      <c r="I874" s="36"/>
    </row>
    <row r="875" spans="2:9" ht="15.75" thickTop="1" thickBot="1" x14ac:dyDescent="0.25">
      <c r="B875" s="22">
        <v>870</v>
      </c>
      <c r="C875" s="32">
        <v>15295</v>
      </c>
      <c r="D875" s="33" t="s">
        <v>646</v>
      </c>
      <c r="E875" s="34">
        <v>-14.3</v>
      </c>
      <c r="F875" s="34">
        <v>9.5</v>
      </c>
      <c r="G875" s="35">
        <v>20</v>
      </c>
      <c r="H875" s="35">
        <v>4</v>
      </c>
      <c r="I875" s="36"/>
    </row>
    <row r="876" spans="2:9" ht="15.75" thickTop="1" thickBot="1" x14ac:dyDescent="0.25">
      <c r="B876" s="22">
        <v>871</v>
      </c>
      <c r="C876" s="32">
        <v>15299</v>
      </c>
      <c r="D876" s="33" t="s">
        <v>647</v>
      </c>
      <c r="E876" s="34">
        <v>-13.8</v>
      </c>
      <c r="F876" s="34">
        <v>9.5</v>
      </c>
      <c r="G876" s="35">
        <v>64</v>
      </c>
      <c r="H876" s="35">
        <v>4</v>
      </c>
      <c r="I876" s="36"/>
    </row>
    <row r="877" spans="2:9" ht="15.75" thickTop="1" thickBot="1" x14ac:dyDescent="0.25">
      <c r="B877" s="22">
        <v>872</v>
      </c>
      <c r="C877" s="32">
        <v>15306</v>
      </c>
      <c r="D877" s="33" t="s">
        <v>648</v>
      </c>
      <c r="E877" s="34">
        <v>-13.9</v>
      </c>
      <c r="F877" s="34">
        <v>9.3000000000000007</v>
      </c>
      <c r="G877" s="35">
        <v>49</v>
      </c>
      <c r="H877" s="35">
        <v>4</v>
      </c>
      <c r="I877" s="36"/>
    </row>
    <row r="878" spans="2:9" ht="15.75" thickTop="1" thickBot="1" x14ac:dyDescent="0.25">
      <c r="B878" s="22">
        <v>873</v>
      </c>
      <c r="C878" s="32">
        <v>15320</v>
      </c>
      <c r="D878" s="33" t="s">
        <v>649</v>
      </c>
      <c r="E878" s="34">
        <v>-13.7</v>
      </c>
      <c r="F878" s="34">
        <v>9.4</v>
      </c>
      <c r="G878" s="35">
        <v>17</v>
      </c>
      <c r="H878" s="35">
        <v>4</v>
      </c>
      <c r="I878" s="36"/>
    </row>
    <row r="879" spans="2:9" ht="15.75" thickTop="1" thickBot="1" x14ac:dyDescent="0.25">
      <c r="B879" s="22">
        <v>874</v>
      </c>
      <c r="C879" s="32">
        <v>15324</v>
      </c>
      <c r="D879" s="33" t="s">
        <v>650</v>
      </c>
      <c r="E879" s="34">
        <v>-13.7</v>
      </c>
      <c r="F879" s="34">
        <v>9.5</v>
      </c>
      <c r="G879" s="35">
        <v>4</v>
      </c>
      <c r="H879" s="35">
        <v>4</v>
      </c>
      <c r="I879" s="36"/>
    </row>
    <row r="880" spans="2:9" ht="15.75" thickTop="1" thickBot="1" x14ac:dyDescent="0.25">
      <c r="B880" s="22">
        <v>875</v>
      </c>
      <c r="C880" s="32">
        <v>15326</v>
      </c>
      <c r="D880" s="33" t="s">
        <v>651</v>
      </c>
      <c r="E880" s="34">
        <v>-14.1</v>
      </c>
      <c r="F880" s="34">
        <v>9.3000000000000007</v>
      </c>
      <c r="G880" s="35">
        <v>49</v>
      </c>
      <c r="H880" s="35">
        <v>4</v>
      </c>
      <c r="I880" s="36"/>
    </row>
    <row r="881" spans="2:9" ht="15.75" thickTop="1" thickBot="1" x14ac:dyDescent="0.25">
      <c r="B881" s="22">
        <v>876</v>
      </c>
      <c r="C881" s="32">
        <v>15328</v>
      </c>
      <c r="D881" s="33" t="s">
        <v>652</v>
      </c>
      <c r="E881" s="34">
        <v>-13.8</v>
      </c>
      <c r="F881" s="34">
        <v>9.4</v>
      </c>
      <c r="G881" s="35">
        <v>9</v>
      </c>
      <c r="H881" s="35">
        <v>4</v>
      </c>
      <c r="I881" s="36"/>
    </row>
    <row r="882" spans="2:9" ht="15.75" thickTop="1" thickBot="1" x14ac:dyDescent="0.25">
      <c r="B882" s="22">
        <v>877</v>
      </c>
      <c r="C882" s="32">
        <v>15344</v>
      </c>
      <c r="D882" s="33" t="s">
        <v>653</v>
      </c>
      <c r="E882" s="34">
        <v>-12.8</v>
      </c>
      <c r="F882" s="34">
        <v>9.4</v>
      </c>
      <c r="G882" s="35">
        <v>74</v>
      </c>
      <c r="H882" s="35">
        <v>4</v>
      </c>
      <c r="I882" s="36"/>
    </row>
    <row r="883" spans="2:9" ht="15.75" thickTop="1" thickBot="1" x14ac:dyDescent="0.25">
      <c r="B883" s="22">
        <v>878</v>
      </c>
      <c r="C883" s="32">
        <v>15345</v>
      </c>
      <c r="D883" s="33" t="s">
        <v>654</v>
      </c>
      <c r="E883" s="34">
        <v>-12.8</v>
      </c>
      <c r="F883" s="34">
        <v>9.5</v>
      </c>
      <c r="G883" s="35">
        <v>74</v>
      </c>
      <c r="H883" s="35">
        <v>4</v>
      </c>
      <c r="I883" s="36"/>
    </row>
    <row r="884" spans="2:9" ht="15.75" thickTop="1" thickBot="1" x14ac:dyDescent="0.25">
      <c r="B884" s="22">
        <v>879</v>
      </c>
      <c r="C884" s="32">
        <v>15366</v>
      </c>
      <c r="D884" s="33" t="s">
        <v>655</v>
      </c>
      <c r="E884" s="34">
        <v>-12.3</v>
      </c>
      <c r="F884" s="34">
        <v>9.6999999999999993</v>
      </c>
      <c r="G884" s="35">
        <v>56</v>
      </c>
      <c r="H884" s="35">
        <v>4</v>
      </c>
      <c r="I884" s="36"/>
    </row>
    <row r="885" spans="2:9" ht="15.75" thickTop="1" thickBot="1" x14ac:dyDescent="0.25">
      <c r="B885" s="22">
        <v>880</v>
      </c>
      <c r="C885" s="32">
        <v>15370</v>
      </c>
      <c r="D885" s="33" t="s">
        <v>656</v>
      </c>
      <c r="E885" s="34">
        <v>-12.6</v>
      </c>
      <c r="F885" s="34">
        <v>9.6</v>
      </c>
      <c r="G885" s="35">
        <v>51</v>
      </c>
      <c r="H885" s="35">
        <v>4</v>
      </c>
      <c r="I885" s="36"/>
    </row>
    <row r="886" spans="2:9" ht="15.75" thickTop="1" thickBot="1" x14ac:dyDescent="0.25">
      <c r="B886" s="22">
        <v>881</v>
      </c>
      <c r="C886" s="32">
        <v>15374</v>
      </c>
      <c r="D886" s="33" t="s">
        <v>657</v>
      </c>
      <c r="E886" s="34">
        <v>-13.6</v>
      </c>
      <c r="F886" s="34">
        <v>9.5</v>
      </c>
      <c r="G886" s="35">
        <v>57</v>
      </c>
      <c r="H886" s="35">
        <v>4</v>
      </c>
      <c r="I886" s="36"/>
    </row>
    <row r="887" spans="2:9" ht="15.75" thickTop="1" thickBot="1" x14ac:dyDescent="0.25">
      <c r="B887" s="22">
        <v>882</v>
      </c>
      <c r="C887" s="32">
        <v>15377</v>
      </c>
      <c r="D887" s="33" t="s">
        <v>658</v>
      </c>
      <c r="E887" s="34">
        <v>-13.4</v>
      </c>
      <c r="F887" s="34">
        <v>9.3000000000000007</v>
      </c>
      <c r="G887" s="35">
        <v>98</v>
      </c>
      <c r="H887" s="35">
        <v>4</v>
      </c>
      <c r="I887" s="36"/>
    </row>
    <row r="888" spans="2:9" ht="15.75" thickTop="1" thickBot="1" x14ac:dyDescent="0.25">
      <c r="B888" s="22">
        <v>883</v>
      </c>
      <c r="C888" s="32">
        <v>15378</v>
      </c>
      <c r="D888" s="33" t="s">
        <v>659</v>
      </c>
      <c r="E888" s="34">
        <v>-13.1</v>
      </c>
      <c r="F888" s="34">
        <v>9.5</v>
      </c>
      <c r="G888" s="35">
        <v>46</v>
      </c>
      <c r="H888" s="35">
        <v>4</v>
      </c>
      <c r="I888" s="36"/>
    </row>
    <row r="889" spans="2:9" ht="15.75" thickTop="1" thickBot="1" x14ac:dyDescent="0.25">
      <c r="B889" s="22">
        <v>884</v>
      </c>
      <c r="C889" s="32">
        <v>15517</v>
      </c>
      <c r="D889" s="33" t="s">
        <v>660</v>
      </c>
      <c r="E889" s="34">
        <v>-12.4</v>
      </c>
      <c r="F889" s="34">
        <v>9.9</v>
      </c>
      <c r="G889" s="35">
        <v>41</v>
      </c>
      <c r="H889" s="35">
        <v>4</v>
      </c>
      <c r="I889" s="36"/>
    </row>
    <row r="890" spans="2:9" ht="15.75" thickTop="1" thickBot="1" x14ac:dyDescent="0.25">
      <c r="B890" s="22">
        <v>885</v>
      </c>
      <c r="C890" s="32">
        <v>15518</v>
      </c>
      <c r="D890" s="33" t="s">
        <v>661</v>
      </c>
      <c r="E890" s="34">
        <v>-13.5</v>
      </c>
      <c r="F890" s="34">
        <v>9.5</v>
      </c>
      <c r="G890" s="35">
        <v>53</v>
      </c>
      <c r="H890" s="35">
        <v>4</v>
      </c>
      <c r="I890" s="36"/>
    </row>
    <row r="891" spans="2:9" ht="15.75" thickTop="1" thickBot="1" x14ac:dyDescent="0.25">
      <c r="B891" s="22">
        <v>886</v>
      </c>
      <c r="C891" s="32">
        <v>15526</v>
      </c>
      <c r="D891" s="33" t="s">
        <v>662</v>
      </c>
      <c r="E891" s="34">
        <v>-13.3</v>
      </c>
      <c r="F891" s="34">
        <v>9.6</v>
      </c>
      <c r="G891" s="35">
        <v>58</v>
      </c>
      <c r="H891" s="35">
        <v>4</v>
      </c>
      <c r="I891" s="36"/>
    </row>
    <row r="892" spans="2:9" ht="15.75" thickTop="1" thickBot="1" x14ac:dyDescent="0.25">
      <c r="B892" s="22">
        <v>887</v>
      </c>
      <c r="C892" s="32">
        <v>15528</v>
      </c>
      <c r="D892" s="33" t="s">
        <v>663</v>
      </c>
      <c r="E892" s="34">
        <v>-13</v>
      </c>
      <c r="F892" s="34">
        <v>9.6</v>
      </c>
      <c r="G892" s="35">
        <v>39</v>
      </c>
      <c r="H892" s="35">
        <v>4</v>
      </c>
      <c r="I892" s="36"/>
    </row>
    <row r="893" spans="2:9" ht="15.75" thickTop="1" thickBot="1" x14ac:dyDescent="0.25">
      <c r="B893" s="22">
        <v>888</v>
      </c>
      <c r="C893" s="32">
        <v>15537</v>
      </c>
      <c r="D893" s="33" t="s">
        <v>664</v>
      </c>
      <c r="E893" s="34">
        <v>-13</v>
      </c>
      <c r="F893" s="34">
        <v>9.5</v>
      </c>
      <c r="G893" s="35">
        <v>53</v>
      </c>
      <c r="H893" s="35">
        <v>4</v>
      </c>
      <c r="I893" s="36"/>
    </row>
    <row r="894" spans="2:9" ht="15.75" thickTop="1" thickBot="1" x14ac:dyDescent="0.25">
      <c r="B894" s="22">
        <v>889</v>
      </c>
      <c r="C894" s="32">
        <v>15562</v>
      </c>
      <c r="D894" s="33" t="s">
        <v>659</v>
      </c>
      <c r="E894" s="34">
        <v>-12.8</v>
      </c>
      <c r="F894" s="34">
        <v>9.4</v>
      </c>
      <c r="G894" s="35">
        <v>81</v>
      </c>
      <c r="H894" s="35">
        <v>4</v>
      </c>
      <c r="I894" s="36"/>
    </row>
    <row r="895" spans="2:9" ht="15.75" thickTop="1" thickBot="1" x14ac:dyDescent="0.25">
      <c r="B895" s="22">
        <v>890</v>
      </c>
      <c r="C895" s="32">
        <v>15566</v>
      </c>
      <c r="D895" s="33" t="s">
        <v>665</v>
      </c>
      <c r="E895" s="34">
        <v>-13.1</v>
      </c>
      <c r="F895" s="34">
        <v>9.5</v>
      </c>
      <c r="G895" s="35">
        <v>46</v>
      </c>
      <c r="H895" s="35">
        <v>4</v>
      </c>
      <c r="I895" s="36"/>
    </row>
    <row r="896" spans="2:9" ht="15.75" thickTop="1" thickBot="1" x14ac:dyDescent="0.25">
      <c r="B896" s="22">
        <v>891</v>
      </c>
      <c r="C896" s="32">
        <v>15569</v>
      </c>
      <c r="D896" s="33" t="s">
        <v>666</v>
      </c>
      <c r="E896" s="34">
        <v>-13</v>
      </c>
      <c r="F896" s="34">
        <v>9.5</v>
      </c>
      <c r="G896" s="35">
        <v>51</v>
      </c>
      <c r="H896" s="35">
        <v>4</v>
      </c>
      <c r="I896" s="36"/>
    </row>
    <row r="897" spans="2:9" ht="15.75" thickTop="1" thickBot="1" x14ac:dyDescent="0.25">
      <c r="B897" s="22">
        <v>892</v>
      </c>
      <c r="C897" s="32">
        <v>15711</v>
      </c>
      <c r="D897" s="33" t="s">
        <v>667</v>
      </c>
      <c r="E897" s="34">
        <v>-12.6</v>
      </c>
      <c r="F897" s="34">
        <v>9.6999999999999993</v>
      </c>
      <c r="G897" s="35">
        <v>40</v>
      </c>
      <c r="H897" s="35">
        <v>4</v>
      </c>
      <c r="I897" s="36"/>
    </row>
    <row r="898" spans="2:9" ht="15.75" thickTop="1" thickBot="1" x14ac:dyDescent="0.25">
      <c r="B898" s="22">
        <v>893</v>
      </c>
      <c r="C898" s="32">
        <v>15712</v>
      </c>
      <c r="D898" s="33" t="s">
        <v>667</v>
      </c>
      <c r="E898" s="34">
        <v>-13.2</v>
      </c>
      <c r="F898" s="34">
        <v>9.6</v>
      </c>
      <c r="G898" s="35">
        <v>32</v>
      </c>
      <c r="H898" s="35">
        <v>4</v>
      </c>
      <c r="I898" s="36"/>
    </row>
    <row r="899" spans="2:9" ht="15.75" thickTop="1" thickBot="1" x14ac:dyDescent="0.25">
      <c r="B899" s="22">
        <v>894</v>
      </c>
      <c r="C899" s="32">
        <v>15713</v>
      </c>
      <c r="D899" s="33" t="s">
        <v>667</v>
      </c>
      <c r="E899" s="34">
        <v>-13.2</v>
      </c>
      <c r="F899" s="34">
        <v>9.5</v>
      </c>
      <c r="G899" s="35">
        <v>45</v>
      </c>
      <c r="H899" s="35">
        <v>4</v>
      </c>
      <c r="I899" s="36"/>
    </row>
    <row r="900" spans="2:9" ht="15.75" thickTop="1" thickBot="1" x14ac:dyDescent="0.25">
      <c r="B900" s="22">
        <v>895</v>
      </c>
      <c r="C900" s="32">
        <v>15732</v>
      </c>
      <c r="D900" s="33" t="s">
        <v>668</v>
      </c>
      <c r="E900" s="34">
        <v>-12.6</v>
      </c>
      <c r="F900" s="34">
        <v>9.8000000000000007</v>
      </c>
      <c r="G900" s="35">
        <v>39</v>
      </c>
      <c r="H900" s="35">
        <v>4</v>
      </c>
      <c r="I900" s="36"/>
    </row>
    <row r="901" spans="2:9" ht="15.75" thickTop="1" thickBot="1" x14ac:dyDescent="0.25">
      <c r="B901" s="22">
        <v>896</v>
      </c>
      <c r="C901" s="32">
        <v>15738</v>
      </c>
      <c r="D901" s="33" t="s">
        <v>669</v>
      </c>
      <c r="E901" s="34">
        <v>-12.6</v>
      </c>
      <c r="F901" s="34">
        <v>9.6999999999999993</v>
      </c>
      <c r="G901" s="35">
        <v>36</v>
      </c>
      <c r="H901" s="35">
        <v>4</v>
      </c>
      <c r="I901" s="36"/>
    </row>
    <row r="902" spans="2:9" ht="15.75" thickTop="1" thickBot="1" x14ac:dyDescent="0.25">
      <c r="B902" s="22">
        <v>897</v>
      </c>
      <c r="C902" s="32">
        <v>15741</v>
      </c>
      <c r="D902" s="33" t="s">
        <v>670</v>
      </c>
      <c r="E902" s="34">
        <v>-13.7</v>
      </c>
      <c r="F902" s="34">
        <v>9.5</v>
      </c>
      <c r="G902" s="35">
        <v>35</v>
      </c>
      <c r="H902" s="35">
        <v>4</v>
      </c>
      <c r="I902" s="36"/>
    </row>
    <row r="903" spans="2:9" ht="15.75" thickTop="1" thickBot="1" x14ac:dyDescent="0.25">
      <c r="B903" s="22">
        <v>898</v>
      </c>
      <c r="C903" s="32">
        <v>15745</v>
      </c>
      <c r="D903" s="33" t="s">
        <v>671</v>
      </c>
      <c r="E903" s="34">
        <v>-12.6</v>
      </c>
      <c r="F903" s="34">
        <v>9.6999999999999993</v>
      </c>
      <c r="G903" s="35">
        <v>59</v>
      </c>
      <c r="H903" s="35">
        <v>4</v>
      </c>
      <c r="I903" s="36"/>
    </row>
    <row r="904" spans="2:9" ht="15.75" thickTop="1" thickBot="1" x14ac:dyDescent="0.25">
      <c r="B904" s="22">
        <v>899</v>
      </c>
      <c r="C904" s="32">
        <v>15746</v>
      </c>
      <c r="D904" s="33" t="s">
        <v>672</v>
      </c>
      <c r="E904" s="34">
        <v>-14.1</v>
      </c>
      <c r="F904" s="34">
        <v>9.5</v>
      </c>
      <c r="G904" s="35">
        <v>42</v>
      </c>
      <c r="H904" s="35">
        <v>4</v>
      </c>
      <c r="I904" s="36"/>
    </row>
    <row r="905" spans="2:9" ht="15.75" thickTop="1" thickBot="1" x14ac:dyDescent="0.25">
      <c r="B905" s="22">
        <v>900</v>
      </c>
      <c r="C905" s="32">
        <v>15748</v>
      </c>
      <c r="D905" s="33" t="s">
        <v>673</v>
      </c>
      <c r="E905" s="34">
        <v>-13.7</v>
      </c>
      <c r="F905" s="34">
        <v>9.5</v>
      </c>
      <c r="G905" s="35">
        <v>47</v>
      </c>
      <c r="H905" s="35">
        <v>4</v>
      </c>
      <c r="I905" s="36"/>
    </row>
    <row r="906" spans="2:9" ht="15.75" thickTop="1" thickBot="1" x14ac:dyDescent="0.25">
      <c r="B906" s="22">
        <v>901</v>
      </c>
      <c r="C906" s="32">
        <v>15749</v>
      </c>
      <c r="D906" s="33" t="s">
        <v>674</v>
      </c>
      <c r="E906" s="34">
        <v>-13.2</v>
      </c>
      <c r="F906" s="34">
        <v>9.5</v>
      </c>
      <c r="G906" s="35">
        <v>35</v>
      </c>
      <c r="H906" s="35">
        <v>4</v>
      </c>
      <c r="I906" s="36"/>
    </row>
    <row r="907" spans="2:9" ht="15.75" thickTop="1" thickBot="1" x14ac:dyDescent="0.25">
      <c r="B907" s="22">
        <v>902</v>
      </c>
      <c r="C907" s="32">
        <v>15754</v>
      </c>
      <c r="D907" s="33" t="s">
        <v>675</v>
      </c>
      <c r="E907" s="34">
        <v>-13.3</v>
      </c>
      <c r="F907" s="34">
        <v>9.6</v>
      </c>
      <c r="G907" s="35">
        <v>34</v>
      </c>
      <c r="H907" s="35">
        <v>4</v>
      </c>
      <c r="I907" s="36"/>
    </row>
    <row r="908" spans="2:9" ht="15.75" thickTop="1" thickBot="1" x14ac:dyDescent="0.25">
      <c r="B908" s="22">
        <v>903</v>
      </c>
      <c r="C908" s="32">
        <v>15755</v>
      </c>
      <c r="D908" s="33" t="s">
        <v>676</v>
      </c>
      <c r="E908" s="34">
        <v>-14.3</v>
      </c>
      <c r="F908" s="34">
        <v>9.5</v>
      </c>
      <c r="G908" s="35">
        <v>43</v>
      </c>
      <c r="H908" s="35">
        <v>4</v>
      </c>
      <c r="I908" s="36"/>
    </row>
    <row r="909" spans="2:9" ht="15.75" thickTop="1" thickBot="1" x14ac:dyDescent="0.25">
      <c r="B909" s="22">
        <v>904</v>
      </c>
      <c r="C909" s="32">
        <v>15757</v>
      </c>
      <c r="D909" s="33" t="s">
        <v>677</v>
      </c>
      <c r="E909" s="34">
        <v>-14</v>
      </c>
      <c r="F909" s="34">
        <v>9.5</v>
      </c>
      <c r="G909" s="35">
        <v>43</v>
      </c>
      <c r="H909" s="35">
        <v>4</v>
      </c>
      <c r="I909" s="36"/>
    </row>
    <row r="910" spans="2:9" ht="15.75" thickTop="1" thickBot="1" x14ac:dyDescent="0.25">
      <c r="B910" s="22">
        <v>905</v>
      </c>
      <c r="C910" s="32">
        <v>15806</v>
      </c>
      <c r="D910" s="33" t="s">
        <v>678</v>
      </c>
      <c r="E910" s="34">
        <v>-13.8</v>
      </c>
      <c r="F910" s="34">
        <v>9.5</v>
      </c>
      <c r="G910" s="35">
        <v>44</v>
      </c>
      <c r="H910" s="35">
        <v>4</v>
      </c>
      <c r="I910" s="36"/>
    </row>
    <row r="911" spans="2:9" ht="15.75" thickTop="1" thickBot="1" x14ac:dyDescent="0.25">
      <c r="B911" s="22">
        <v>906</v>
      </c>
      <c r="C911" s="32">
        <v>15827</v>
      </c>
      <c r="D911" s="33" t="s">
        <v>679</v>
      </c>
      <c r="E911" s="34">
        <v>-13.2</v>
      </c>
      <c r="F911" s="34">
        <v>9.5</v>
      </c>
      <c r="G911" s="35">
        <v>46</v>
      </c>
      <c r="H911" s="35">
        <v>4</v>
      </c>
      <c r="I911" s="36"/>
    </row>
    <row r="912" spans="2:9" ht="15.75" thickTop="1" thickBot="1" x14ac:dyDescent="0.25">
      <c r="B912" s="22">
        <v>907</v>
      </c>
      <c r="C912" s="32">
        <v>15831</v>
      </c>
      <c r="D912" s="33" t="s">
        <v>680</v>
      </c>
      <c r="E912" s="34">
        <v>-13.2</v>
      </c>
      <c r="F912" s="34">
        <v>9.5</v>
      </c>
      <c r="G912" s="35">
        <v>43</v>
      </c>
      <c r="H912" s="35">
        <v>4</v>
      </c>
      <c r="I912" s="36"/>
    </row>
    <row r="913" spans="2:9" ht="15.75" thickTop="1" thickBot="1" x14ac:dyDescent="0.25">
      <c r="B913" s="22">
        <v>908</v>
      </c>
      <c r="C913" s="32">
        <v>15834</v>
      </c>
      <c r="D913" s="33" t="s">
        <v>681</v>
      </c>
      <c r="E913" s="34">
        <v>-13.2</v>
      </c>
      <c r="F913" s="34">
        <v>9.5</v>
      </c>
      <c r="G913" s="35">
        <v>38</v>
      </c>
      <c r="H913" s="35">
        <v>4</v>
      </c>
      <c r="I913" s="36"/>
    </row>
    <row r="914" spans="2:9" ht="15.75" thickTop="1" thickBot="1" x14ac:dyDescent="0.25">
      <c r="B914" s="22">
        <v>909</v>
      </c>
      <c r="C914" s="32">
        <v>15837</v>
      </c>
      <c r="D914" s="33" t="s">
        <v>682</v>
      </c>
      <c r="E914" s="34">
        <v>-14.1</v>
      </c>
      <c r="F914" s="34">
        <v>9.3000000000000007</v>
      </c>
      <c r="G914" s="35">
        <v>85</v>
      </c>
      <c r="H914" s="35">
        <v>4</v>
      </c>
      <c r="I914" s="36"/>
    </row>
    <row r="915" spans="2:9" ht="15.75" thickTop="1" thickBot="1" x14ac:dyDescent="0.25">
      <c r="B915" s="22">
        <v>910</v>
      </c>
      <c r="C915" s="32">
        <v>15838</v>
      </c>
      <c r="D915" s="33" t="s">
        <v>683</v>
      </c>
      <c r="E915" s="34">
        <v>-14.2</v>
      </c>
      <c r="F915" s="34">
        <v>9.4</v>
      </c>
      <c r="G915" s="35">
        <v>54</v>
      </c>
      <c r="H915" s="35">
        <v>4</v>
      </c>
      <c r="I915" s="36"/>
    </row>
    <row r="916" spans="2:9" ht="15.75" thickTop="1" thickBot="1" x14ac:dyDescent="0.25">
      <c r="B916" s="22">
        <v>911</v>
      </c>
      <c r="C916" s="32">
        <v>15848</v>
      </c>
      <c r="D916" s="33" t="s">
        <v>684</v>
      </c>
      <c r="E916" s="34">
        <v>-13.5</v>
      </c>
      <c r="F916" s="34">
        <v>9.6</v>
      </c>
      <c r="G916" s="35">
        <v>49</v>
      </c>
      <c r="H916" s="35">
        <v>4</v>
      </c>
      <c r="I916" s="36"/>
    </row>
    <row r="917" spans="2:9" ht="15.75" thickTop="1" thickBot="1" x14ac:dyDescent="0.25">
      <c r="B917" s="22">
        <v>912</v>
      </c>
      <c r="C917" s="32">
        <v>15859</v>
      </c>
      <c r="D917" s="33" t="s">
        <v>685</v>
      </c>
      <c r="E917" s="34">
        <v>-13.2</v>
      </c>
      <c r="F917" s="34">
        <v>9.6</v>
      </c>
      <c r="G917" s="35">
        <v>38</v>
      </c>
      <c r="H917" s="35">
        <v>4</v>
      </c>
      <c r="I917" s="36"/>
    </row>
    <row r="918" spans="2:9" ht="15.75" thickTop="1" thickBot="1" x14ac:dyDescent="0.25">
      <c r="B918" s="22">
        <v>913</v>
      </c>
      <c r="C918" s="32">
        <v>15864</v>
      </c>
      <c r="D918" s="33" t="s">
        <v>686</v>
      </c>
      <c r="E918" s="34">
        <v>-13.2</v>
      </c>
      <c r="F918" s="34">
        <v>9.6</v>
      </c>
      <c r="G918" s="35">
        <v>53</v>
      </c>
      <c r="H918" s="35">
        <v>4</v>
      </c>
      <c r="I918" s="36"/>
    </row>
    <row r="919" spans="2:9" ht="15.75" thickTop="1" thickBot="1" x14ac:dyDescent="0.25">
      <c r="B919" s="22">
        <v>914</v>
      </c>
      <c r="C919" s="32">
        <v>15868</v>
      </c>
      <c r="D919" s="33" t="s">
        <v>687</v>
      </c>
      <c r="E919" s="34">
        <v>-13.9</v>
      </c>
      <c r="F919" s="34">
        <v>9.5</v>
      </c>
      <c r="G919" s="35">
        <v>78</v>
      </c>
      <c r="H919" s="35">
        <v>4</v>
      </c>
      <c r="I919" s="36"/>
    </row>
    <row r="920" spans="2:9" ht="15.75" thickTop="1" thickBot="1" x14ac:dyDescent="0.25">
      <c r="B920" s="22">
        <v>915</v>
      </c>
      <c r="C920" s="32">
        <v>15890</v>
      </c>
      <c r="D920" s="33" t="s">
        <v>688</v>
      </c>
      <c r="E920" s="34">
        <v>-13.9</v>
      </c>
      <c r="F920" s="34">
        <v>9.4</v>
      </c>
      <c r="G920" s="35">
        <v>107</v>
      </c>
      <c r="H920" s="35">
        <v>4</v>
      </c>
      <c r="I920" s="36"/>
    </row>
    <row r="921" spans="2:9" ht="15.75" thickTop="1" thickBot="1" x14ac:dyDescent="0.25">
      <c r="B921" s="22">
        <v>916</v>
      </c>
      <c r="C921" s="32">
        <v>15898</v>
      </c>
      <c r="D921" s="33" t="s">
        <v>689</v>
      </c>
      <c r="E921" s="34">
        <v>-14.1</v>
      </c>
      <c r="F921" s="34">
        <v>9.4</v>
      </c>
      <c r="G921" s="35">
        <v>87</v>
      </c>
      <c r="H921" s="35">
        <v>4</v>
      </c>
      <c r="I921" s="36"/>
    </row>
    <row r="922" spans="2:9" ht="15.75" thickTop="1" thickBot="1" x14ac:dyDescent="0.25">
      <c r="B922" s="22">
        <v>917</v>
      </c>
      <c r="C922" s="32">
        <v>15907</v>
      </c>
      <c r="D922" s="33" t="s">
        <v>690</v>
      </c>
      <c r="E922" s="34">
        <v>-13.8</v>
      </c>
      <c r="F922" s="34">
        <v>9.6</v>
      </c>
      <c r="G922" s="35">
        <v>53</v>
      </c>
      <c r="H922" s="35">
        <v>4</v>
      </c>
      <c r="I922" s="36"/>
    </row>
    <row r="923" spans="2:9" ht="15.75" thickTop="1" thickBot="1" x14ac:dyDescent="0.25">
      <c r="B923" s="22">
        <v>918</v>
      </c>
      <c r="C923" s="32">
        <v>15910</v>
      </c>
      <c r="D923" s="33" t="s">
        <v>616</v>
      </c>
      <c r="E923" s="34">
        <v>-14</v>
      </c>
      <c r="F923" s="34">
        <v>9.4</v>
      </c>
      <c r="G923" s="35">
        <v>72</v>
      </c>
      <c r="H923" s="35">
        <v>4</v>
      </c>
      <c r="I923" s="36"/>
    </row>
    <row r="924" spans="2:9" ht="15.75" thickTop="1" thickBot="1" x14ac:dyDescent="0.25">
      <c r="B924" s="22">
        <v>919</v>
      </c>
      <c r="C924" s="32">
        <v>15913</v>
      </c>
      <c r="D924" s="33" t="s">
        <v>691</v>
      </c>
      <c r="E924" s="34">
        <v>-13.8</v>
      </c>
      <c r="F924" s="34">
        <v>9.6</v>
      </c>
      <c r="G924" s="35">
        <v>64</v>
      </c>
      <c r="H924" s="35">
        <v>4</v>
      </c>
      <c r="I924" s="36"/>
    </row>
    <row r="925" spans="2:9" ht="15.75" thickTop="1" thickBot="1" x14ac:dyDescent="0.25">
      <c r="B925" s="22">
        <v>920</v>
      </c>
      <c r="C925" s="32">
        <v>15926</v>
      </c>
      <c r="D925" s="33" t="s">
        <v>692</v>
      </c>
      <c r="E925" s="34">
        <v>-14</v>
      </c>
      <c r="F925" s="34">
        <v>9.5</v>
      </c>
      <c r="G925" s="35">
        <v>67</v>
      </c>
      <c r="H925" s="35">
        <v>4</v>
      </c>
      <c r="I925" s="36"/>
    </row>
    <row r="926" spans="2:9" ht="15.75" thickTop="1" thickBot="1" x14ac:dyDescent="0.25">
      <c r="B926" s="22">
        <v>921</v>
      </c>
      <c r="C926" s="32">
        <v>15936</v>
      </c>
      <c r="D926" s="33" t="s">
        <v>693</v>
      </c>
      <c r="E926" s="34">
        <v>-13.7</v>
      </c>
      <c r="F926" s="34">
        <v>9.4</v>
      </c>
      <c r="G926" s="35">
        <v>92</v>
      </c>
      <c r="H926" s="35">
        <v>4</v>
      </c>
      <c r="I926" s="36"/>
    </row>
    <row r="927" spans="2:9" ht="15.75" thickTop="1" thickBot="1" x14ac:dyDescent="0.25">
      <c r="B927" s="22">
        <v>922</v>
      </c>
      <c r="C927" s="32">
        <v>15938</v>
      </c>
      <c r="D927" s="33" t="s">
        <v>694</v>
      </c>
      <c r="E927" s="34">
        <v>-14.2</v>
      </c>
      <c r="F927" s="34">
        <v>9.4</v>
      </c>
      <c r="G927" s="35">
        <v>63</v>
      </c>
      <c r="H927" s="35">
        <v>4</v>
      </c>
      <c r="I927" s="36"/>
    </row>
    <row r="928" spans="2:9" ht="15.75" thickTop="1" thickBot="1" x14ac:dyDescent="0.25">
      <c r="B928" s="22">
        <v>923</v>
      </c>
      <c r="C928" s="32">
        <v>16225</v>
      </c>
      <c r="D928" s="33" t="s">
        <v>695</v>
      </c>
      <c r="E928" s="34">
        <v>-13.5</v>
      </c>
      <c r="F928" s="34">
        <v>9.4</v>
      </c>
      <c r="G928" s="35">
        <v>31</v>
      </c>
      <c r="H928" s="35">
        <v>4</v>
      </c>
      <c r="I928" s="36"/>
    </row>
    <row r="929" spans="2:9" ht="15.75" thickTop="1" thickBot="1" x14ac:dyDescent="0.25">
      <c r="B929" s="22">
        <v>924</v>
      </c>
      <c r="C929" s="32">
        <v>16227</v>
      </c>
      <c r="D929" s="33" t="s">
        <v>695</v>
      </c>
      <c r="E929" s="34">
        <v>-13.3</v>
      </c>
      <c r="F929" s="34">
        <v>9.5</v>
      </c>
      <c r="G929" s="35">
        <v>24</v>
      </c>
      <c r="H929" s="35">
        <v>4</v>
      </c>
      <c r="I929" s="36"/>
    </row>
    <row r="930" spans="2:9" ht="15.75" thickTop="1" thickBot="1" x14ac:dyDescent="0.25">
      <c r="B930" s="22">
        <v>925</v>
      </c>
      <c r="C930" s="32">
        <v>16230</v>
      </c>
      <c r="D930" s="33" t="s">
        <v>696</v>
      </c>
      <c r="E930" s="34">
        <v>-13.6</v>
      </c>
      <c r="F930" s="34">
        <v>9.4</v>
      </c>
      <c r="G930" s="35">
        <v>15</v>
      </c>
      <c r="H930" s="35">
        <v>4</v>
      </c>
      <c r="I930" s="36"/>
    </row>
    <row r="931" spans="2:9" ht="15.75" thickTop="1" thickBot="1" x14ac:dyDescent="0.25">
      <c r="B931" s="22">
        <v>926</v>
      </c>
      <c r="C931" s="32">
        <v>16244</v>
      </c>
      <c r="D931" s="33" t="s">
        <v>697</v>
      </c>
      <c r="E931" s="34">
        <v>-13.3</v>
      </c>
      <c r="F931" s="34">
        <v>9.1999999999999993</v>
      </c>
      <c r="G931" s="35">
        <v>66</v>
      </c>
      <c r="H931" s="35">
        <v>4</v>
      </c>
      <c r="I931" s="36"/>
    </row>
    <row r="932" spans="2:9" ht="15.75" thickTop="1" thickBot="1" x14ac:dyDescent="0.25">
      <c r="B932" s="22">
        <v>927</v>
      </c>
      <c r="C932" s="32">
        <v>16247</v>
      </c>
      <c r="D932" s="33" t="s">
        <v>698</v>
      </c>
      <c r="E932" s="34">
        <v>-14</v>
      </c>
      <c r="F932" s="34">
        <v>9.1</v>
      </c>
      <c r="G932" s="35">
        <v>60</v>
      </c>
      <c r="H932" s="35">
        <v>4</v>
      </c>
      <c r="I932" s="36"/>
    </row>
    <row r="933" spans="2:9" ht="15.75" thickTop="1" thickBot="1" x14ac:dyDescent="0.25">
      <c r="B933" s="22">
        <v>928</v>
      </c>
      <c r="C933" s="32">
        <v>16248</v>
      </c>
      <c r="D933" s="33" t="s">
        <v>699</v>
      </c>
      <c r="E933" s="34">
        <v>-14.1</v>
      </c>
      <c r="F933" s="34">
        <v>9</v>
      </c>
      <c r="G933" s="35">
        <v>100</v>
      </c>
      <c r="H933" s="35">
        <v>4</v>
      </c>
      <c r="I933" s="36"/>
    </row>
    <row r="934" spans="2:9" ht="15.75" thickTop="1" thickBot="1" x14ac:dyDescent="0.25">
      <c r="B934" s="22">
        <v>929</v>
      </c>
      <c r="C934" s="32">
        <v>16259</v>
      </c>
      <c r="D934" s="33" t="s">
        <v>700</v>
      </c>
      <c r="E934" s="34">
        <v>-13.5</v>
      </c>
      <c r="F934" s="34">
        <v>9.1999999999999993</v>
      </c>
      <c r="G934" s="35">
        <v>105</v>
      </c>
      <c r="H934" s="35">
        <v>4</v>
      </c>
      <c r="I934" s="36"/>
    </row>
    <row r="935" spans="2:9" ht="15.75" thickTop="1" thickBot="1" x14ac:dyDescent="0.25">
      <c r="B935" s="22">
        <v>930</v>
      </c>
      <c r="C935" s="32">
        <v>16269</v>
      </c>
      <c r="D935" s="33" t="s">
        <v>701</v>
      </c>
      <c r="E935" s="34">
        <v>-13.6</v>
      </c>
      <c r="F935" s="34">
        <v>9.4</v>
      </c>
      <c r="G935" s="35">
        <v>34</v>
      </c>
      <c r="H935" s="35">
        <v>4</v>
      </c>
      <c r="I935" s="36"/>
    </row>
    <row r="936" spans="2:9" ht="15.75" thickTop="1" thickBot="1" x14ac:dyDescent="0.25">
      <c r="B936" s="22">
        <v>931</v>
      </c>
      <c r="C936" s="32">
        <v>16278</v>
      </c>
      <c r="D936" s="33" t="s">
        <v>702</v>
      </c>
      <c r="E936" s="34">
        <v>-14.4</v>
      </c>
      <c r="F936" s="34">
        <v>9.1999999999999993</v>
      </c>
      <c r="G936" s="35">
        <v>46</v>
      </c>
      <c r="H936" s="35">
        <v>4</v>
      </c>
      <c r="I936" s="36"/>
    </row>
    <row r="937" spans="2:9" ht="15.75" thickTop="1" thickBot="1" x14ac:dyDescent="0.25">
      <c r="B937" s="22">
        <v>932</v>
      </c>
      <c r="C937" s="32">
        <v>16303</v>
      </c>
      <c r="D937" s="33" t="s">
        <v>703</v>
      </c>
      <c r="E937" s="34">
        <v>-14.1</v>
      </c>
      <c r="F937" s="34">
        <v>9.4</v>
      </c>
      <c r="G937" s="35">
        <v>11</v>
      </c>
      <c r="H937" s="35">
        <v>4</v>
      </c>
      <c r="I937" s="36"/>
    </row>
    <row r="938" spans="2:9" ht="15.75" thickTop="1" thickBot="1" x14ac:dyDescent="0.25">
      <c r="B938" s="22">
        <v>933</v>
      </c>
      <c r="C938" s="32">
        <v>16306</v>
      </c>
      <c r="D938" s="33" t="s">
        <v>704</v>
      </c>
      <c r="E938" s="34">
        <v>-14.2</v>
      </c>
      <c r="F938" s="34">
        <v>9.1</v>
      </c>
      <c r="G938" s="35">
        <v>33</v>
      </c>
      <c r="H938" s="35">
        <v>4</v>
      </c>
      <c r="I938" s="36"/>
    </row>
    <row r="939" spans="2:9" ht="15.75" thickTop="1" thickBot="1" x14ac:dyDescent="0.25">
      <c r="B939" s="22">
        <v>934</v>
      </c>
      <c r="C939" s="32">
        <v>16307</v>
      </c>
      <c r="D939" s="33" t="s">
        <v>705</v>
      </c>
      <c r="E939" s="34">
        <v>-14.1</v>
      </c>
      <c r="F939" s="34">
        <v>9</v>
      </c>
      <c r="G939" s="35">
        <v>47</v>
      </c>
      <c r="H939" s="35">
        <v>2</v>
      </c>
      <c r="I939" s="36"/>
    </row>
    <row r="940" spans="2:9" ht="15.75" thickTop="1" thickBot="1" x14ac:dyDescent="0.25">
      <c r="B940" s="22">
        <v>935</v>
      </c>
      <c r="C940" s="32">
        <v>16321</v>
      </c>
      <c r="D940" s="33" t="s">
        <v>706</v>
      </c>
      <c r="E940" s="34">
        <v>-12.6</v>
      </c>
      <c r="F940" s="34">
        <v>9.6</v>
      </c>
      <c r="G940" s="35">
        <v>72</v>
      </c>
      <c r="H940" s="35">
        <v>4</v>
      </c>
      <c r="I940" s="36"/>
    </row>
    <row r="941" spans="2:9" ht="15.75" thickTop="1" thickBot="1" x14ac:dyDescent="0.25">
      <c r="B941" s="22">
        <v>936</v>
      </c>
      <c r="C941" s="32">
        <v>16341</v>
      </c>
      <c r="D941" s="33" t="s">
        <v>707</v>
      </c>
      <c r="E941" s="34">
        <v>-12.6</v>
      </c>
      <c r="F941" s="34">
        <v>9.6</v>
      </c>
      <c r="G941" s="35">
        <v>75</v>
      </c>
      <c r="H941" s="35">
        <v>4</v>
      </c>
      <c r="I941" s="36"/>
    </row>
    <row r="942" spans="2:9" ht="15.75" thickTop="1" thickBot="1" x14ac:dyDescent="0.25">
      <c r="B942" s="22">
        <v>937</v>
      </c>
      <c r="C942" s="32">
        <v>16348</v>
      </c>
      <c r="D942" s="33" t="s">
        <v>708</v>
      </c>
      <c r="E942" s="34">
        <v>-12.7</v>
      </c>
      <c r="F942" s="34">
        <v>9.5</v>
      </c>
      <c r="G942" s="35">
        <v>62</v>
      </c>
      <c r="H942" s="35">
        <v>4</v>
      </c>
      <c r="I942" s="36"/>
    </row>
    <row r="943" spans="2:9" ht="15.75" thickTop="1" thickBot="1" x14ac:dyDescent="0.25">
      <c r="B943" s="22">
        <v>938</v>
      </c>
      <c r="C943" s="32">
        <v>16356</v>
      </c>
      <c r="D943" s="33" t="s">
        <v>709</v>
      </c>
      <c r="E943" s="34">
        <v>-12.9</v>
      </c>
      <c r="F943" s="34">
        <v>9.4</v>
      </c>
      <c r="G943" s="35">
        <v>74</v>
      </c>
      <c r="H943" s="35">
        <v>4</v>
      </c>
      <c r="I943" s="36"/>
    </row>
    <row r="944" spans="2:9" ht="15.75" thickTop="1" thickBot="1" x14ac:dyDescent="0.25">
      <c r="B944" s="22">
        <v>939</v>
      </c>
      <c r="C944" s="32">
        <v>16359</v>
      </c>
      <c r="D944" s="33" t="s">
        <v>710</v>
      </c>
      <c r="E944" s="34">
        <v>-12.9</v>
      </c>
      <c r="F944" s="34">
        <v>9.5</v>
      </c>
      <c r="G944" s="35">
        <v>52</v>
      </c>
      <c r="H944" s="35">
        <v>4</v>
      </c>
      <c r="I944" s="36"/>
    </row>
    <row r="945" spans="2:9" ht="15.75" thickTop="1" thickBot="1" x14ac:dyDescent="0.25">
      <c r="B945" s="22">
        <v>940</v>
      </c>
      <c r="C945" s="32">
        <v>16515</v>
      </c>
      <c r="D945" s="33" t="s">
        <v>711</v>
      </c>
      <c r="E945" s="34">
        <v>-12.7</v>
      </c>
      <c r="F945" s="34">
        <v>9.6</v>
      </c>
      <c r="G945" s="35">
        <v>51</v>
      </c>
      <c r="H945" s="35">
        <v>4</v>
      </c>
      <c r="I945" s="36"/>
    </row>
    <row r="946" spans="2:9" ht="15.75" thickTop="1" thickBot="1" x14ac:dyDescent="0.25">
      <c r="B946" s="22">
        <v>941</v>
      </c>
      <c r="C946" s="32">
        <v>16540</v>
      </c>
      <c r="D946" s="33" t="s">
        <v>712</v>
      </c>
      <c r="E946" s="34">
        <v>-12.7</v>
      </c>
      <c r="F946" s="34">
        <v>9.6</v>
      </c>
      <c r="G946" s="35">
        <v>55</v>
      </c>
      <c r="H946" s="35">
        <v>4</v>
      </c>
      <c r="I946" s="36"/>
    </row>
    <row r="947" spans="2:9" ht="15.75" thickTop="1" thickBot="1" x14ac:dyDescent="0.25">
      <c r="B947" s="22">
        <v>942</v>
      </c>
      <c r="C947" s="32">
        <v>16547</v>
      </c>
      <c r="D947" s="33" t="s">
        <v>713</v>
      </c>
      <c r="E947" s="34">
        <v>-12.7</v>
      </c>
      <c r="F947" s="34">
        <v>9.6</v>
      </c>
      <c r="G947" s="35">
        <v>47</v>
      </c>
      <c r="H947" s="35">
        <v>4</v>
      </c>
      <c r="I947" s="36"/>
    </row>
    <row r="948" spans="2:9" ht="15.75" thickTop="1" thickBot="1" x14ac:dyDescent="0.25">
      <c r="B948" s="22">
        <v>943</v>
      </c>
      <c r="C948" s="32">
        <v>16548</v>
      </c>
      <c r="D948" s="33" t="s">
        <v>714</v>
      </c>
      <c r="E948" s="34">
        <v>-12.3</v>
      </c>
      <c r="F948" s="34">
        <v>9.8000000000000007</v>
      </c>
      <c r="G948" s="35">
        <v>42</v>
      </c>
      <c r="H948" s="35">
        <v>4</v>
      </c>
      <c r="I948" s="36"/>
    </row>
    <row r="949" spans="2:9" ht="15.75" thickTop="1" thickBot="1" x14ac:dyDescent="0.25">
      <c r="B949" s="22">
        <v>944</v>
      </c>
      <c r="C949" s="32">
        <v>16552</v>
      </c>
      <c r="D949" s="33" t="s">
        <v>715</v>
      </c>
      <c r="E949" s="34">
        <v>-12.8</v>
      </c>
      <c r="F949" s="34">
        <v>9.6999999999999993</v>
      </c>
      <c r="G949" s="35">
        <v>42</v>
      </c>
      <c r="H949" s="35">
        <v>4</v>
      </c>
      <c r="I949" s="36"/>
    </row>
    <row r="950" spans="2:9" ht="15.75" thickTop="1" thickBot="1" x14ac:dyDescent="0.25">
      <c r="B950" s="22">
        <v>945</v>
      </c>
      <c r="C950" s="32">
        <v>16556</v>
      </c>
      <c r="D950" s="33" t="s">
        <v>716</v>
      </c>
      <c r="E950" s="34">
        <v>-12.5</v>
      </c>
      <c r="F950" s="34">
        <v>9.6999999999999993</v>
      </c>
      <c r="G950" s="35">
        <v>41</v>
      </c>
      <c r="H950" s="35">
        <v>4</v>
      </c>
      <c r="I950" s="36"/>
    </row>
    <row r="951" spans="2:9" ht="15.75" thickTop="1" thickBot="1" x14ac:dyDescent="0.25">
      <c r="B951" s="22">
        <v>946</v>
      </c>
      <c r="C951" s="32">
        <v>16559</v>
      </c>
      <c r="D951" s="33" t="s">
        <v>717</v>
      </c>
      <c r="E951" s="34">
        <v>-12.7</v>
      </c>
      <c r="F951" s="34">
        <v>9.5</v>
      </c>
      <c r="G951" s="35">
        <v>41</v>
      </c>
      <c r="H951" s="35">
        <v>4</v>
      </c>
      <c r="I951" s="36"/>
    </row>
    <row r="952" spans="2:9" ht="15.75" thickTop="1" thickBot="1" x14ac:dyDescent="0.25">
      <c r="B952" s="22">
        <v>947</v>
      </c>
      <c r="C952" s="32">
        <v>16562</v>
      </c>
      <c r="D952" s="33" t="s">
        <v>718</v>
      </c>
      <c r="E952" s="34">
        <v>-12.8</v>
      </c>
      <c r="F952" s="34">
        <v>9.5</v>
      </c>
      <c r="G952" s="35">
        <v>60</v>
      </c>
      <c r="H952" s="35">
        <v>4</v>
      </c>
      <c r="I952" s="36"/>
    </row>
    <row r="953" spans="2:9" ht="15.75" thickTop="1" thickBot="1" x14ac:dyDescent="0.25">
      <c r="B953" s="22">
        <v>948</v>
      </c>
      <c r="C953" s="32">
        <v>16567</v>
      </c>
      <c r="D953" s="33" t="s">
        <v>715</v>
      </c>
      <c r="E953" s="34">
        <v>-12.8</v>
      </c>
      <c r="F953" s="34">
        <v>9.6</v>
      </c>
      <c r="G953" s="35">
        <v>50</v>
      </c>
      <c r="H953" s="35">
        <v>4</v>
      </c>
      <c r="I953" s="36"/>
    </row>
    <row r="954" spans="2:9" ht="15.75" thickTop="1" thickBot="1" x14ac:dyDescent="0.25">
      <c r="B954" s="22">
        <v>949</v>
      </c>
      <c r="C954" s="32">
        <v>16727</v>
      </c>
      <c r="D954" s="33" t="s">
        <v>719</v>
      </c>
      <c r="E954" s="34">
        <v>-12.8</v>
      </c>
      <c r="F954" s="34">
        <v>9.5</v>
      </c>
      <c r="G954" s="35">
        <v>53</v>
      </c>
      <c r="H954" s="35">
        <v>4</v>
      </c>
      <c r="I954" s="36"/>
    </row>
    <row r="955" spans="2:9" ht="15.75" thickTop="1" thickBot="1" x14ac:dyDescent="0.25">
      <c r="B955" s="22">
        <v>950</v>
      </c>
      <c r="C955" s="32">
        <v>16761</v>
      </c>
      <c r="D955" s="33" t="s">
        <v>720</v>
      </c>
      <c r="E955" s="34">
        <v>-12.4</v>
      </c>
      <c r="F955" s="34">
        <v>9.8000000000000007</v>
      </c>
      <c r="G955" s="35">
        <v>31</v>
      </c>
      <c r="H955" s="35">
        <v>4</v>
      </c>
      <c r="I955" s="36"/>
    </row>
    <row r="956" spans="2:9" ht="15.75" thickTop="1" thickBot="1" x14ac:dyDescent="0.25">
      <c r="B956" s="22">
        <v>951</v>
      </c>
      <c r="C956" s="32">
        <v>16766</v>
      </c>
      <c r="D956" s="33" t="s">
        <v>721</v>
      </c>
      <c r="E956" s="34">
        <v>-13</v>
      </c>
      <c r="F956" s="34">
        <v>9.5</v>
      </c>
      <c r="G956" s="35">
        <v>31</v>
      </c>
      <c r="H956" s="35">
        <v>4</v>
      </c>
      <c r="I956" s="36"/>
    </row>
    <row r="957" spans="2:9" ht="15.75" thickTop="1" thickBot="1" x14ac:dyDescent="0.25">
      <c r="B957" s="22">
        <v>952</v>
      </c>
      <c r="C957" s="32">
        <v>16767</v>
      </c>
      <c r="D957" s="33" t="s">
        <v>722</v>
      </c>
      <c r="E957" s="34">
        <v>-12.7</v>
      </c>
      <c r="F957" s="34">
        <v>9.6999999999999993</v>
      </c>
      <c r="G957" s="35">
        <v>32</v>
      </c>
      <c r="H957" s="35">
        <v>4</v>
      </c>
      <c r="I957" s="36"/>
    </row>
    <row r="958" spans="2:9" ht="15.75" thickTop="1" thickBot="1" x14ac:dyDescent="0.25">
      <c r="B958" s="22">
        <v>953</v>
      </c>
      <c r="C958" s="32">
        <v>16775</v>
      </c>
      <c r="D958" s="33" t="s">
        <v>723</v>
      </c>
      <c r="E958" s="34">
        <v>-13.2</v>
      </c>
      <c r="F958" s="34">
        <v>9.3000000000000007</v>
      </c>
      <c r="G958" s="35">
        <v>63</v>
      </c>
      <c r="H958" s="35">
        <v>4</v>
      </c>
      <c r="I958" s="36"/>
    </row>
    <row r="959" spans="2:9" ht="15.75" thickTop="1" thickBot="1" x14ac:dyDescent="0.25">
      <c r="B959" s="22">
        <v>954</v>
      </c>
      <c r="C959" s="32">
        <v>16792</v>
      </c>
      <c r="D959" s="33" t="s">
        <v>724</v>
      </c>
      <c r="E959" s="34">
        <v>-12.8</v>
      </c>
      <c r="F959" s="34">
        <v>9.4</v>
      </c>
      <c r="G959" s="35">
        <v>45</v>
      </c>
      <c r="H959" s="35">
        <v>4</v>
      </c>
      <c r="I959" s="36"/>
    </row>
    <row r="960" spans="2:9" ht="15.75" thickTop="1" thickBot="1" x14ac:dyDescent="0.25">
      <c r="B960" s="22">
        <v>955</v>
      </c>
      <c r="C960" s="32">
        <v>16798</v>
      </c>
      <c r="D960" s="33" t="s">
        <v>725</v>
      </c>
      <c r="E960" s="34">
        <v>-13.3</v>
      </c>
      <c r="F960" s="34">
        <v>9.1</v>
      </c>
      <c r="G960" s="35">
        <v>54</v>
      </c>
      <c r="H960" s="35">
        <v>4</v>
      </c>
      <c r="I960" s="36"/>
    </row>
    <row r="961" spans="2:9" ht="15.75" thickTop="1" thickBot="1" x14ac:dyDescent="0.25">
      <c r="B961" s="22">
        <v>956</v>
      </c>
      <c r="C961" s="32">
        <v>16816</v>
      </c>
      <c r="D961" s="33" t="s">
        <v>726</v>
      </c>
      <c r="E961" s="34">
        <v>-13</v>
      </c>
      <c r="F961" s="34">
        <v>9.4</v>
      </c>
      <c r="G961" s="35">
        <v>39</v>
      </c>
      <c r="H961" s="35">
        <v>4</v>
      </c>
      <c r="I961" s="36"/>
    </row>
    <row r="962" spans="2:9" ht="15.75" thickTop="1" thickBot="1" x14ac:dyDescent="0.25">
      <c r="B962" s="22">
        <v>957</v>
      </c>
      <c r="C962" s="32">
        <v>16818</v>
      </c>
      <c r="D962" s="33" t="s">
        <v>727</v>
      </c>
      <c r="E962" s="34">
        <v>-13.1</v>
      </c>
      <c r="F962" s="34">
        <v>9.4</v>
      </c>
      <c r="G962" s="35">
        <v>42</v>
      </c>
      <c r="H962" s="35">
        <v>4</v>
      </c>
      <c r="I962" s="36"/>
    </row>
    <row r="963" spans="2:9" ht="15.75" thickTop="1" thickBot="1" x14ac:dyDescent="0.25">
      <c r="B963" s="22">
        <v>958</v>
      </c>
      <c r="C963" s="32">
        <v>16827</v>
      </c>
      <c r="D963" s="33" t="s">
        <v>726</v>
      </c>
      <c r="E963" s="34">
        <v>-13.3</v>
      </c>
      <c r="F963" s="34">
        <v>9.3000000000000007</v>
      </c>
      <c r="G963" s="35">
        <v>56</v>
      </c>
      <c r="H963" s="35">
        <v>4</v>
      </c>
      <c r="I963" s="36"/>
    </row>
    <row r="964" spans="2:9" ht="15.75" thickTop="1" thickBot="1" x14ac:dyDescent="0.25">
      <c r="B964" s="22">
        <v>959</v>
      </c>
      <c r="C964" s="32">
        <v>16831</v>
      </c>
      <c r="D964" s="33" t="s">
        <v>728</v>
      </c>
      <c r="E964" s="34">
        <v>-13</v>
      </c>
      <c r="F964" s="34">
        <v>9.1999999999999993</v>
      </c>
      <c r="G964" s="35">
        <v>60</v>
      </c>
      <c r="H964" s="35">
        <v>4</v>
      </c>
      <c r="I964" s="36"/>
    </row>
    <row r="965" spans="2:9" ht="15.75" thickTop="1" thickBot="1" x14ac:dyDescent="0.25">
      <c r="B965" s="22">
        <v>960</v>
      </c>
      <c r="C965" s="32">
        <v>16833</v>
      </c>
      <c r="D965" s="33" t="s">
        <v>729</v>
      </c>
      <c r="E965" s="34">
        <v>-13.2</v>
      </c>
      <c r="F965" s="34">
        <v>9.4</v>
      </c>
      <c r="G965" s="35">
        <v>40</v>
      </c>
      <c r="H965" s="35">
        <v>4</v>
      </c>
      <c r="I965" s="36"/>
    </row>
    <row r="966" spans="2:9" ht="15.75" thickTop="1" thickBot="1" x14ac:dyDescent="0.25">
      <c r="B966" s="22">
        <v>961</v>
      </c>
      <c r="C966" s="32">
        <v>16835</v>
      </c>
      <c r="D966" s="33" t="s">
        <v>730</v>
      </c>
      <c r="E966" s="34">
        <v>-13.2</v>
      </c>
      <c r="F966" s="34">
        <v>9.3000000000000007</v>
      </c>
      <c r="G966" s="35">
        <v>56</v>
      </c>
      <c r="H966" s="35">
        <v>4</v>
      </c>
      <c r="I966" s="36"/>
    </row>
    <row r="967" spans="2:9" ht="15.75" thickTop="1" thickBot="1" x14ac:dyDescent="0.25">
      <c r="B967" s="22">
        <v>962</v>
      </c>
      <c r="C967" s="32">
        <v>16837</v>
      </c>
      <c r="D967" s="33" t="s">
        <v>728</v>
      </c>
      <c r="E967" s="34">
        <v>-13</v>
      </c>
      <c r="F967" s="34">
        <v>9.1</v>
      </c>
      <c r="G967" s="35">
        <v>92</v>
      </c>
      <c r="H967" s="35">
        <v>4</v>
      </c>
      <c r="I967" s="36"/>
    </row>
    <row r="968" spans="2:9" ht="15.75" thickTop="1" thickBot="1" x14ac:dyDescent="0.25">
      <c r="B968" s="22">
        <v>963</v>
      </c>
      <c r="C968" s="32">
        <v>16845</v>
      </c>
      <c r="D968" s="33" t="s">
        <v>731</v>
      </c>
      <c r="E968" s="34">
        <v>-13</v>
      </c>
      <c r="F968" s="34">
        <v>9.3000000000000007</v>
      </c>
      <c r="G968" s="35">
        <v>38</v>
      </c>
      <c r="H968" s="35">
        <v>4</v>
      </c>
      <c r="I968" s="36"/>
    </row>
    <row r="969" spans="2:9" ht="15.75" thickTop="1" thickBot="1" x14ac:dyDescent="0.25">
      <c r="B969" s="22">
        <v>964</v>
      </c>
      <c r="C969" s="32">
        <v>16866</v>
      </c>
      <c r="D969" s="33" t="s">
        <v>732</v>
      </c>
      <c r="E969" s="34">
        <v>-12.9</v>
      </c>
      <c r="F969" s="34">
        <v>9.1999999999999993</v>
      </c>
      <c r="G969" s="35">
        <v>53</v>
      </c>
      <c r="H969" s="35">
        <v>4</v>
      </c>
      <c r="I969" s="36"/>
    </row>
    <row r="970" spans="2:9" ht="15.75" thickTop="1" thickBot="1" x14ac:dyDescent="0.25">
      <c r="B970" s="22">
        <v>965</v>
      </c>
      <c r="C970" s="32">
        <v>16868</v>
      </c>
      <c r="D970" s="33" t="s">
        <v>733</v>
      </c>
      <c r="E970" s="34">
        <v>-13</v>
      </c>
      <c r="F970" s="34">
        <v>9.3000000000000007</v>
      </c>
      <c r="G970" s="35">
        <v>34</v>
      </c>
      <c r="H970" s="35">
        <v>4</v>
      </c>
      <c r="I970" s="36"/>
    </row>
    <row r="971" spans="2:9" ht="15.75" thickTop="1" thickBot="1" x14ac:dyDescent="0.25">
      <c r="B971" s="22">
        <v>966</v>
      </c>
      <c r="C971" s="32">
        <v>16909</v>
      </c>
      <c r="D971" s="33" t="s">
        <v>734</v>
      </c>
      <c r="E971" s="34">
        <v>-13</v>
      </c>
      <c r="F971" s="34">
        <v>9.1999999999999993</v>
      </c>
      <c r="G971" s="35">
        <v>71</v>
      </c>
      <c r="H971" s="35">
        <v>4</v>
      </c>
      <c r="I971" s="36"/>
    </row>
    <row r="972" spans="2:9" ht="15.75" thickTop="1" thickBot="1" x14ac:dyDescent="0.25">
      <c r="B972" s="22">
        <v>967</v>
      </c>
      <c r="C972" s="32">
        <v>16928</v>
      </c>
      <c r="D972" s="33" t="s">
        <v>735</v>
      </c>
      <c r="E972" s="34">
        <v>-12.7</v>
      </c>
      <c r="F972" s="34">
        <v>9.1</v>
      </c>
      <c r="G972" s="35">
        <v>98</v>
      </c>
      <c r="H972" s="35">
        <v>4</v>
      </c>
      <c r="I972" s="36"/>
    </row>
    <row r="973" spans="2:9" ht="15.75" thickTop="1" thickBot="1" x14ac:dyDescent="0.25">
      <c r="B973" s="22">
        <v>968</v>
      </c>
      <c r="C973" s="32">
        <v>16945</v>
      </c>
      <c r="D973" s="33" t="s">
        <v>736</v>
      </c>
      <c r="E973" s="34">
        <v>-12.5</v>
      </c>
      <c r="F973" s="34">
        <v>9.1</v>
      </c>
      <c r="G973" s="35">
        <v>84</v>
      </c>
      <c r="H973" s="35">
        <v>4</v>
      </c>
      <c r="I973" s="36"/>
    </row>
    <row r="974" spans="2:9" ht="15.75" thickTop="1" thickBot="1" x14ac:dyDescent="0.25">
      <c r="B974" s="22">
        <v>969</v>
      </c>
      <c r="C974" s="32">
        <v>16949</v>
      </c>
      <c r="D974" s="33" t="s">
        <v>737</v>
      </c>
      <c r="E974" s="34">
        <v>-12.7</v>
      </c>
      <c r="F974" s="34">
        <v>9.1999999999999993</v>
      </c>
      <c r="G974" s="35">
        <v>56</v>
      </c>
      <c r="H974" s="35">
        <v>4</v>
      </c>
      <c r="I974" s="36"/>
    </row>
    <row r="975" spans="2:9" ht="15.75" thickTop="1" thickBot="1" x14ac:dyDescent="0.25">
      <c r="B975" s="22">
        <v>970</v>
      </c>
      <c r="C975" s="32">
        <v>17033</v>
      </c>
      <c r="D975" s="33" t="s">
        <v>738</v>
      </c>
      <c r="E975" s="34">
        <v>-13.2</v>
      </c>
      <c r="F975" s="34">
        <v>9.3000000000000007</v>
      </c>
      <c r="G975" s="35">
        <v>15</v>
      </c>
      <c r="H975" s="35">
        <v>4</v>
      </c>
      <c r="I975" s="36"/>
    </row>
    <row r="976" spans="2:9" ht="15.75" thickTop="1" thickBot="1" x14ac:dyDescent="0.25">
      <c r="B976" s="22">
        <v>971</v>
      </c>
      <c r="C976" s="32">
        <v>17034</v>
      </c>
      <c r="D976" s="33" t="s">
        <v>738</v>
      </c>
      <c r="E976" s="34">
        <v>-12.7</v>
      </c>
      <c r="F976" s="34">
        <v>9.6999999999999993</v>
      </c>
      <c r="G976" s="35">
        <v>12</v>
      </c>
      <c r="H976" s="35">
        <v>4</v>
      </c>
      <c r="I976" s="36"/>
    </row>
    <row r="977" spans="2:9" ht="15.75" thickTop="1" thickBot="1" x14ac:dyDescent="0.25">
      <c r="B977" s="22">
        <v>972</v>
      </c>
      <c r="C977" s="32">
        <v>17036</v>
      </c>
      <c r="D977" s="33" t="s">
        <v>738</v>
      </c>
      <c r="E977" s="34">
        <v>-13</v>
      </c>
      <c r="F977" s="34">
        <v>9.1</v>
      </c>
      <c r="G977" s="35">
        <v>65</v>
      </c>
      <c r="H977" s="35">
        <v>4</v>
      </c>
      <c r="I977" s="36"/>
    </row>
    <row r="978" spans="2:9" ht="15.75" thickTop="1" thickBot="1" x14ac:dyDescent="0.25">
      <c r="B978" s="22">
        <v>973</v>
      </c>
      <c r="C978" s="32">
        <v>17039</v>
      </c>
      <c r="D978" s="33" t="s">
        <v>739</v>
      </c>
      <c r="E978" s="34">
        <v>-13</v>
      </c>
      <c r="F978" s="34">
        <v>9.1999999999999993</v>
      </c>
      <c r="G978" s="35">
        <v>61</v>
      </c>
      <c r="H978" s="35">
        <v>4</v>
      </c>
      <c r="I978" s="36"/>
    </row>
    <row r="979" spans="2:9" ht="15.75" thickTop="1" thickBot="1" x14ac:dyDescent="0.25">
      <c r="B979" s="22">
        <v>974</v>
      </c>
      <c r="C979" s="32">
        <v>17087</v>
      </c>
      <c r="D979" s="33" t="s">
        <v>740</v>
      </c>
      <c r="E979" s="34">
        <v>-13.1</v>
      </c>
      <c r="F979" s="34">
        <v>9.1999999999999993</v>
      </c>
      <c r="G979" s="35">
        <v>42</v>
      </c>
      <c r="H979" s="35">
        <v>4</v>
      </c>
      <c r="I979" s="36"/>
    </row>
    <row r="980" spans="2:9" ht="15.75" thickTop="1" thickBot="1" x14ac:dyDescent="0.25">
      <c r="B980" s="22">
        <v>975</v>
      </c>
      <c r="C980" s="32">
        <v>17089</v>
      </c>
      <c r="D980" s="33" t="s">
        <v>741</v>
      </c>
      <c r="E980" s="34">
        <v>-13.1</v>
      </c>
      <c r="F980" s="34">
        <v>9.1999999999999993</v>
      </c>
      <c r="G980" s="35">
        <v>35</v>
      </c>
      <c r="H980" s="35">
        <v>4</v>
      </c>
      <c r="I980" s="36"/>
    </row>
    <row r="981" spans="2:9" ht="15.75" thickTop="1" thickBot="1" x14ac:dyDescent="0.25">
      <c r="B981" s="22">
        <v>976</v>
      </c>
      <c r="C981" s="32">
        <v>17091</v>
      </c>
      <c r="D981" s="33" t="s">
        <v>742</v>
      </c>
      <c r="E981" s="34">
        <v>-13.1</v>
      </c>
      <c r="F981" s="34">
        <v>9.1999999999999993</v>
      </c>
      <c r="G981" s="35">
        <v>49</v>
      </c>
      <c r="H981" s="35">
        <v>4</v>
      </c>
      <c r="I981" s="36"/>
    </row>
    <row r="982" spans="2:9" ht="15.75" thickTop="1" thickBot="1" x14ac:dyDescent="0.25">
      <c r="B982" s="22">
        <v>977</v>
      </c>
      <c r="C982" s="32">
        <v>17094</v>
      </c>
      <c r="D982" s="33" t="s">
        <v>743</v>
      </c>
      <c r="E982" s="34">
        <v>-13.2</v>
      </c>
      <c r="F982" s="34">
        <v>9</v>
      </c>
      <c r="G982" s="35">
        <v>90</v>
      </c>
      <c r="H982" s="35">
        <v>4</v>
      </c>
      <c r="I982" s="36"/>
    </row>
    <row r="983" spans="2:9" ht="15.75" thickTop="1" thickBot="1" x14ac:dyDescent="0.25">
      <c r="B983" s="22">
        <v>978</v>
      </c>
      <c r="C983" s="32">
        <v>17098</v>
      </c>
      <c r="D983" s="33" t="s">
        <v>744</v>
      </c>
      <c r="E983" s="34">
        <v>-13.2</v>
      </c>
      <c r="F983" s="34">
        <v>9.3000000000000007</v>
      </c>
      <c r="G983" s="35">
        <v>16</v>
      </c>
      <c r="H983" s="35">
        <v>4</v>
      </c>
      <c r="I983" s="36"/>
    </row>
    <row r="984" spans="2:9" ht="15.75" thickTop="1" thickBot="1" x14ac:dyDescent="0.25">
      <c r="B984" s="22">
        <v>979</v>
      </c>
      <c r="C984" s="32">
        <v>17099</v>
      </c>
      <c r="D984" s="33" t="s">
        <v>745</v>
      </c>
      <c r="E984" s="34">
        <v>-13.3</v>
      </c>
      <c r="F984" s="34">
        <v>9.1999999999999993</v>
      </c>
      <c r="G984" s="35">
        <v>19</v>
      </c>
      <c r="H984" s="35">
        <v>4</v>
      </c>
      <c r="I984" s="36"/>
    </row>
    <row r="985" spans="2:9" ht="15.75" thickTop="1" thickBot="1" x14ac:dyDescent="0.25">
      <c r="B985" s="22">
        <v>980</v>
      </c>
      <c r="C985" s="32">
        <v>17109</v>
      </c>
      <c r="D985" s="33" t="s">
        <v>746</v>
      </c>
      <c r="E985" s="34">
        <v>-12.5</v>
      </c>
      <c r="F985" s="34">
        <v>9.1999999999999993</v>
      </c>
      <c r="G985" s="35">
        <v>13</v>
      </c>
      <c r="H985" s="35">
        <v>4</v>
      </c>
      <c r="I985" s="36"/>
    </row>
    <row r="986" spans="2:9" ht="15.75" thickTop="1" thickBot="1" x14ac:dyDescent="0.25">
      <c r="B986" s="22">
        <v>981</v>
      </c>
      <c r="C986" s="32">
        <v>17111</v>
      </c>
      <c r="D986" s="33" t="s">
        <v>747</v>
      </c>
      <c r="E986" s="34">
        <v>-12.7</v>
      </c>
      <c r="F986" s="34">
        <v>9.1999999999999993</v>
      </c>
      <c r="G986" s="35">
        <v>23</v>
      </c>
      <c r="H986" s="35">
        <v>4</v>
      </c>
      <c r="I986" s="36"/>
    </row>
    <row r="987" spans="2:9" ht="15.75" thickTop="1" thickBot="1" x14ac:dyDescent="0.25">
      <c r="B987" s="22">
        <v>982</v>
      </c>
      <c r="C987" s="32">
        <v>17121</v>
      </c>
      <c r="D987" s="33" t="s">
        <v>748</v>
      </c>
      <c r="E987" s="34">
        <v>-11.8</v>
      </c>
      <c r="F987" s="34">
        <v>9</v>
      </c>
      <c r="G987" s="35">
        <v>5</v>
      </c>
      <c r="H987" s="35">
        <v>4</v>
      </c>
      <c r="I987" s="36"/>
    </row>
    <row r="988" spans="2:9" ht="15.75" thickTop="1" thickBot="1" x14ac:dyDescent="0.25">
      <c r="B988" s="22">
        <v>983</v>
      </c>
      <c r="C988" s="32">
        <v>17126</v>
      </c>
      <c r="D988" s="33" t="s">
        <v>749</v>
      </c>
      <c r="E988" s="34">
        <v>-12.1</v>
      </c>
      <c r="F988" s="34">
        <v>9.1</v>
      </c>
      <c r="G988" s="35">
        <v>4</v>
      </c>
      <c r="H988" s="35">
        <v>4</v>
      </c>
      <c r="I988" s="36"/>
    </row>
    <row r="989" spans="2:9" ht="15.75" thickTop="1" thickBot="1" x14ac:dyDescent="0.25">
      <c r="B989" s="22">
        <v>984</v>
      </c>
      <c r="C989" s="32">
        <v>17129</v>
      </c>
      <c r="D989" s="33" t="s">
        <v>750</v>
      </c>
      <c r="E989" s="34">
        <v>-12.5</v>
      </c>
      <c r="F989" s="34">
        <v>9.1</v>
      </c>
      <c r="G989" s="35">
        <v>19</v>
      </c>
      <c r="H989" s="35">
        <v>4</v>
      </c>
      <c r="I989" s="36"/>
    </row>
    <row r="990" spans="2:9" ht="15.75" thickTop="1" thickBot="1" x14ac:dyDescent="0.25">
      <c r="B990" s="22">
        <v>985</v>
      </c>
      <c r="C990" s="32">
        <v>17139</v>
      </c>
      <c r="D990" s="33" t="s">
        <v>751</v>
      </c>
      <c r="E990" s="34">
        <v>-12.5</v>
      </c>
      <c r="F990" s="34">
        <v>9.4</v>
      </c>
      <c r="G990" s="35">
        <v>3</v>
      </c>
      <c r="H990" s="35">
        <v>4</v>
      </c>
      <c r="I990" s="36"/>
    </row>
    <row r="991" spans="2:9" ht="15.75" thickTop="1" thickBot="1" x14ac:dyDescent="0.25">
      <c r="B991" s="22">
        <v>986</v>
      </c>
      <c r="C991" s="32">
        <v>17153</v>
      </c>
      <c r="D991" s="33" t="s">
        <v>752</v>
      </c>
      <c r="E991" s="34">
        <v>-12.7</v>
      </c>
      <c r="F991" s="34">
        <v>9.1</v>
      </c>
      <c r="G991" s="35">
        <v>71</v>
      </c>
      <c r="H991" s="35">
        <v>4</v>
      </c>
      <c r="I991" s="36"/>
    </row>
    <row r="992" spans="2:9" ht="15.75" thickTop="1" thickBot="1" x14ac:dyDescent="0.25">
      <c r="B992" s="22">
        <v>987</v>
      </c>
      <c r="C992" s="32">
        <v>17154</v>
      </c>
      <c r="D992" s="33" t="s">
        <v>753</v>
      </c>
      <c r="E992" s="34">
        <v>-12.4</v>
      </c>
      <c r="F992" s="34">
        <v>9.3000000000000007</v>
      </c>
      <c r="G992" s="35">
        <v>-2</v>
      </c>
      <c r="H992" s="35">
        <v>4</v>
      </c>
      <c r="I992" s="36"/>
    </row>
    <row r="993" spans="2:9" ht="15.75" thickTop="1" thickBot="1" x14ac:dyDescent="0.25">
      <c r="B993" s="22">
        <v>988</v>
      </c>
      <c r="C993" s="32">
        <v>17159</v>
      </c>
      <c r="D993" s="33" t="s">
        <v>754</v>
      </c>
      <c r="E993" s="34">
        <v>-12.4</v>
      </c>
      <c r="F993" s="34">
        <v>9.1999999999999993</v>
      </c>
      <c r="G993" s="35">
        <v>12</v>
      </c>
      <c r="H993" s="35">
        <v>4</v>
      </c>
      <c r="I993" s="36"/>
    </row>
    <row r="994" spans="2:9" ht="15.75" thickTop="1" thickBot="1" x14ac:dyDescent="0.25">
      <c r="B994" s="22">
        <v>989</v>
      </c>
      <c r="C994" s="32">
        <v>17166</v>
      </c>
      <c r="D994" s="33" t="s">
        <v>755</v>
      </c>
      <c r="E994" s="34">
        <v>-12.3</v>
      </c>
      <c r="F994" s="34">
        <v>9.1</v>
      </c>
      <c r="G994" s="35">
        <v>46</v>
      </c>
      <c r="H994" s="35">
        <v>4</v>
      </c>
      <c r="I994" s="36"/>
    </row>
    <row r="995" spans="2:9" ht="15.75" thickTop="1" thickBot="1" x14ac:dyDescent="0.25">
      <c r="B995" s="22">
        <v>990</v>
      </c>
      <c r="C995" s="32">
        <v>17168</v>
      </c>
      <c r="D995" s="33" t="s">
        <v>756</v>
      </c>
      <c r="E995" s="34">
        <v>-12.3</v>
      </c>
      <c r="F995" s="34">
        <v>9</v>
      </c>
      <c r="G995" s="35">
        <v>37</v>
      </c>
      <c r="H995" s="35">
        <v>4</v>
      </c>
      <c r="I995" s="36"/>
    </row>
    <row r="996" spans="2:9" ht="15.75" thickTop="1" thickBot="1" x14ac:dyDescent="0.25">
      <c r="B996" s="22">
        <v>991</v>
      </c>
      <c r="C996" s="32">
        <v>17179</v>
      </c>
      <c r="D996" s="33" t="s">
        <v>757</v>
      </c>
      <c r="E996" s="34">
        <v>-12.1</v>
      </c>
      <c r="F996" s="34">
        <v>9.1</v>
      </c>
      <c r="G996" s="35">
        <v>17</v>
      </c>
      <c r="H996" s="35">
        <v>4</v>
      </c>
      <c r="I996" s="36"/>
    </row>
    <row r="997" spans="2:9" ht="15.75" thickTop="1" thickBot="1" x14ac:dyDescent="0.25">
      <c r="B997" s="22">
        <v>992</v>
      </c>
      <c r="C997" s="32">
        <v>17192</v>
      </c>
      <c r="D997" s="33" t="s">
        <v>758</v>
      </c>
      <c r="E997" s="34">
        <v>-12.3</v>
      </c>
      <c r="F997" s="34">
        <v>9.1999999999999993</v>
      </c>
      <c r="G997" s="35">
        <v>72</v>
      </c>
      <c r="H997" s="35">
        <v>4</v>
      </c>
      <c r="I997" s="36"/>
    </row>
    <row r="998" spans="2:9" ht="15.75" thickTop="1" thickBot="1" x14ac:dyDescent="0.25">
      <c r="B998" s="22">
        <v>993</v>
      </c>
      <c r="C998" s="32">
        <v>17194</v>
      </c>
      <c r="D998" s="33" t="s">
        <v>759</v>
      </c>
      <c r="E998" s="34">
        <v>-12.5</v>
      </c>
      <c r="F998" s="34">
        <v>9.1999999999999993</v>
      </c>
      <c r="G998" s="35">
        <v>69</v>
      </c>
      <c r="H998" s="35">
        <v>4</v>
      </c>
      <c r="I998" s="36"/>
    </row>
    <row r="999" spans="2:9" ht="15.75" thickTop="1" thickBot="1" x14ac:dyDescent="0.25">
      <c r="B999" s="22">
        <v>994</v>
      </c>
      <c r="C999" s="32">
        <v>17207</v>
      </c>
      <c r="D999" s="33" t="s">
        <v>760</v>
      </c>
      <c r="E999" s="34">
        <v>-12.6</v>
      </c>
      <c r="F999" s="34">
        <v>9.1999999999999993</v>
      </c>
      <c r="G999" s="35">
        <v>71</v>
      </c>
      <c r="H999" s="35">
        <v>4</v>
      </c>
      <c r="I999" s="36"/>
    </row>
    <row r="1000" spans="2:9" ht="15.75" thickTop="1" thickBot="1" x14ac:dyDescent="0.25">
      <c r="B1000" s="22">
        <v>995</v>
      </c>
      <c r="C1000" s="32">
        <v>17209</v>
      </c>
      <c r="D1000" s="33" t="s">
        <v>761</v>
      </c>
      <c r="E1000" s="34">
        <v>-12.7</v>
      </c>
      <c r="F1000" s="34">
        <v>9.1</v>
      </c>
      <c r="G1000" s="35">
        <v>74</v>
      </c>
      <c r="H1000" s="35">
        <v>4</v>
      </c>
      <c r="I1000" s="36"/>
    </row>
    <row r="1001" spans="2:9" ht="15.75" thickTop="1" thickBot="1" x14ac:dyDescent="0.25">
      <c r="B1001" s="22">
        <v>996</v>
      </c>
      <c r="C1001" s="32">
        <v>17213</v>
      </c>
      <c r="D1001" s="33" t="s">
        <v>762</v>
      </c>
      <c r="E1001" s="34">
        <v>-12.5</v>
      </c>
      <c r="F1001" s="34">
        <v>9.1999999999999993</v>
      </c>
      <c r="G1001" s="35">
        <v>65</v>
      </c>
      <c r="H1001" s="35">
        <v>4</v>
      </c>
      <c r="I1001" s="36"/>
    </row>
    <row r="1002" spans="2:9" ht="15.75" thickTop="1" thickBot="1" x14ac:dyDescent="0.25">
      <c r="B1002" s="22">
        <v>997</v>
      </c>
      <c r="C1002" s="32">
        <v>17214</v>
      </c>
      <c r="D1002" s="33" t="s">
        <v>763</v>
      </c>
      <c r="E1002" s="34">
        <v>-12.5</v>
      </c>
      <c r="F1002" s="34">
        <v>9.1</v>
      </c>
      <c r="G1002" s="35">
        <v>80</v>
      </c>
      <c r="H1002" s="35">
        <v>4</v>
      </c>
      <c r="I1002" s="36"/>
    </row>
    <row r="1003" spans="2:9" ht="15.75" thickTop="1" thickBot="1" x14ac:dyDescent="0.25">
      <c r="B1003" s="22">
        <v>998</v>
      </c>
      <c r="C1003" s="32">
        <v>17217</v>
      </c>
      <c r="D1003" s="33" t="s">
        <v>764</v>
      </c>
      <c r="E1003" s="34">
        <v>-13.1</v>
      </c>
      <c r="F1003" s="34">
        <v>9.1</v>
      </c>
      <c r="G1003" s="35">
        <v>48</v>
      </c>
      <c r="H1003" s="35">
        <v>4</v>
      </c>
      <c r="I1003" s="36"/>
    </row>
    <row r="1004" spans="2:9" ht="15.75" thickTop="1" thickBot="1" x14ac:dyDescent="0.25">
      <c r="B1004" s="22">
        <v>999</v>
      </c>
      <c r="C1004" s="32">
        <v>17219</v>
      </c>
      <c r="D1004" s="33" t="s">
        <v>765</v>
      </c>
      <c r="E1004" s="34">
        <v>-12.6</v>
      </c>
      <c r="F1004" s="34">
        <v>9</v>
      </c>
      <c r="G1004" s="35">
        <v>99</v>
      </c>
      <c r="H1004" s="35">
        <v>4</v>
      </c>
      <c r="I1004" s="36"/>
    </row>
    <row r="1005" spans="2:9" ht="15.75" thickTop="1" thickBot="1" x14ac:dyDescent="0.25">
      <c r="B1005" s="22">
        <v>1000</v>
      </c>
      <c r="C1005" s="32">
        <v>17235</v>
      </c>
      <c r="D1005" s="33" t="s">
        <v>766</v>
      </c>
      <c r="E1005" s="34">
        <v>-13.1</v>
      </c>
      <c r="F1005" s="34">
        <v>9.1</v>
      </c>
      <c r="G1005" s="35">
        <v>59</v>
      </c>
      <c r="H1005" s="35">
        <v>4</v>
      </c>
      <c r="I1005" s="36"/>
    </row>
    <row r="1006" spans="2:9" ht="15.75" thickTop="1" thickBot="1" x14ac:dyDescent="0.25">
      <c r="B1006" s="22">
        <v>1001</v>
      </c>
      <c r="C1006" s="32">
        <v>17237</v>
      </c>
      <c r="D1006" s="33" t="s">
        <v>767</v>
      </c>
      <c r="E1006" s="34">
        <v>-13</v>
      </c>
      <c r="F1006" s="34">
        <v>8.9</v>
      </c>
      <c r="G1006" s="35">
        <v>106</v>
      </c>
      <c r="H1006" s="35">
        <v>4</v>
      </c>
      <c r="I1006" s="36"/>
    </row>
    <row r="1007" spans="2:9" ht="15.75" thickTop="1" thickBot="1" x14ac:dyDescent="0.25">
      <c r="B1007" s="22">
        <v>1002</v>
      </c>
      <c r="C1007" s="32">
        <v>17248</v>
      </c>
      <c r="D1007" s="33" t="s">
        <v>768</v>
      </c>
      <c r="E1007" s="34">
        <v>-12.7</v>
      </c>
      <c r="F1007" s="34">
        <v>9.1</v>
      </c>
      <c r="G1007" s="35">
        <v>78</v>
      </c>
      <c r="H1007" s="35">
        <v>4</v>
      </c>
      <c r="I1007" s="36"/>
    </row>
    <row r="1008" spans="2:9" ht="15.75" thickTop="1" thickBot="1" x14ac:dyDescent="0.25">
      <c r="B1008" s="22">
        <v>1003</v>
      </c>
      <c r="C1008" s="32">
        <v>17252</v>
      </c>
      <c r="D1008" s="33" t="s">
        <v>769</v>
      </c>
      <c r="E1008" s="34">
        <v>-12.8</v>
      </c>
      <c r="F1008" s="34">
        <v>9.1</v>
      </c>
      <c r="G1008" s="35">
        <v>80</v>
      </c>
      <c r="H1008" s="35">
        <v>4</v>
      </c>
      <c r="I1008" s="36"/>
    </row>
    <row r="1009" spans="2:9" ht="15.75" thickTop="1" thickBot="1" x14ac:dyDescent="0.25">
      <c r="B1009" s="22">
        <v>1004</v>
      </c>
      <c r="C1009" s="32">
        <v>17255</v>
      </c>
      <c r="D1009" s="33" t="s">
        <v>770</v>
      </c>
      <c r="E1009" s="34">
        <v>-13</v>
      </c>
      <c r="F1009" s="34">
        <v>9.1999999999999993</v>
      </c>
      <c r="G1009" s="35">
        <v>53</v>
      </c>
      <c r="H1009" s="35">
        <v>4</v>
      </c>
      <c r="I1009" s="36"/>
    </row>
    <row r="1010" spans="2:9" ht="15.75" thickTop="1" thickBot="1" x14ac:dyDescent="0.25">
      <c r="B1010" s="22">
        <v>1005</v>
      </c>
      <c r="C1010" s="32">
        <v>17258</v>
      </c>
      <c r="D1010" s="33" t="s">
        <v>771</v>
      </c>
      <c r="E1010" s="34">
        <v>-13.2</v>
      </c>
      <c r="F1010" s="34">
        <v>8.8000000000000007</v>
      </c>
      <c r="G1010" s="35">
        <v>129</v>
      </c>
      <c r="H1010" s="35">
        <v>4</v>
      </c>
      <c r="I1010" s="36"/>
    </row>
    <row r="1011" spans="2:9" ht="15.75" thickTop="1" thickBot="1" x14ac:dyDescent="0.25">
      <c r="B1011" s="22">
        <v>1006</v>
      </c>
      <c r="C1011" s="32">
        <v>17268</v>
      </c>
      <c r="D1011" s="33" t="s">
        <v>772</v>
      </c>
      <c r="E1011" s="34">
        <v>-13.9</v>
      </c>
      <c r="F1011" s="34">
        <v>8.9</v>
      </c>
      <c r="G1011" s="35">
        <v>79</v>
      </c>
      <c r="H1011" s="35">
        <v>4</v>
      </c>
      <c r="I1011" s="36"/>
    </row>
    <row r="1012" spans="2:9" ht="15.75" thickTop="1" thickBot="1" x14ac:dyDescent="0.25">
      <c r="B1012" s="22">
        <v>1007</v>
      </c>
      <c r="C1012" s="32">
        <v>17279</v>
      </c>
      <c r="D1012" s="33" t="s">
        <v>773</v>
      </c>
      <c r="E1012" s="34">
        <v>-13.6</v>
      </c>
      <c r="F1012" s="34">
        <v>9</v>
      </c>
      <c r="G1012" s="35">
        <v>54</v>
      </c>
      <c r="H1012" s="35">
        <v>4</v>
      </c>
      <c r="I1012" s="36"/>
    </row>
    <row r="1013" spans="2:9" ht="15.75" thickTop="1" thickBot="1" x14ac:dyDescent="0.25">
      <c r="B1013" s="22">
        <v>1008</v>
      </c>
      <c r="C1013" s="32">
        <v>17291</v>
      </c>
      <c r="D1013" s="33" t="s">
        <v>774</v>
      </c>
      <c r="E1013" s="34">
        <v>-14.2</v>
      </c>
      <c r="F1013" s="34">
        <v>9.1999999999999993</v>
      </c>
      <c r="G1013" s="35">
        <v>22</v>
      </c>
      <c r="H1013" s="35">
        <v>4</v>
      </c>
      <c r="I1013" s="36"/>
    </row>
    <row r="1014" spans="2:9" ht="15.75" thickTop="1" thickBot="1" x14ac:dyDescent="0.25">
      <c r="B1014" s="22">
        <v>1009</v>
      </c>
      <c r="C1014" s="32">
        <v>17309</v>
      </c>
      <c r="D1014" s="33" t="s">
        <v>775</v>
      </c>
      <c r="E1014" s="34">
        <v>-13.8</v>
      </c>
      <c r="F1014" s="34">
        <v>9.1999999999999993</v>
      </c>
      <c r="G1014" s="35">
        <v>6</v>
      </c>
      <c r="H1014" s="35">
        <v>2</v>
      </c>
      <c r="I1014" s="36"/>
    </row>
    <row r="1015" spans="2:9" ht="15.75" thickTop="1" thickBot="1" x14ac:dyDescent="0.25">
      <c r="B1015" s="22">
        <v>1010</v>
      </c>
      <c r="C1015" s="32">
        <v>17321</v>
      </c>
      <c r="D1015" s="33" t="s">
        <v>776</v>
      </c>
      <c r="E1015" s="34">
        <v>-13.7</v>
      </c>
      <c r="F1015" s="34">
        <v>9.1</v>
      </c>
      <c r="G1015" s="35">
        <v>13</v>
      </c>
      <c r="H1015" s="35">
        <v>2</v>
      </c>
      <c r="I1015" s="36"/>
    </row>
    <row r="1016" spans="2:9" ht="15.75" thickTop="1" thickBot="1" x14ac:dyDescent="0.25">
      <c r="B1016" s="22">
        <v>1011</v>
      </c>
      <c r="C1016" s="32">
        <v>17322</v>
      </c>
      <c r="D1016" s="33" t="s">
        <v>777</v>
      </c>
      <c r="E1016" s="34">
        <v>-13.8</v>
      </c>
      <c r="F1016" s="34">
        <v>9.1999999999999993</v>
      </c>
      <c r="G1016" s="35">
        <v>13</v>
      </c>
      <c r="H1016" s="35">
        <v>2</v>
      </c>
      <c r="I1016" s="36"/>
    </row>
    <row r="1017" spans="2:9" ht="15.75" thickTop="1" thickBot="1" x14ac:dyDescent="0.25">
      <c r="B1017" s="22">
        <v>1012</v>
      </c>
      <c r="C1017" s="32">
        <v>17326</v>
      </c>
      <c r="D1017" s="33" t="s">
        <v>778</v>
      </c>
      <c r="E1017" s="34">
        <v>-14.1</v>
      </c>
      <c r="F1017" s="34">
        <v>9.1</v>
      </c>
      <c r="G1017" s="35">
        <v>34</v>
      </c>
      <c r="H1017" s="35">
        <v>2</v>
      </c>
      <c r="I1017" s="36"/>
    </row>
    <row r="1018" spans="2:9" ht="15.75" thickTop="1" thickBot="1" x14ac:dyDescent="0.25">
      <c r="B1018" s="22">
        <v>1013</v>
      </c>
      <c r="C1018" s="32">
        <v>17328</v>
      </c>
      <c r="D1018" s="33" t="s">
        <v>779</v>
      </c>
      <c r="E1018" s="34">
        <v>-14.2</v>
      </c>
      <c r="F1018" s="34">
        <v>9.1</v>
      </c>
      <c r="G1018" s="35">
        <v>33</v>
      </c>
      <c r="H1018" s="35">
        <v>2</v>
      </c>
      <c r="I1018" s="36"/>
    </row>
    <row r="1019" spans="2:9" ht="15.75" thickTop="1" thickBot="1" x14ac:dyDescent="0.25">
      <c r="B1019" s="22">
        <v>1014</v>
      </c>
      <c r="C1019" s="32">
        <v>17329</v>
      </c>
      <c r="D1019" s="33" t="s">
        <v>780</v>
      </c>
      <c r="E1019" s="34">
        <v>-13.9</v>
      </c>
      <c r="F1019" s="34">
        <v>9</v>
      </c>
      <c r="G1019" s="35">
        <v>43</v>
      </c>
      <c r="H1019" s="35">
        <v>2</v>
      </c>
      <c r="I1019" s="36"/>
    </row>
    <row r="1020" spans="2:9" ht="15.75" thickTop="1" thickBot="1" x14ac:dyDescent="0.25">
      <c r="B1020" s="22">
        <v>1015</v>
      </c>
      <c r="C1020" s="32">
        <v>17335</v>
      </c>
      <c r="D1020" s="33" t="s">
        <v>781</v>
      </c>
      <c r="E1020" s="34">
        <v>-13.8</v>
      </c>
      <c r="F1020" s="34">
        <v>9</v>
      </c>
      <c r="G1020" s="35">
        <v>64</v>
      </c>
      <c r="H1020" s="35">
        <v>4</v>
      </c>
      <c r="I1020" s="36"/>
    </row>
    <row r="1021" spans="2:9" ht="15.75" thickTop="1" thickBot="1" x14ac:dyDescent="0.25">
      <c r="B1021" s="22">
        <v>1016</v>
      </c>
      <c r="C1021" s="32">
        <v>17337</v>
      </c>
      <c r="D1021" s="33" t="s">
        <v>782</v>
      </c>
      <c r="E1021" s="34">
        <v>-13.9</v>
      </c>
      <c r="F1021" s="34">
        <v>8.9</v>
      </c>
      <c r="G1021" s="35">
        <v>75</v>
      </c>
      <c r="H1021" s="35">
        <v>4</v>
      </c>
      <c r="I1021" s="36"/>
    </row>
    <row r="1022" spans="2:9" ht="15.75" thickTop="1" thickBot="1" x14ac:dyDescent="0.25">
      <c r="B1022" s="22">
        <v>1017</v>
      </c>
      <c r="C1022" s="32">
        <v>17348</v>
      </c>
      <c r="D1022" s="33" t="s">
        <v>783</v>
      </c>
      <c r="E1022" s="34">
        <v>-13.3</v>
      </c>
      <c r="F1022" s="34">
        <v>8.9</v>
      </c>
      <c r="G1022" s="35">
        <v>107</v>
      </c>
      <c r="H1022" s="35">
        <v>4</v>
      </c>
      <c r="I1022" s="36"/>
    </row>
    <row r="1023" spans="2:9" ht="15.75" thickTop="1" thickBot="1" x14ac:dyDescent="0.25">
      <c r="B1023" s="22">
        <v>1018</v>
      </c>
      <c r="C1023" s="32">
        <v>17349</v>
      </c>
      <c r="D1023" s="33" t="s">
        <v>784</v>
      </c>
      <c r="E1023" s="34">
        <v>-13.3</v>
      </c>
      <c r="F1023" s="34">
        <v>9</v>
      </c>
      <c r="G1023" s="35">
        <v>81</v>
      </c>
      <c r="H1023" s="35">
        <v>4</v>
      </c>
      <c r="I1023" s="36"/>
    </row>
    <row r="1024" spans="2:9" ht="15.75" thickTop="1" thickBot="1" x14ac:dyDescent="0.25">
      <c r="B1024" s="22">
        <v>1019</v>
      </c>
      <c r="C1024" s="32">
        <v>17358</v>
      </c>
      <c r="D1024" s="33" t="s">
        <v>785</v>
      </c>
      <c r="E1024" s="34">
        <v>-13.2</v>
      </c>
      <c r="F1024" s="34">
        <v>9.1</v>
      </c>
      <c r="G1024" s="35">
        <v>3</v>
      </c>
      <c r="H1024" s="35">
        <v>2</v>
      </c>
      <c r="I1024" s="36"/>
    </row>
    <row r="1025" spans="2:9" ht="15.75" thickTop="1" thickBot="1" x14ac:dyDescent="0.25">
      <c r="B1025" s="22">
        <v>1020</v>
      </c>
      <c r="C1025" s="32">
        <v>17367</v>
      </c>
      <c r="D1025" s="33" t="s">
        <v>786</v>
      </c>
      <c r="E1025" s="34">
        <v>-13.2</v>
      </c>
      <c r="F1025" s="34">
        <v>9</v>
      </c>
      <c r="G1025" s="35">
        <v>18</v>
      </c>
      <c r="H1025" s="35">
        <v>2</v>
      </c>
      <c r="I1025" s="36"/>
    </row>
    <row r="1026" spans="2:9" ht="15.75" thickTop="1" thickBot="1" x14ac:dyDescent="0.25">
      <c r="B1026" s="22">
        <v>1021</v>
      </c>
      <c r="C1026" s="32">
        <v>17373</v>
      </c>
      <c r="D1026" s="33" t="s">
        <v>787</v>
      </c>
      <c r="E1026" s="34">
        <v>-13.4</v>
      </c>
      <c r="F1026" s="34">
        <v>9</v>
      </c>
      <c r="G1026" s="35">
        <v>-2</v>
      </c>
      <c r="H1026" s="35">
        <v>2</v>
      </c>
      <c r="I1026" s="36"/>
    </row>
    <row r="1027" spans="2:9" ht="15.75" thickTop="1" thickBot="1" x14ac:dyDescent="0.25">
      <c r="B1027" s="22">
        <v>1022</v>
      </c>
      <c r="C1027" s="32">
        <v>17375</v>
      </c>
      <c r="D1027" s="33" t="s">
        <v>788</v>
      </c>
      <c r="E1027" s="34">
        <v>-13.3</v>
      </c>
      <c r="F1027" s="34">
        <v>9</v>
      </c>
      <c r="G1027" s="35">
        <v>0</v>
      </c>
      <c r="H1027" s="35">
        <v>2</v>
      </c>
      <c r="I1027" s="36"/>
    </row>
    <row r="1028" spans="2:9" ht="15.75" thickTop="1" thickBot="1" x14ac:dyDescent="0.25">
      <c r="B1028" s="22">
        <v>1023</v>
      </c>
      <c r="C1028" s="32">
        <v>17379</v>
      </c>
      <c r="D1028" s="33" t="s">
        <v>789</v>
      </c>
      <c r="E1028" s="34">
        <v>-13.2</v>
      </c>
      <c r="F1028" s="34">
        <v>9.1</v>
      </c>
      <c r="G1028" s="35">
        <v>3</v>
      </c>
      <c r="H1028" s="35">
        <v>2</v>
      </c>
      <c r="I1028" s="36"/>
    </row>
    <row r="1029" spans="2:9" ht="15.75" thickTop="1" thickBot="1" x14ac:dyDescent="0.25">
      <c r="B1029" s="22">
        <v>1024</v>
      </c>
      <c r="C1029" s="32">
        <v>17389</v>
      </c>
      <c r="D1029" s="33" t="s">
        <v>790</v>
      </c>
      <c r="E1029" s="34">
        <v>-12.4</v>
      </c>
      <c r="F1029" s="34">
        <v>9.1</v>
      </c>
      <c r="G1029" s="35">
        <v>7</v>
      </c>
      <c r="H1029" s="35">
        <v>2</v>
      </c>
      <c r="I1029" s="36"/>
    </row>
    <row r="1030" spans="2:9" ht="15.75" thickTop="1" thickBot="1" x14ac:dyDescent="0.25">
      <c r="B1030" s="22">
        <v>1025</v>
      </c>
      <c r="C1030" s="32">
        <v>17390</v>
      </c>
      <c r="D1030" s="33" t="s">
        <v>791</v>
      </c>
      <c r="E1030" s="34">
        <v>-12.3</v>
      </c>
      <c r="F1030" s="34">
        <v>8.9</v>
      </c>
      <c r="G1030" s="35">
        <v>25</v>
      </c>
      <c r="H1030" s="35">
        <v>2</v>
      </c>
      <c r="I1030" s="36"/>
    </row>
    <row r="1031" spans="2:9" ht="15.75" thickTop="1" thickBot="1" x14ac:dyDescent="0.25">
      <c r="B1031" s="22">
        <v>1026</v>
      </c>
      <c r="C1031" s="32">
        <v>17391</v>
      </c>
      <c r="D1031" s="33" t="s">
        <v>792</v>
      </c>
      <c r="E1031" s="34">
        <v>-12.8</v>
      </c>
      <c r="F1031" s="34">
        <v>9.1999999999999993</v>
      </c>
      <c r="G1031" s="35">
        <v>9</v>
      </c>
      <c r="H1031" s="35">
        <v>2</v>
      </c>
      <c r="I1031" s="36"/>
    </row>
    <row r="1032" spans="2:9" ht="15.75" thickTop="1" thickBot="1" x14ac:dyDescent="0.25">
      <c r="B1032" s="22">
        <v>1027</v>
      </c>
      <c r="C1032" s="32">
        <v>17392</v>
      </c>
      <c r="D1032" s="33" t="s">
        <v>793</v>
      </c>
      <c r="E1032" s="34">
        <v>-13.2</v>
      </c>
      <c r="F1032" s="34">
        <v>9.1999999999999993</v>
      </c>
      <c r="G1032" s="35">
        <v>20</v>
      </c>
      <c r="H1032" s="35">
        <v>4</v>
      </c>
      <c r="I1032" s="36"/>
    </row>
    <row r="1033" spans="2:9" ht="15.75" thickTop="1" thickBot="1" x14ac:dyDescent="0.25">
      <c r="B1033" s="22">
        <v>1028</v>
      </c>
      <c r="C1033" s="32">
        <v>17398</v>
      </c>
      <c r="D1033" s="33" t="s">
        <v>794</v>
      </c>
      <c r="E1033" s="34">
        <v>-12.9</v>
      </c>
      <c r="F1033" s="34">
        <v>9.1</v>
      </c>
      <c r="G1033" s="35">
        <v>3</v>
      </c>
      <c r="H1033" s="35">
        <v>2</v>
      </c>
      <c r="I1033" s="36"/>
    </row>
    <row r="1034" spans="2:9" ht="15.75" thickTop="1" thickBot="1" x14ac:dyDescent="0.25">
      <c r="B1034" s="22">
        <v>1029</v>
      </c>
      <c r="C1034" s="32">
        <v>17406</v>
      </c>
      <c r="D1034" s="33" t="s">
        <v>795</v>
      </c>
      <c r="E1034" s="34">
        <v>-12.4</v>
      </c>
      <c r="F1034" s="34">
        <v>9</v>
      </c>
      <c r="G1034" s="35">
        <v>10</v>
      </c>
      <c r="H1034" s="35">
        <v>2</v>
      </c>
      <c r="I1034" s="36"/>
    </row>
    <row r="1035" spans="2:9" ht="15.75" thickTop="1" thickBot="1" x14ac:dyDescent="0.25">
      <c r="B1035" s="22">
        <v>1030</v>
      </c>
      <c r="C1035" s="32">
        <v>17419</v>
      </c>
      <c r="D1035" s="33" t="s">
        <v>796</v>
      </c>
      <c r="E1035" s="34">
        <v>-11.8</v>
      </c>
      <c r="F1035" s="34">
        <v>9</v>
      </c>
      <c r="G1035" s="35">
        <v>-3</v>
      </c>
      <c r="H1035" s="35">
        <v>2</v>
      </c>
      <c r="I1035" s="36"/>
    </row>
    <row r="1036" spans="2:9" ht="15.75" thickTop="1" thickBot="1" x14ac:dyDescent="0.25">
      <c r="B1036" s="22">
        <v>1031</v>
      </c>
      <c r="C1036" s="32">
        <v>17424</v>
      </c>
      <c r="D1036" s="33" t="s">
        <v>797</v>
      </c>
      <c r="E1036" s="34">
        <v>-11.5</v>
      </c>
      <c r="F1036" s="34">
        <v>9</v>
      </c>
      <c r="G1036" s="35">
        <v>0</v>
      </c>
      <c r="H1036" s="35">
        <v>2</v>
      </c>
      <c r="I1036" s="36"/>
    </row>
    <row r="1037" spans="2:9" ht="15.75" thickTop="1" thickBot="1" x14ac:dyDescent="0.25">
      <c r="B1037" s="22">
        <v>1032</v>
      </c>
      <c r="C1037" s="32">
        <v>17429</v>
      </c>
      <c r="D1037" s="33" t="s">
        <v>798</v>
      </c>
      <c r="E1037" s="34">
        <v>-11.8</v>
      </c>
      <c r="F1037" s="34">
        <v>8.8000000000000007</v>
      </c>
      <c r="G1037" s="35">
        <v>29</v>
      </c>
      <c r="H1037" s="35">
        <v>2</v>
      </c>
      <c r="I1037" s="36"/>
    </row>
    <row r="1038" spans="2:9" ht="15.75" thickTop="1" thickBot="1" x14ac:dyDescent="0.25">
      <c r="B1038" s="22">
        <v>1033</v>
      </c>
      <c r="C1038" s="32">
        <v>17438</v>
      </c>
      <c r="D1038" s="33" t="s">
        <v>799</v>
      </c>
      <c r="E1038" s="34">
        <v>-11.6</v>
      </c>
      <c r="F1038" s="34">
        <v>8.8000000000000007</v>
      </c>
      <c r="G1038" s="35">
        <v>26</v>
      </c>
      <c r="H1038" s="35">
        <v>2</v>
      </c>
      <c r="I1038" s="36"/>
    </row>
    <row r="1039" spans="2:9" ht="15.75" thickTop="1" thickBot="1" x14ac:dyDescent="0.25">
      <c r="B1039" s="22">
        <v>1034</v>
      </c>
      <c r="C1039" s="32">
        <v>17440</v>
      </c>
      <c r="D1039" s="33" t="s">
        <v>800</v>
      </c>
      <c r="E1039" s="34">
        <v>-11.5</v>
      </c>
      <c r="F1039" s="34">
        <v>9</v>
      </c>
      <c r="G1039" s="35">
        <v>1</v>
      </c>
      <c r="H1039" s="35">
        <v>2</v>
      </c>
      <c r="I1039" s="36">
        <v>2</v>
      </c>
    </row>
    <row r="1040" spans="2:9" ht="15.75" thickTop="1" thickBot="1" x14ac:dyDescent="0.25">
      <c r="B1040" s="22">
        <v>1035</v>
      </c>
      <c r="C1040" s="32">
        <v>17449</v>
      </c>
      <c r="D1040" s="33" t="s">
        <v>801</v>
      </c>
      <c r="E1040" s="34">
        <v>-11.3</v>
      </c>
      <c r="F1040" s="34">
        <v>9</v>
      </c>
      <c r="G1040" s="35">
        <v>-1</v>
      </c>
      <c r="H1040" s="35">
        <v>2</v>
      </c>
      <c r="I1040" s="36"/>
    </row>
    <row r="1041" spans="2:9" ht="15.75" thickTop="1" thickBot="1" x14ac:dyDescent="0.25">
      <c r="B1041" s="22">
        <v>1036</v>
      </c>
      <c r="C1041" s="32">
        <v>17454</v>
      </c>
      <c r="D1041" s="33" t="s">
        <v>802</v>
      </c>
      <c r="E1041" s="34">
        <v>-11.5</v>
      </c>
      <c r="F1041" s="34">
        <v>9</v>
      </c>
      <c r="G1041" s="35">
        <v>-4</v>
      </c>
      <c r="H1041" s="35">
        <v>2</v>
      </c>
      <c r="I1041" s="36"/>
    </row>
    <row r="1042" spans="2:9" ht="15.75" thickTop="1" thickBot="1" x14ac:dyDescent="0.25">
      <c r="B1042" s="22">
        <v>1037</v>
      </c>
      <c r="C1042" s="32">
        <v>17459</v>
      </c>
      <c r="D1042" s="33" t="s">
        <v>803</v>
      </c>
      <c r="E1042" s="34">
        <v>-11.4</v>
      </c>
      <c r="F1042" s="34">
        <v>9</v>
      </c>
      <c r="G1042" s="35">
        <v>2</v>
      </c>
      <c r="H1042" s="35">
        <v>2</v>
      </c>
      <c r="I1042" s="36"/>
    </row>
    <row r="1043" spans="2:9" ht="15.75" thickTop="1" thickBot="1" x14ac:dyDescent="0.25">
      <c r="B1043" s="22">
        <v>1038</v>
      </c>
      <c r="C1043" s="32">
        <v>17489</v>
      </c>
      <c r="D1043" s="33" t="s">
        <v>804</v>
      </c>
      <c r="E1043" s="34">
        <v>-11.5</v>
      </c>
      <c r="F1043" s="34">
        <v>9</v>
      </c>
      <c r="G1043" s="35">
        <v>-1</v>
      </c>
      <c r="H1043" s="35">
        <v>2</v>
      </c>
      <c r="I1043" s="36"/>
    </row>
    <row r="1044" spans="2:9" ht="15.75" thickTop="1" thickBot="1" x14ac:dyDescent="0.25">
      <c r="B1044" s="22">
        <v>1039</v>
      </c>
      <c r="C1044" s="32">
        <v>17491</v>
      </c>
      <c r="D1044" s="33" t="s">
        <v>804</v>
      </c>
      <c r="E1044" s="34">
        <v>-11.5</v>
      </c>
      <c r="F1044" s="34">
        <v>9</v>
      </c>
      <c r="G1044" s="35">
        <v>7</v>
      </c>
      <c r="H1044" s="35">
        <v>2</v>
      </c>
      <c r="I1044" s="36"/>
    </row>
    <row r="1045" spans="2:9" ht="15.75" thickTop="1" thickBot="1" x14ac:dyDescent="0.25">
      <c r="B1045" s="22">
        <v>1040</v>
      </c>
      <c r="C1045" s="32">
        <v>17493</v>
      </c>
      <c r="D1045" s="33" t="s">
        <v>804</v>
      </c>
      <c r="E1045" s="34">
        <v>-11.8</v>
      </c>
      <c r="F1045" s="34">
        <v>9</v>
      </c>
      <c r="G1045" s="35">
        <v>-1</v>
      </c>
      <c r="H1045" s="35">
        <v>2</v>
      </c>
      <c r="I1045" s="36"/>
    </row>
    <row r="1046" spans="2:9" ht="15.75" thickTop="1" thickBot="1" x14ac:dyDescent="0.25">
      <c r="B1046" s="22">
        <v>1041</v>
      </c>
      <c r="C1046" s="32">
        <v>17495</v>
      </c>
      <c r="D1046" s="33" t="s">
        <v>805</v>
      </c>
      <c r="E1046" s="34">
        <v>-11.7</v>
      </c>
      <c r="F1046" s="34">
        <v>8.8000000000000007</v>
      </c>
      <c r="G1046" s="35">
        <v>42</v>
      </c>
      <c r="H1046" s="35">
        <v>2</v>
      </c>
      <c r="I1046" s="36"/>
    </row>
    <row r="1047" spans="2:9" ht="15.75" thickTop="1" thickBot="1" x14ac:dyDescent="0.25">
      <c r="B1047" s="22">
        <v>1042</v>
      </c>
      <c r="C1047" s="32">
        <v>17498</v>
      </c>
      <c r="D1047" s="33" t="s">
        <v>806</v>
      </c>
      <c r="E1047" s="34">
        <v>-11.5</v>
      </c>
      <c r="F1047" s="34">
        <v>9</v>
      </c>
      <c r="G1047" s="35">
        <v>4</v>
      </c>
      <c r="H1047" s="35">
        <v>2</v>
      </c>
      <c r="I1047" s="36"/>
    </row>
    <row r="1048" spans="2:9" ht="15.75" thickTop="1" thickBot="1" x14ac:dyDescent="0.25">
      <c r="B1048" s="22">
        <v>1043</v>
      </c>
      <c r="C1048" s="32">
        <v>17506</v>
      </c>
      <c r="D1048" s="33" t="s">
        <v>807</v>
      </c>
      <c r="E1048" s="34">
        <v>-12.1</v>
      </c>
      <c r="F1048" s="34">
        <v>8.9</v>
      </c>
      <c r="G1048" s="35">
        <v>21</v>
      </c>
      <c r="H1048" s="35">
        <v>2</v>
      </c>
      <c r="I1048" s="36"/>
    </row>
    <row r="1049" spans="2:9" ht="15.75" thickTop="1" thickBot="1" x14ac:dyDescent="0.25">
      <c r="B1049" s="22">
        <v>1044</v>
      </c>
      <c r="C1049" s="32">
        <v>17509</v>
      </c>
      <c r="D1049" s="33" t="s">
        <v>808</v>
      </c>
      <c r="E1049" s="34">
        <v>-11.4</v>
      </c>
      <c r="F1049" s="34">
        <v>8.9</v>
      </c>
      <c r="G1049" s="35">
        <v>6</v>
      </c>
      <c r="H1049" s="35">
        <v>2</v>
      </c>
      <c r="I1049" s="36"/>
    </row>
    <row r="1050" spans="2:9" ht="15.75" thickTop="1" thickBot="1" x14ac:dyDescent="0.25">
      <c r="B1050" s="22">
        <v>1045</v>
      </c>
      <c r="C1050" s="32">
        <v>18055</v>
      </c>
      <c r="D1050" s="33" t="s">
        <v>809</v>
      </c>
      <c r="E1050" s="34">
        <v>-10.7</v>
      </c>
      <c r="F1050" s="34">
        <v>9.3000000000000007</v>
      </c>
      <c r="G1050" s="35">
        <v>0</v>
      </c>
      <c r="H1050" s="35">
        <v>2</v>
      </c>
      <c r="I1050" s="36"/>
    </row>
    <row r="1051" spans="2:9" ht="15.75" thickTop="1" thickBot="1" x14ac:dyDescent="0.25">
      <c r="B1051" s="22">
        <v>1046</v>
      </c>
      <c r="C1051" s="32">
        <v>18057</v>
      </c>
      <c r="D1051" s="33" t="s">
        <v>809</v>
      </c>
      <c r="E1051" s="34">
        <v>-10.199999999999999</v>
      </c>
      <c r="F1051" s="34">
        <v>9.8000000000000007</v>
      </c>
      <c r="G1051" s="35">
        <v>15</v>
      </c>
      <c r="H1051" s="35">
        <v>2</v>
      </c>
      <c r="I1051" s="36"/>
    </row>
    <row r="1052" spans="2:9" ht="15.75" thickTop="1" thickBot="1" x14ac:dyDescent="0.25">
      <c r="B1052" s="22">
        <v>1047</v>
      </c>
      <c r="C1052" s="32">
        <v>18059</v>
      </c>
      <c r="D1052" s="33" t="s">
        <v>810</v>
      </c>
      <c r="E1052" s="34">
        <v>-11.8</v>
      </c>
      <c r="F1052" s="34">
        <v>9</v>
      </c>
      <c r="G1052" s="35">
        <v>31</v>
      </c>
      <c r="H1052" s="35">
        <v>2</v>
      </c>
      <c r="I1052" s="36"/>
    </row>
    <row r="1053" spans="2:9" ht="15.75" thickTop="1" thickBot="1" x14ac:dyDescent="0.25">
      <c r="B1053" s="22">
        <v>1048</v>
      </c>
      <c r="C1053" s="32">
        <v>18069</v>
      </c>
      <c r="D1053" s="33" t="s">
        <v>811</v>
      </c>
      <c r="E1053" s="34">
        <v>-10.4</v>
      </c>
      <c r="F1053" s="34">
        <v>9.1999999999999993</v>
      </c>
      <c r="G1053" s="35">
        <v>18</v>
      </c>
      <c r="H1053" s="35">
        <v>2</v>
      </c>
      <c r="I1053" s="36"/>
    </row>
    <row r="1054" spans="2:9" ht="15.75" thickTop="1" thickBot="1" x14ac:dyDescent="0.25">
      <c r="B1054" s="22">
        <v>1049</v>
      </c>
      <c r="C1054" s="32">
        <v>18106</v>
      </c>
      <c r="D1054" s="33" t="s">
        <v>809</v>
      </c>
      <c r="E1054" s="34">
        <v>-10</v>
      </c>
      <c r="F1054" s="34">
        <v>9.5</v>
      </c>
      <c r="G1054" s="35">
        <v>5</v>
      </c>
      <c r="H1054" s="35">
        <v>2</v>
      </c>
      <c r="I1054" s="36"/>
    </row>
    <row r="1055" spans="2:9" ht="15.75" thickTop="1" thickBot="1" x14ac:dyDescent="0.25">
      <c r="B1055" s="22">
        <v>1050</v>
      </c>
      <c r="C1055" s="32">
        <v>18107</v>
      </c>
      <c r="D1055" s="33" t="s">
        <v>812</v>
      </c>
      <c r="E1055" s="34">
        <v>-10.1</v>
      </c>
      <c r="F1055" s="34">
        <v>9.4</v>
      </c>
      <c r="G1055" s="35">
        <v>7</v>
      </c>
      <c r="H1055" s="35">
        <v>2</v>
      </c>
      <c r="I1055" s="36"/>
    </row>
    <row r="1056" spans="2:9" ht="15.75" thickTop="1" thickBot="1" x14ac:dyDescent="0.25">
      <c r="B1056" s="22">
        <v>1051</v>
      </c>
      <c r="C1056" s="32">
        <v>18109</v>
      </c>
      <c r="D1056" s="33" t="s">
        <v>809</v>
      </c>
      <c r="E1056" s="34">
        <v>-10</v>
      </c>
      <c r="F1056" s="34">
        <v>9.6</v>
      </c>
      <c r="G1056" s="35">
        <v>5</v>
      </c>
      <c r="H1056" s="35">
        <v>2</v>
      </c>
      <c r="I1056" s="36"/>
    </row>
    <row r="1057" spans="2:9" ht="15.75" thickTop="1" thickBot="1" x14ac:dyDescent="0.25">
      <c r="B1057" s="22">
        <v>1052</v>
      </c>
      <c r="C1057" s="32">
        <v>18119</v>
      </c>
      <c r="D1057" s="33" t="s">
        <v>809</v>
      </c>
      <c r="E1057" s="34">
        <v>-10.199999999999999</v>
      </c>
      <c r="F1057" s="34">
        <v>9.5</v>
      </c>
      <c r="G1057" s="35">
        <v>2</v>
      </c>
      <c r="H1057" s="35">
        <v>2</v>
      </c>
      <c r="I1057" s="36"/>
    </row>
    <row r="1058" spans="2:9" ht="15.75" thickTop="1" thickBot="1" x14ac:dyDescent="0.25">
      <c r="B1058" s="22">
        <v>1053</v>
      </c>
      <c r="C1058" s="32">
        <v>18146</v>
      </c>
      <c r="D1058" s="33" t="s">
        <v>809</v>
      </c>
      <c r="E1058" s="34">
        <v>-10.3</v>
      </c>
      <c r="F1058" s="34">
        <v>9.3000000000000007</v>
      </c>
      <c r="G1058" s="35">
        <v>4</v>
      </c>
      <c r="H1058" s="35">
        <v>2</v>
      </c>
      <c r="I1058" s="36"/>
    </row>
    <row r="1059" spans="2:9" ht="15.75" thickTop="1" thickBot="1" x14ac:dyDescent="0.25">
      <c r="B1059" s="22">
        <v>1054</v>
      </c>
      <c r="C1059" s="32">
        <v>18147</v>
      </c>
      <c r="D1059" s="33" t="s">
        <v>809</v>
      </c>
      <c r="E1059" s="34">
        <v>-10.199999999999999</v>
      </c>
      <c r="F1059" s="34">
        <v>9.4</v>
      </c>
      <c r="G1059" s="35">
        <v>2</v>
      </c>
      <c r="H1059" s="35">
        <v>2</v>
      </c>
      <c r="I1059" s="36"/>
    </row>
    <row r="1060" spans="2:9" ht="15.75" thickTop="1" thickBot="1" x14ac:dyDescent="0.25">
      <c r="B1060" s="22">
        <v>1055</v>
      </c>
      <c r="C1060" s="32">
        <v>18181</v>
      </c>
      <c r="D1060" s="33" t="s">
        <v>813</v>
      </c>
      <c r="E1060" s="34">
        <v>-10.199999999999999</v>
      </c>
      <c r="F1060" s="34">
        <v>9.4</v>
      </c>
      <c r="G1060" s="35">
        <v>0</v>
      </c>
      <c r="H1060" s="35">
        <v>2</v>
      </c>
      <c r="I1060" s="36"/>
    </row>
    <row r="1061" spans="2:9" ht="15.75" thickTop="1" thickBot="1" x14ac:dyDescent="0.25">
      <c r="B1061" s="22">
        <v>1056</v>
      </c>
      <c r="C1061" s="32">
        <v>18182</v>
      </c>
      <c r="D1061" s="33" t="s">
        <v>814</v>
      </c>
      <c r="E1061" s="34">
        <v>-10.8</v>
      </c>
      <c r="F1061" s="34">
        <v>9.1</v>
      </c>
      <c r="G1061" s="35">
        <v>19</v>
      </c>
      <c r="H1061" s="35">
        <v>2</v>
      </c>
      <c r="I1061" s="36"/>
    </row>
    <row r="1062" spans="2:9" ht="15.75" thickTop="1" thickBot="1" x14ac:dyDescent="0.25">
      <c r="B1062" s="22">
        <v>1057</v>
      </c>
      <c r="C1062" s="32">
        <v>18184</v>
      </c>
      <c r="D1062" s="33" t="s">
        <v>815</v>
      </c>
      <c r="E1062" s="34">
        <v>-11.6</v>
      </c>
      <c r="F1062" s="34">
        <v>9</v>
      </c>
      <c r="G1062" s="35">
        <v>33</v>
      </c>
      <c r="H1062" s="35">
        <v>2</v>
      </c>
      <c r="I1062" s="36"/>
    </row>
    <row r="1063" spans="2:9" ht="15.75" thickTop="1" thickBot="1" x14ac:dyDescent="0.25">
      <c r="B1063" s="22">
        <v>1058</v>
      </c>
      <c r="C1063" s="32">
        <v>18190</v>
      </c>
      <c r="D1063" s="33" t="s">
        <v>816</v>
      </c>
      <c r="E1063" s="34">
        <v>-12</v>
      </c>
      <c r="F1063" s="34">
        <v>8.9</v>
      </c>
      <c r="G1063" s="35">
        <v>40</v>
      </c>
      <c r="H1063" s="35">
        <v>2</v>
      </c>
      <c r="I1063" s="36"/>
    </row>
    <row r="1064" spans="2:9" ht="15.75" thickTop="1" thickBot="1" x14ac:dyDescent="0.25">
      <c r="B1064" s="22">
        <v>1059</v>
      </c>
      <c r="C1064" s="32">
        <v>18195</v>
      </c>
      <c r="D1064" s="33" t="s">
        <v>817</v>
      </c>
      <c r="E1064" s="34">
        <v>-12</v>
      </c>
      <c r="F1064" s="34">
        <v>9</v>
      </c>
      <c r="G1064" s="35">
        <v>30</v>
      </c>
      <c r="H1064" s="35">
        <v>2</v>
      </c>
      <c r="I1064" s="36"/>
    </row>
    <row r="1065" spans="2:9" ht="15.75" thickTop="1" thickBot="1" x14ac:dyDescent="0.25">
      <c r="B1065" s="22">
        <v>1060</v>
      </c>
      <c r="C1065" s="32">
        <v>18196</v>
      </c>
      <c r="D1065" s="33" t="s">
        <v>818</v>
      </c>
      <c r="E1065" s="34">
        <v>-12</v>
      </c>
      <c r="F1065" s="34">
        <v>8.9</v>
      </c>
      <c r="G1065" s="35">
        <v>45</v>
      </c>
      <c r="H1065" s="35">
        <v>4</v>
      </c>
      <c r="I1065" s="36"/>
    </row>
    <row r="1066" spans="2:9" ht="15.75" thickTop="1" thickBot="1" x14ac:dyDescent="0.25">
      <c r="B1066" s="22">
        <v>1061</v>
      </c>
      <c r="C1066" s="32">
        <v>18198</v>
      </c>
      <c r="D1066" s="33" t="s">
        <v>819</v>
      </c>
      <c r="E1066" s="34">
        <v>-11.5</v>
      </c>
      <c r="F1066" s="34">
        <v>9</v>
      </c>
      <c r="G1066" s="35">
        <v>41</v>
      </c>
      <c r="H1066" s="35">
        <v>2</v>
      </c>
      <c r="I1066" s="36"/>
    </row>
    <row r="1067" spans="2:9" ht="15.75" thickTop="1" thickBot="1" x14ac:dyDescent="0.25">
      <c r="B1067" s="22">
        <v>1062</v>
      </c>
      <c r="C1067" s="32">
        <v>18209</v>
      </c>
      <c r="D1067" s="33" t="s">
        <v>820</v>
      </c>
      <c r="E1067" s="34">
        <v>-10.199999999999999</v>
      </c>
      <c r="F1067" s="34">
        <v>9.1</v>
      </c>
      <c r="G1067" s="35">
        <v>52</v>
      </c>
      <c r="H1067" s="35">
        <v>2</v>
      </c>
      <c r="I1067" s="36"/>
    </row>
    <row r="1068" spans="2:9" ht="15.75" thickTop="1" thickBot="1" x14ac:dyDescent="0.25">
      <c r="B1068" s="22">
        <v>1063</v>
      </c>
      <c r="C1068" s="32">
        <v>18211</v>
      </c>
      <c r="D1068" s="33" t="s">
        <v>821</v>
      </c>
      <c r="E1068" s="34">
        <v>-10.199999999999999</v>
      </c>
      <c r="F1068" s="34">
        <v>9.3000000000000007</v>
      </c>
      <c r="G1068" s="35">
        <v>11</v>
      </c>
      <c r="H1068" s="35">
        <v>2</v>
      </c>
      <c r="I1068" s="36"/>
    </row>
    <row r="1069" spans="2:9" ht="15.75" thickTop="1" thickBot="1" x14ac:dyDescent="0.25">
      <c r="B1069" s="22">
        <v>1064</v>
      </c>
      <c r="C1069" s="32">
        <v>18225</v>
      </c>
      <c r="D1069" s="33" t="s">
        <v>822</v>
      </c>
      <c r="E1069" s="34">
        <v>-9.5</v>
      </c>
      <c r="F1069" s="34">
        <v>9.3000000000000007</v>
      </c>
      <c r="G1069" s="35">
        <v>18</v>
      </c>
      <c r="H1069" s="35">
        <v>2</v>
      </c>
      <c r="I1069" s="36"/>
    </row>
    <row r="1070" spans="2:9" ht="15.75" thickTop="1" thickBot="1" x14ac:dyDescent="0.25">
      <c r="B1070" s="22">
        <v>1065</v>
      </c>
      <c r="C1070" s="32">
        <v>18230</v>
      </c>
      <c r="D1070" s="33" t="s">
        <v>823</v>
      </c>
      <c r="E1070" s="34">
        <v>-10</v>
      </c>
      <c r="F1070" s="34">
        <v>9.1</v>
      </c>
      <c r="G1070" s="35">
        <v>28</v>
      </c>
      <c r="H1070" s="35">
        <v>2</v>
      </c>
      <c r="I1070" s="36"/>
    </row>
    <row r="1071" spans="2:9" ht="15.75" thickTop="1" thickBot="1" x14ac:dyDescent="0.25">
      <c r="B1071" s="22">
        <v>1066</v>
      </c>
      <c r="C1071" s="32">
        <v>18233</v>
      </c>
      <c r="D1071" s="33" t="s">
        <v>824</v>
      </c>
      <c r="E1071" s="34">
        <v>-10.9</v>
      </c>
      <c r="F1071" s="34">
        <v>9.1999999999999993</v>
      </c>
      <c r="G1071" s="35">
        <v>25</v>
      </c>
      <c r="H1071" s="35">
        <v>2</v>
      </c>
      <c r="I1071" s="36"/>
    </row>
    <row r="1072" spans="2:9" ht="15.75" thickTop="1" thickBot="1" x14ac:dyDescent="0.25">
      <c r="B1072" s="22">
        <v>1067</v>
      </c>
      <c r="C1072" s="32">
        <v>18236</v>
      </c>
      <c r="D1072" s="33" t="s">
        <v>825</v>
      </c>
      <c r="E1072" s="34">
        <v>-10.9</v>
      </c>
      <c r="F1072" s="34">
        <v>9.1</v>
      </c>
      <c r="G1072" s="35">
        <v>33</v>
      </c>
      <c r="H1072" s="35">
        <v>2</v>
      </c>
      <c r="I1072" s="36"/>
    </row>
    <row r="1073" spans="2:9" ht="15.75" thickTop="1" thickBot="1" x14ac:dyDescent="0.25">
      <c r="B1073" s="22">
        <v>1068</v>
      </c>
      <c r="C1073" s="32">
        <v>18239</v>
      </c>
      <c r="D1073" s="33" t="s">
        <v>826</v>
      </c>
      <c r="E1073" s="34">
        <v>-11.5</v>
      </c>
      <c r="F1073" s="34">
        <v>9</v>
      </c>
      <c r="G1073" s="35">
        <v>43</v>
      </c>
      <c r="H1073" s="35">
        <v>2</v>
      </c>
      <c r="I1073" s="36"/>
    </row>
    <row r="1074" spans="2:9" ht="15.75" thickTop="1" thickBot="1" x14ac:dyDescent="0.25">
      <c r="B1074" s="22">
        <v>1069</v>
      </c>
      <c r="C1074" s="32">
        <v>18246</v>
      </c>
      <c r="D1074" s="33" t="s">
        <v>827</v>
      </c>
      <c r="E1074" s="34">
        <v>-11.8</v>
      </c>
      <c r="F1074" s="34">
        <v>9</v>
      </c>
      <c r="G1074" s="35">
        <v>33</v>
      </c>
      <c r="H1074" s="35">
        <v>4</v>
      </c>
      <c r="I1074" s="36"/>
    </row>
    <row r="1075" spans="2:9" ht="15.75" thickTop="1" thickBot="1" x14ac:dyDescent="0.25">
      <c r="B1075" s="22">
        <v>1070</v>
      </c>
      <c r="C1075" s="32">
        <v>18249</v>
      </c>
      <c r="D1075" s="33" t="s">
        <v>828</v>
      </c>
      <c r="E1075" s="34">
        <v>-11.8</v>
      </c>
      <c r="F1075" s="34">
        <v>9.1999999999999993</v>
      </c>
      <c r="G1075" s="35">
        <v>17</v>
      </c>
      <c r="H1075" s="35">
        <v>4</v>
      </c>
      <c r="I1075" s="36"/>
    </row>
    <row r="1076" spans="2:9" ht="15.75" thickTop="1" thickBot="1" x14ac:dyDescent="0.25">
      <c r="B1076" s="22">
        <v>1071</v>
      </c>
      <c r="C1076" s="32">
        <v>18258</v>
      </c>
      <c r="D1076" s="33" t="s">
        <v>829</v>
      </c>
      <c r="E1076" s="34">
        <v>-12</v>
      </c>
      <c r="F1076" s="34">
        <v>9.1</v>
      </c>
      <c r="G1076" s="35">
        <v>14</v>
      </c>
      <c r="H1076" s="35">
        <v>4</v>
      </c>
      <c r="I1076" s="36"/>
    </row>
    <row r="1077" spans="2:9" ht="15.75" thickTop="1" thickBot="1" x14ac:dyDescent="0.25">
      <c r="B1077" s="22">
        <v>1072</v>
      </c>
      <c r="C1077" s="32">
        <v>18273</v>
      </c>
      <c r="D1077" s="33" t="s">
        <v>830</v>
      </c>
      <c r="E1077" s="34">
        <v>-12.1</v>
      </c>
      <c r="F1077" s="34">
        <v>9.1999999999999993</v>
      </c>
      <c r="G1077" s="35">
        <v>6</v>
      </c>
      <c r="H1077" s="35">
        <v>4</v>
      </c>
      <c r="I1077" s="36"/>
    </row>
    <row r="1078" spans="2:9" ht="15.75" thickTop="1" thickBot="1" x14ac:dyDescent="0.25">
      <c r="B1078" s="22">
        <v>1073</v>
      </c>
      <c r="C1078" s="32">
        <v>18276</v>
      </c>
      <c r="D1078" s="33" t="s">
        <v>831</v>
      </c>
      <c r="E1078" s="34">
        <v>-12</v>
      </c>
      <c r="F1078" s="34">
        <v>9.1</v>
      </c>
      <c r="G1078" s="35">
        <v>28</v>
      </c>
      <c r="H1078" s="35">
        <v>4</v>
      </c>
      <c r="I1078" s="36"/>
    </row>
    <row r="1079" spans="2:9" ht="15.75" thickTop="1" thickBot="1" x14ac:dyDescent="0.25">
      <c r="B1079" s="22">
        <v>1074</v>
      </c>
      <c r="C1079" s="32">
        <v>18279</v>
      </c>
      <c r="D1079" s="33" t="s">
        <v>832</v>
      </c>
      <c r="E1079" s="34">
        <v>-12.2</v>
      </c>
      <c r="F1079" s="34">
        <v>9.1</v>
      </c>
      <c r="G1079" s="35">
        <v>33</v>
      </c>
      <c r="H1079" s="35">
        <v>4</v>
      </c>
      <c r="I1079" s="36"/>
    </row>
    <row r="1080" spans="2:9" ht="15.75" thickTop="1" thickBot="1" x14ac:dyDescent="0.25">
      <c r="B1080" s="22">
        <v>1075</v>
      </c>
      <c r="C1080" s="32">
        <v>18292</v>
      </c>
      <c r="D1080" s="33" t="s">
        <v>833</v>
      </c>
      <c r="E1080" s="34">
        <v>-12.1</v>
      </c>
      <c r="F1080" s="34">
        <v>9.1</v>
      </c>
      <c r="G1080" s="35">
        <v>46</v>
      </c>
      <c r="H1080" s="35">
        <v>4</v>
      </c>
      <c r="I1080" s="36"/>
    </row>
    <row r="1081" spans="2:9" ht="15.75" thickTop="1" thickBot="1" x14ac:dyDescent="0.25">
      <c r="B1081" s="22">
        <v>1076</v>
      </c>
      <c r="C1081" s="32">
        <v>18299</v>
      </c>
      <c r="D1081" s="33" t="s">
        <v>834</v>
      </c>
      <c r="E1081" s="34">
        <v>-12</v>
      </c>
      <c r="F1081" s="34">
        <v>9.1</v>
      </c>
      <c r="G1081" s="35">
        <v>9</v>
      </c>
      <c r="H1081" s="35">
        <v>4</v>
      </c>
      <c r="I1081" s="36"/>
    </row>
    <row r="1082" spans="2:9" ht="15.75" thickTop="1" thickBot="1" x14ac:dyDescent="0.25">
      <c r="B1082" s="22">
        <v>1077</v>
      </c>
      <c r="C1082" s="32">
        <v>18311</v>
      </c>
      <c r="D1082" s="33" t="s">
        <v>835</v>
      </c>
      <c r="E1082" s="34">
        <v>-11.2</v>
      </c>
      <c r="F1082" s="34">
        <v>9.1</v>
      </c>
      <c r="G1082" s="35">
        <v>8</v>
      </c>
      <c r="H1082" s="35">
        <v>2</v>
      </c>
      <c r="I1082" s="36"/>
    </row>
    <row r="1083" spans="2:9" ht="15.75" thickTop="1" thickBot="1" x14ac:dyDescent="0.25">
      <c r="B1083" s="22">
        <v>1078</v>
      </c>
      <c r="C1083" s="32">
        <v>18314</v>
      </c>
      <c r="D1083" s="33" t="s">
        <v>836</v>
      </c>
      <c r="E1083" s="34">
        <v>-12</v>
      </c>
      <c r="F1083" s="34">
        <v>8.9</v>
      </c>
      <c r="G1083" s="35">
        <v>4</v>
      </c>
      <c r="H1083" s="35">
        <v>2</v>
      </c>
      <c r="I1083" s="36"/>
    </row>
    <row r="1084" spans="2:9" ht="15.75" thickTop="1" thickBot="1" x14ac:dyDescent="0.25">
      <c r="B1084" s="22">
        <v>1079</v>
      </c>
      <c r="C1084" s="32">
        <v>18317</v>
      </c>
      <c r="D1084" s="33" t="s">
        <v>837</v>
      </c>
      <c r="E1084" s="34">
        <v>-11.6</v>
      </c>
      <c r="F1084" s="34">
        <v>8.9</v>
      </c>
      <c r="G1084" s="35">
        <v>7</v>
      </c>
      <c r="H1084" s="35">
        <v>2</v>
      </c>
      <c r="I1084" s="36"/>
    </row>
    <row r="1085" spans="2:9" ht="15.75" thickTop="1" thickBot="1" x14ac:dyDescent="0.25">
      <c r="B1085" s="22">
        <v>1080</v>
      </c>
      <c r="C1085" s="32">
        <v>18320</v>
      </c>
      <c r="D1085" s="33" t="s">
        <v>838</v>
      </c>
      <c r="E1085" s="34">
        <v>-11.8</v>
      </c>
      <c r="F1085" s="34">
        <v>8.8000000000000007</v>
      </c>
      <c r="G1085" s="35">
        <v>19</v>
      </c>
      <c r="H1085" s="35">
        <v>2</v>
      </c>
      <c r="I1085" s="36"/>
    </row>
    <row r="1086" spans="2:9" ht="15.75" thickTop="1" thickBot="1" x14ac:dyDescent="0.25">
      <c r="B1086" s="22">
        <v>1081</v>
      </c>
      <c r="C1086" s="32">
        <v>18334</v>
      </c>
      <c r="D1086" s="33" t="s">
        <v>839</v>
      </c>
      <c r="E1086" s="34">
        <v>-11.6</v>
      </c>
      <c r="F1086" s="34">
        <v>9.1</v>
      </c>
      <c r="G1086" s="35">
        <v>-2</v>
      </c>
      <c r="H1086" s="35">
        <v>2</v>
      </c>
      <c r="I1086" s="36"/>
    </row>
    <row r="1087" spans="2:9" ht="15.75" thickTop="1" thickBot="1" x14ac:dyDescent="0.25">
      <c r="B1087" s="22">
        <v>1082</v>
      </c>
      <c r="C1087" s="32">
        <v>18337</v>
      </c>
      <c r="D1087" s="33" t="s">
        <v>840</v>
      </c>
      <c r="E1087" s="34">
        <v>-11.3</v>
      </c>
      <c r="F1087" s="34">
        <v>8.9</v>
      </c>
      <c r="G1087" s="35">
        <v>36</v>
      </c>
      <c r="H1087" s="35">
        <v>2</v>
      </c>
      <c r="I1087" s="36"/>
    </row>
    <row r="1088" spans="2:9" ht="15.75" thickTop="1" thickBot="1" x14ac:dyDescent="0.25">
      <c r="B1088" s="22">
        <v>1083</v>
      </c>
      <c r="C1088" s="32">
        <v>18347</v>
      </c>
      <c r="D1088" s="33" t="s">
        <v>841</v>
      </c>
      <c r="E1088" s="34">
        <v>-9.9</v>
      </c>
      <c r="F1088" s="34">
        <v>9.3000000000000007</v>
      </c>
      <c r="G1088" s="35">
        <v>-2</v>
      </c>
      <c r="H1088" s="35">
        <v>2</v>
      </c>
      <c r="I1088" s="36"/>
    </row>
    <row r="1089" spans="2:9" ht="15.75" thickTop="1" thickBot="1" x14ac:dyDescent="0.25">
      <c r="B1089" s="22">
        <v>1084</v>
      </c>
      <c r="C1089" s="32">
        <v>18356</v>
      </c>
      <c r="D1089" s="33" t="s">
        <v>842</v>
      </c>
      <c r="E1089" s="34">
        <v>-12</v>
      </c>
      <c r="F1089" s="34">
        <v>8.8000000000000007</v>
      </c>
      <c r="G1089" s="35">
        <v>13</v>
      </c>
      <c r="H1089" s="35">
        <v>2</v>
      </c>
      <c r="I1089" s="36"/>
    </row>
    <row r="1090" spans="2:9" ht="15.75" thickTop="1" thickBot="1" x14ac:dyDescent="0.25">
      <c r="B1090" s="22">
        <v>1085</v>
      </c>
      <c r="C1090" s="32">
        <v>18374</v>
      </c>
      <c r="D1090" s="33" t="s">
        <v>843</v>
      </c>
      <c r="E1090" s="34">
        <v>-10.9</v>
      </c>
      <c r="F1090" s="34">
        <v>9</v>
      </c>
      <c r="G1090" s="35">
        <v>7</v>
      </c>
      <c r="H1090" s="35">
        <v>2</v>
      </c>
      <c r="I1090" s="36"/>
    </row>
    <row r="1091" spans="2:9" ht="15.75" thickTop="1" thickBot="1" x14ac:dyDescent="0.25">
      <c r="B1091" s="22">
        <v>1086</v>
      </c>
      <c r="C1091" s="32">
        <v>18375</v>
      </c>
      <c r="D1091" s="33" t="s">
        <v>844</v>
      </c>
      <c r="E1091" s="34">
        <v>-11.7</v>
      </c>
      <c r="F1091" s="34">
        <v>8.8000000000000007</v>
      </c>
      <c r="G1091" s="35">
        <v>15</v>
      </c>
      <c r="H1091" s="35">
        <v>2</v>
      </c>
      <c r="I1091" s="36"/>
    </row>
    <row r="1092" spans="2:9" ht="15.75" thickTop="1" thickBot="1" x14ac:dyDescent="0.25">
      <c r="B1092" s="22">
        <v>1087</v>
      </c>
      <c r="C1092" s="32">
        <v>18435</v>
      </c>
      <c r="D1092" s="33" t="s">
        <v>845</v>
      </c>
      <c r="E1092" s="34">
        <v>-10.8</v>
      </c>
      <c r="F1092" s="34">
        <v>8.9</v>
      </c>
      <c r="G1092" s="35">
        <v>14</v>
      </c>
      <c r="H1092" s="35">
        <v>2</v>
      </c>
      <c r="I1092" s="36">
        <v>2</v>
      </c>
    </row>
    <row r="1093" spans="2:9" ht="15.75" thickTop="1" thickBot="1" x14ac:dyDescent="0.25">
      <c r="B1093" s="22">
        <v>1088</v>
      </c>
      <c r="C1093" s="32">
        <v>18437</v>
      </c>
      <c r="D1093" s="33" t="s">
        <v>845</v>
      </c>
      <c r="E1093" s="34">
        <v>-10.7</v>
      </c>
      <c r="F1093" s="34">
        <v>9.1</v>
      </c>
      <c r="G1093" s="35">
        <v>8</v>
      </c>
      <c r="H1093" s="35">
        <v>2</v>
      </c>
      <c r="I1093" s="36"/>
    </row>
    <row r="1094" spans="2:9" ht="15.75" thickTop="1" thickBot="1" x14ac:dyDescent="0.25">
      <c r="B1094" s="22">
        <v>1089</v>
      </c>
      <c r="C1094" s="32">
        <v>18439</v>
      </c>
      <c r="D1094" s="33" t="s">
        <v>845</v>
      </c>
      <c r="E1094" s="34">
        <v>-10.8</v>
      </c>
      <c r="F1094" s="34">
        <v>8.9</v>
      </c>
      <c r="G1094" s="35">
        <v>14</v>
      </c>
      <c r="H1094" s="35">
        <v>2</v>
      </c>
      <c r="I1094" s="36"/>
    </row>
    <row r="1095" spans="2:9" ht="15.75" thickTop="1" thickBot="1" x14ac:dyDescent="0.25">
      <c r="B1095" s="22">
        <v>1090</v>
      </c>
      <c r="C1095" s="32">
        <v>18442</v>
      </c>
      <c r="D1095" s="33" t="s">
        <v>846</v>
      </c>
      <c r="E1095" s="34">
        <v>-11.5</v>
      </c>
      <c r="F1095" s="34">
        <v>8.8000000000000007</v>
      </c>
      <c r="G1095" s="35">
        <v>18</v>
      </c>
      <c r="H1095" s="35">
        <v>2</v>
      </c>
      <c r="I1095" s="36"/>
    </row>
    <row r="1096" spans="2:9" ht="15.75" thickTop="1" thickBot="1" x14ac:dyDescent="0.25">
      <c r="B1096" s="22">
        <v>1091</v>
      </c>
      <c r="C1096" s="32">
        <v>18445</v>
      </c>
      <c r="D1096" s="33" t="s">
        <v>847</v>
      </c>
      <c r="E1096" s="34">
        <v>-11.3</v>
      </c>
      <c r="F1096" s="34">
        <v>8.8000000000000007</v>
      </c>
      <c r="G1096" s="35">
        <v>8</v>
      </c>
      <c r="H1096" s="35">
        <v>2</v>
      </c>
      <c r="I1096" s="36"/>
    </row>
    <row r="1097" spans="2:9" ht="15.75" thickTop="1" thickBot="1" x14ac:dyDescent="0.25">
      <c r="B1097" s="22">
        <v>1092</v>
      </c>
      <c r="C1097" s="32">
        <v>18461</v>
      </c>
      <c r="D1097" s="33" t="s">
        <v>848</v>
      </c>
      <c r="E1097" s="34">
        <v>-11.6</v>
      </c>
      <c r="F1097" s="34">
        <v>8.8000000000000007</v>
      </c>
      <c r="G1097" s="35">
        <v>27</v>
      </c>
      <c r="H1097" s="35">
        <v>2</v>
      </c>
      <c r="I1097" s="36"/>
    </row>
    <row r="1098" spans="2:9" ht="15.75" thickTop="1" thickBot="1" x14ac:dyDescent="0.25">
      <c r="B1098" s="22">
        <v>1093</v>
      </c>
      <c r="C1098" s="32">
        <v>18465</v>
      </c>
      <c r="D1098" s="33" t="s">
        <v>849</v>
      </c>
      <c r="E1098" s="34">
        <v>-11.8</v>
      </c>
      <c r="F1098" s="34">
        <v>8.9</v>
      </c>
      <c r="G1098" s="35">
        <v>11</v>
      </c>
      <c r="H1098" s="35">
        <v>4</v>
      </c>
      <c r="I1098" s="36"/>
    </row>
    <row r="1099" spans="2:9" ht="15.75" thickTop="1" thickBot="1" x14ac:dyDescent="0.25">
      <c r="B1099" s="22">
        <v>1094</v>
      </c>
      <c r="C1099" s="32">
        <v>18469</v>
      </c>
      <c r="D1099" s="33" t="s">
        <v>850</v>
      </c>
      <c r="E1099" s="34">
        <v>-11.8</v>
      </c>
      <c r="F1099" s="34">
        <v>8.8000000000000007</v>
      </c>
      <c r="G1099" s="35">
        <v>15</v>
      </c>
      <c r="H1099" s="35">
        <v>2</v>
      </c>
      <c r="I1099" s="36"/>
    </row>
    <row r="1100" spans="2:9" ht="15.75" thickTop="1" thickBot="1" x14ac:dyDescent="0.25">
      <c r="B1100" s="22">
        <v>1095</v>
      </c>
      <c r="C1100" s="32">
        <v>18507</v>
      </c>
      <c r="D1100" s="33" t="s">
        <v>851</v>
      </c>
      <c r="E1100" s="34">
        <v>-11.6</v>
      </c>
      <c r="F1100" s="34">
        <v>9</v>
      </c>
      <c r="G1100" s="35">
        <v>6</v>
      </c>
      <c r="H1100" s="35">
        <v>2</v>
      </c>
      <c r="I1100" s="36"/>
    </row>
    <row r="1101" spans="2:9" ht="15.75" thickTop="1" thickBot="1" x14ac:dyDescent="0.25">
      <c r="B1101" s="22">
        <v>1096</v>
      </c>
      <c r="C1101" s="32">
        <v>18510</v>
      </c>
      <c r="D1101" s="33" t="s">
        <v>852</v>
      </c>
      <c r="E1101" s="34">
        <v>-11.5</v>
      </c>
      <c r="F1101" s="34">
        <v>8.8000000000000007</v>
      </c>
      <c r="G1101" s="35">
        <v>20</v>
      </c>
      <c r="H1101" s="35">
        <v>2</v>
      </c>
      <c r="I1101" s="36"/>
    </row>
    <row r="1102" spans="2:9" ht="15.75" thickTop="1" thickBot="1" x14ac:dyDescent="0.25">
      <c r="B1102" s="22">
        <v>1097</v>
      </c>
      <c r="C1102" s="32">
        <v>18513</v>
      </c>
      <c r="D1102" s="33" t="s">
        <v>853</v>
      </c>
      <c r="E1102" s="34">
        <v>-11.8</v>
      </c>
      <c r="F1102" s="34">
        <v>9</v>
      </c>
      <c r="G1102" s="35">
        <v>2</v>
      </c>
      <c r="H1102" s="35">
        <v>4</v>
      </c>
      <c r="I1102" s="36"/>
    </row>
    <row r="1103" spans="2:9" ht="15.75" thickTop="1" thickBot="1" x14ac:dyDescent="0.25">
      <c r="B1103" s="22">
        <v>1098</v>
      </c>
      <c r="C1103" s="32">
        <v>18516</v>
      </c>
      <c r="D1103" s="33" t="s">
        <v>854</v>
      </c>
      <c r="E1103" s="34">
        <v>-11.7</v>
      </c>
      <c r="F1103" s="34">
        <v>8.9</v>
      </c>
      <c r="G1103" s="35">
        <v>13</v>
      </c>
      <c r="H1103" s="35">
        <v>2</v>
      </c>
      <c r="I1103" s="36"/>
    </row>
    <row r="1104" spans="2:9" ht="15.75" thickTop="1" thickBot="1" x14ac:dyDescent="0.25">
      <c r="B1104" s="22">
        <v>1099</v>
      </c>
      <c r="C1104" s="32">
        <v>18519</v>
      </c>
      <c r="D1104" s="33" t="s">
        <v>855</v>
      </c>
      <c r="E1104" s="34">
        <v>-10.8</v>
      </c>
      <c r="F1104" s="34">
        <v>8.8000000000000007</v>
      </c>
      <c r="G1104" s="35">
        <v>25</v>
      </c>
      <c r="H1104" s="35">
        <v>2</v>
      </c>
      <c r="I1104" s="36"/>
    </row>
    <row r="1105" spans="2:9" ht="15.75" thickTop="1" thickBot="1" x14ac:dyDescent="0.25">
      <c r="B1105" s="22">
        <v>1100</v>
      </c>
      <c r="C1105" s="32">
        <v>18528</v>
      </c>
      <c r="D1105" s="33" t="s">
        <v>856</v>
      </c>
      <c r="E1105" s="34">
        <v>-9.6</v>
      </c>
      <c r="F1105" s="34">
        <v>8.8000000000000007</v>
      </c>
      <c r="G1105" s="35">
        <v>28</v>
      </c>
      <c r="H1105" s="35">
        <v>2</v>
      </c>
      <c r="I1105" s="36"/>
    </row>
    <row r="1106" spans="2:9" ht="15.75" thickTop="1" thickBot="1" x14ac:dyDescent="0.25">
      <c r="B1106" s="22">
        <v>1101</v>
      </c>
      <c r="C1106" s="32">
        <v>18546</v>
      </c>
      <c r="D1106" s="33" t="s">
        <v>857</v>
      </c>
      <c r="E1106" s="34">
        <v>-9.5</v>
      </c>
      <c r="F1106" s="34">
        <v>8.5</v>
      </c>
      <c r="G1106" s="35">
        <v>108</v>
      </c>
      <c r="H1106" s="35">
        <v>2</v>
      </c>
      <c r="I1106" s="36"/>
    </row>
    <row r="1107" spans="2:9" ht="15.75" thickTop="1" thickBot="1" x14ac:dyDescent="0.25">
      <c r="B1107" s="22">
        <v>1102</v>
      </c>
      <c r="C1107" s="32">
        <v>18551</v>
      </c>
      <c r="D1107" s="33" t="s">
        <v>858</v>
      </c>
      <c r="E1107" s="34">
        <v>-8.6</v>
      </c>
      <c r="F1107" s="34">
        <v>8.6999999999999993</v>
      </c>
      <c r="G1107" s="35">
        <v>44</v>
      </c>
      <c r="H1107" s="35">
        <v>2</v>
      </c>
      <c r="I1107" s="36"/>
    </row>
    <row r="1108" spans="2:9" ht="15.75" thickTop="1" thickBot="1" x14ac:dyDescent="0.25">
      <c r="B1108" s="22">
        <v>1103</v>
      </c>
      <c r="C1108" s="32">
        <v>18556</v>
      </c>
      <c r="D1108" s="33" t="s">
        <v>859</v>
      </c>
      <c r="E1108" s="34">
        <v>-7.9</v>
      </c>
      <c r="F1108" s="34">
        <v>9</v>
      </c>
      <c r="G1108" s="35">
        <v>4</v>
      </c>
      <c r="H1108" s="35">
        <v>2</v>
      </c>
      <c r="I1108" s="36"/>
    </row>
    <row r="1109" spans="2:9" ht="15.75" thickTop="1" thickBot="1" x14ac:dyDescent="0.25">
      <c r="B1109" s="22">
        <v>1104</v>
      </c>
      <c r="C1109" s="32">
        <v>18565</v>
      </c>
      <c r="D1109" s="33" t="s">
        <v>860</v>
      </c>
      <c r="E1109" s="34">
        <v>-8.9</v>
      </c>
      <c r="F1109" s="34">
        <v>9</v>
      </c>
      <c r="G1109" s="35">
        <v>0</v>
      </c>
      <c r="H1109" s="35">
        <v>2</v>
      </c>
      <c r="I1109" s="36"/>
    </row>
    <row r="1110" spans="2:9" ht="15.75" thickTop="1" thickBot="1" x14ac:dyDescent="0.25">
      <c r="B1110" s="22">
        <v>1105</v>
      </c>
      <c r="C1110" s="32">
        <v>18569</v>
      </c>
      <c r="D1110" s="33" t="s">
        <v>861</v>
      </c>
      <c r="E1110" s="34">
        <v>-9.5</v>
      </c>
      <c r="F1110" s="34">
        <v>8.9</v>
      </c>
      <c r="G1110" s="35">
        <v>12</v>
      </c>
      <c r="H1110" s="35">
        <v>2</v>
      </c>
      <c r="I1110" s="36"/>
    </row>
    <row r="1111" spans="2:9" ht="15.75" thickTop="1" thickBot="1" x14ac:dyDescent="0.25">
      <c r="B1111" s="22">
        <v>1106</v>
      </c>
      <c r="C1111" s="32">
        <v>18573</v>
      </c>
      <c r="D1111" s="33" t="s">
        <v>862</v>
      </c>
      <c r="E1111" s="34">
        <v>-10.5</v>
      </c>
      <c r="F1111" s="34">
        <v>8.9</v>
      </c>
      <c r="G1111" s="35">
        <v>1</v>
      </c>
      <c r="H1111" s="35">
        <v>2</v>
      </c>
      <c r="I1111" s="36"/>
    </row>
    <row r="1112" spans="2:9" ht="15.75" thickTop="1" thickBot="1" x14ac:dyDescent="0.25">
      <c r="B1112" s="22">
        <v>1107</v>
      </c>
      <c r="C1112" s="32">
        <v>18574</v>
      </c>
      <c r="D1112" s="33" t="s">
        <v>863</v>
      </c>
      <c r="E1112" s="34">
        <v>-10.3</v>
      </c>
      <c r="F1112" s="34">
        <v>8.9</v>
      </c>
      <c r="G1112" s="35">
        <v>16</v>
      </c>
      <c r="H1112" s="35">
        <v>2</v>
      </c>
      <c r="I1112" s="36"/>
    </row>
    <row r="1113" spans="2:9" ht="15.75" thickTop="1" thickBot="1" x14ac:dyDescent="0.25">
      <c r="B1113" s="22">
        <v>1108</v>
      </c>
      <c r="C1113" s="32">
        <v>18581</v>
      </c>
      <c r="D1113" s="33" t="s">
        <v>864</v>
      </c>
      <c r="E1113" s="34">
        <v>-10.199999999999999</v>
      </c>
      <c r="F1113" s="34">
        <v>8.6999999999999993</v>
      </c>
      <c r="G1113" s="35">
        <v>50</v>
      </c>
      <c r="H1113" s="35">
        <v>2</v>
      </c>
      <c r="I1113" s="36"/>
    </row>
    <row r="1114" spans="2:9" ht="15.75" thickTop="1" thickBot="1" x14ac:dyDescent="0.25">
      <c r="B1114" s="22">
        <v>1109</v>
      </c>
      <c r="C1114" s="32">
        <v>18586</v>
      </c>
      <c r="D1114" s="33" t="s">
        <v>865</v>
      </c>
      <c r="E1114" s="34">
        <v>-9.4</v>
      </c>
      <c r="F1114" s="34">
        <v>8.8000000000000007</v>
      </c>
      <c r="G1114" s="35">
        <v>28</v>
      </c>
      <c r="H1114" s="35">
        <v>2</v>
      </c>
      <c r="I1114" s="36">
        <v>2</v>
      </c>
    </row>
    <row r="1115" spans="2:9" ht="15.75" thickTop="1" thickBot="1" x14ac:dyDescent="0.25">
      <c r="B1115" s="22">
        <v>1110</v>
      </c>
      <c r="C1115" s="32">
        <v>18609</v>
      </c>
      <c r="D1115" s="33" t="s">
        <v>866</v>
      </c>
      <c r="E1115" s="34">
        <v>-9.3000000000000007</v>
      </c>
      <c r="F1115" s="34">
        <v>8.9</v>
      </c>
      <c r="G1115" s="35">
        <v>3</v>
      </c>
      <c r="H1115" s="35">
        <v>2</v>
      </c>
      <c r="I1115" s="36"/>
    </row>
    <row r="1116" spans="2:9" ht="15.75" thickTop="1" thickBot="1" x14ac:dyDescent="0.25">
      <c r="B1116" s="22">
        <v>1111</v>
      </c>
      <c r="C1116" s="32">
        <v>19053</v>
      </c>
      <c r="D1116" s="33" t="s">
        <v>867</v>
      </c>
      <c r="E1116" s="34">
        <v>-10.8</v>
      </c>
      <c r="F1116" s="34">
        <v>9.6</v>
      </c>
      <c r="G1116" s="35">
        <v>65</v>
      </c>
      <c r="H1116" s="35">
        <v>4</v>
      </c>
      <c r="I1116" s="36"/>
    </row>
    <row r="1117" spans="2:9" ht="15.75" thickTop="1" thickBot="1" x14ac:dyDescent="0.25">
      <c r="B1117" s="22">
        <v>1112</v>
      </c>
      <c r="C1117" s="32">
        <v>19055</v>
      </c>
      <c r="D1117" s="33" t="s">
        <v>867</v>
      </c>
      <c r="E1117" s="34">
        <v>-11.3</v>
      </c>
      <c r="F1117" s="34">
        <v>9.3000000000000007</v>
      </c>
      <c r="G1117" s="35">
        <v>42</v>
      </c>
      <c r="H1117" s="35">
        <v>4</v>
      </c>
      <c r="I1117" s="36"/>
    </row>
    <row r="1118" spans="2:9" ht="15.75" thickTop="1" thickBot="1" x14ac:dyDescent="0.25">
      <c r="B1118" s="22">
        <v>1113</v>
      </c>
      <c r="C1118" s="32">
        <v>19057</v>
      </c>
      <c r="D1118" s="33" t="s">
        <v>867</v>
      </c>
      <c r="E1118" s="34">
        <v>-11.3</v>
      </c>
      <c r="F1118" s="34">
        <v>9.3000000000000007</v>
      </c>
      <c r="G1118" s="35">
        <v>48</v>
      </c>
      <c r="H1118" s="35">
        <v>4</v>
      </c>
      <c r="I1118" s="36"/>
    </row>
    <row r="1119" spans="2:9" ht="15.75" thickTop="1" thickBot="1" x14ac:dyDescent="0.25">
      <c r="B1119" s="22">
        <v>1114</v>
      </c>
      <c r="C1119" s="32">
        <v>19059</v>
      </c>
      <c r="D1119" s="33" t="s">
        <v>867</v>
      </c>
      <c r="E1119" s="34">
        <v>-11.2</v>
      </c>
      <c r="F1119" s="34">
        <v>9.4</v>
      </c>
      <c r="G1119" s="35">
        <v>43</v>
      </c>
      <c r="H1119" s="35">
        <v>4</v>
      </c>
      <c r="I1119" s="36"/>
    </row>
    <row r="1120" spans="2:9" ht="15.75" thickTop="1" thickBot="1" x14ac:dyDescent="0.25">
      <c r="B1120" s="22">
        <v>1115</v>
      </c>
      <c r="C1120" s="32">
        <v>19061</v>
      </c>
      <c r="D1120" s="33" t="s">
        <v>867</v>
      </c>
      <c r="E1120" s="34">
        <v>-11.3</v>
      </c>
      <c r="F1120" s="34">
        <v>9.1999999999999993</v>
      </c>
      <c r="G1120" s="35">
        <v>57</v>
      </c>
      <c r="H1120" s="35">
        <v>4</v>
      </c>
      <c r="I1120" s="36"/>
    </row>
    <row r="1121" spans="2:9" ht="15.75" thickTop="1" thickBot="1" x14ac:dyDescent="0.25">
      <c r="B1121" s="22">
        <v>1116</v>
      </c>
      <c r="C1121" s="32">
        <v>19063</v>
      </c>
      <c r="D1121" s="33" t="s">
        <v>867</v>
      </c>
      <c r="E1121" s="34">
        <v>-11.4</v>
      </c>
      <c r="F1121" s="34">
        <v>9.3000000000000007</v>
      </c>
      <c r="G1121" s="35">
        <v>35</v>
      </c>
      <c r="H1121" s="35">
        <v>4</v>
      </c>
      <c r="I1121" s="36"/>
    </row>
    <row r="1122" spans="2:9" ht="15.75" thickTop="1" thickBot="1" x14ac:dyDescent="0.25">
      <c r="B1122" s="22">
        <v>1117</v>
      </c>
      <c r="C1122" s="32">
        <v>19065</v>
      </c>
      <c r="D1122" s="33" t="s">
        <v>868</v>
      </c>
      <c r="E1122" s="34">
        <v>-11.5</v>
      </c>
      <c r="F1122" s="34">
        <v>9.1999999999999993</v>
      </c>
      <c r="G1122" s="35">
        <v>63</v>
      </c>
      <c r="H1122" s="35">
        <v>4</v>
      </c>
      <c r="I1122" s="36"/>
    </row>
    <row r="1123" spans="2:9" ht="15.75" thickTop="1" thickBot="1" x14ac:dyDescent="0.25">
      <c r="B1123" s="22">
        <v>1118</v>
      </c>
      <c r="C1123" s="32">
        <v>19067</v>
      </c>
      <c r="D1123" s="33" t="s">
        <v>869</v>
      </c>
      <c r="E1123" s="34">
        <v>-11.4</v>
      </c>
      <c r="F1123" s="34">
        <v>9.1999999999999993</v>
      </c>
      <c r="G1123" s="35">
        <v>50</v>
      </c>
      <c r="H1123" s="35">
        <v>2</v>
      </c>
      <c r="I1123" s="36"/>
    </row>
    <row r="1124" spans="2:9" ht="15.75" thickTop="1" thickBot="1" x14ac:dyDescent="0.25">
      <c r="B1124" s="22">
        <v>1119</v>
      </c>
      <c r="C1124" s="32">
        <v>19069</v>
      </c>
      <c r="D1124" s="33" t="s">
        <v>870</v>
      </c>
      <c r="E1124" s="34">
        <v>-11.3</v>
      </c>
      <c r="F1124" s="34">
        <v>9.1999999999999993</v>
      </c>
      <c r="G1124" s="35">
        <v>51</v>
      </c>
      <c r="H1124" s="35">
        <v>4</v>
      </c>
      <c r="I1124" s="36"/>
    </row>
    <row r="1125" spans="2:9" ht="15.75" thickTop="1" thickBot="1" x14ac:dyDescent="0.25">
      <c r="B1125" s="22">
        <v>1120</v>
      </c>
      <c r="C1125" s="32">
        <v>19071</v>
      </c>
      <c r="D1125" s="33" t="s">
        <v>871</v>
      </c>
      <c r="E1125" s="34">
        <v>-11.3</v>
      </c>
      <c r="F1125" s="34">
        <v>9.1999999999999993</v>
      </c>
      <c r="G1125" s="35">
        <v>60</v>
      </c>
      <c r="H1125" s="35">
        <v>4</v>
      </c>
      <c r="I1125" s="36"/>
    </row>
    <row r="1126" spans="2:9" ht="15.75" thickTop="1" thickBot="1" x14ac:dyDescent="0.25">
      <c r="B1126" s="22">
        <v>1121</v>
      </c>
      <c r="C1126" s="32">
        <v>19073</v>
      </c>
      <c r="D1126" s="33" t="s">
        <v>872</v>
      </c>
      <c r="E1126" s="34">
        <v>-11.3</v>
      </c>
      <c r="F1126" s="34">
        <v>9.1999999999999993</v>
      </c>
      <c r="G1126" s="35">
        <v>50</v>
      </c>
      <c r="H1126" s="35">
        <v>3</v>
      </c>
      <c r="I1126" s="36"/>
    </row>
    <row r="1127" spans="2:9" ht="15.75" thickTop="1" thickBot="1" x14ac:dyDescent="0.25">
      <c r="B1127" s="22">
        <v>1122</v>
      </c>
      <c r="C1127" s="32">
        <v>19075</v>
      </c>
      <c r="D1127" s="33" t="s">
        <v>873</v>
      </c>
      <c r="E1127" s="34">
        <v>-11.3</v>
      </c>
      <c r="F1127" s="34">
        <v>9.3000000000000007</v>
      </c>
      <c r="G1127" s="35">
        <v>39</v>
      </c>
      <c r="H1127" s="35">
        <v>4</v>
      </c>
      <c r="I1127" s="36"/>
    </row>
    <row r="1128" spans="2:9" ht="15.75" thickTop="1" thickBot="1" x14ac:dyDescent="0.25">
      <c r="B1128" s="22">
        <v>1123</v>
      </c>
      <c r="C1128" s="32">
        <v>19077</v>
      </c>
      <c r="D1128" s="33" t="s">
        <v>874</v>
      </c>
      <c r="E1128" s="34">
        <v>-11.6</v>
      </c>
      <c r="F1128" s="34">
        <v>9.1999999999999993</v>
      </c>
      <c r="G1128" s="35">
        <v>52</v>
      </c>
      <c r="H1128" s="35">
        <v>4</v>
      </c>
      <c r="I1128" s="36"/>
    </row>
    <row r="1129" spans="2:9" ht="15.75" thickTop="1" thickBot="1" x14ac:dyDescent="0.25">
      <c r="B1129" s="22">
        <v>1124</v>
      </c>
      <c r="C1129" s="32">
        <v>19079</v>
      </c>
      <c r="D1129" s="33" t="s">
        <v>875</v>
      </c>
      <c r="E1129" s="34">
        <v>-11.6</v>
      </c>
      <c r="F1129" s="34">
        <v>9.3000000000000007</v>
      </c>
      <c r="G1129" s="35">
        <v>36</v>
      </c>
      <c r="H1129" s="35">
        <v>4</v>
      </c>
      <c r="I1129" s="36"/>
    </row>
    <row r="1130" spans="2:9" ht="15.75" thickTop="1" thickBot="1" x14ac:dyDescent="0.25">
      <c r="B1130" s="22">
        <v>1125</v>
      </c>
      <c r="C1130" s="32">
        <v>19086</v>
      </c>
      <c r="D1130" s="33" t="s">
        <v>876</v>
      </c>
      <c r="E1130" s="34">
        <v>-11.5</v>
      </c>
      <c r="F1130" s="34">
        <v>9.1999999999999993</v>
      </c>
      <c r="G1130" s="35">
        <v>55</v>
      </c>
      <c r="H1130" s="35">
        <v>4</v>
      </c>
      <c r="I1130" s="36"/>
    </row>
    <row r="1131" spans="2:9" ht="15.75" thickTop="1" thickBot="1" x14ac:dyDescent="0.25">
      <c r="B1131" s="22">
        <v>1126</v>
      </c>
      <c r="C1131" s="32">
        <v>19089</v>
      </c>
      <c r="D1131" s="33" t="s">
        <v>877</v>
      </c>
      <c r="E1131" s="34">
        <v>-11.8</v>
      </c>
      <c r="F1131" s="34">
        <v>9</v>
      </c>
      <c r="G1131" s="35">
        <v>88</v>
      </c>
      <c r="H1131" s="35">
        <v>4</v>
      </c>
      <c r="I1131" s="36"/>
    </row>
    <row r="1132" spans="2:9" ht="15.75" thickTop="1" thickBot="1" x14ac:dyDescent="0.25">
      <c r="B1132" s="22">
        <v>1127</v>
      </c>
      <c r="C1132" s="32">
        <v>19205</v>
      </c>
      <c r="D1132" s="33" t="s">
        <v>878</v>
      </c>
      <c r="E1132" s="34">
        <v>-11.1</v>
      </c>
      <c r="F1132" s="34">
        <v>9.1999999999999993</v>
      </c>
      <c r="G1132" s="35">
        <v>42</v>
      </c>
      <c r="H1132" s="35">
        <v>2</v>
      </c>
      <c r="I1132" s="36"/>
    </row>
    <row r="1133" spans="2:9" ht="15.75" thickTop="1" thickBot="1" x14ac:dyDescent="0.25">
      <c r="B1133" s="22">
        <v>1128</v>
      </c>
      <c r="C1133" s="32">
        <v>19209</v>
      </c>
      <c r="D1133" s="33" t="s">
        <v>879</v>
      </c>
      <c r="E1133" s="34">
        <v>-11.3</v>
      </c>
      <c r="F1133" s="34">
        <v>9.1</v>
      </c>
      <c r="G1133" s="35">
        <v>69</v>
      </c>
      <c r="H1133" s="35">
        <v>3</v>
      </c>
      <c r="I1133" s="36"/>
    </row>
    <row r="1134" spans="2:9" ht="15.75" thickTop="1" thickBot="1" x14ac:dyDescent="0.25">
      <c r="B1134" s="22">
        <v>1129</v>
      </c>
      <c r="C1134" s="32">
        <v>19217</v>
      </c>
      <c r="D1134" s="33" t="s">
        <v>880</v>
      </c>
      <c r="E1134" s="34">
        <v>-11.2</v>
      </c>
      <c r="F1134" s="34">
        <v>9</v>
      </c>
      <c r="G1134" s="35">
        <v>48</v>
      </c>
      <c r="H1134" s="35">
        <v>2</v>
      </c>
      <c r="I1134" s="36"/>
    </row>
    <row r="1135" spans="2:9" ht="15.75" thickTop="1" thickBot="1" x14ac:dyDescent="0.25">
      <c r="B1135" s="22">
        <v>1130</v>
      </c>
      <c r="C1135" s="32">
        <v>19230</v>
      </c>
      <c r="D1135" s="33" t="s">
        <v>881</v>
      </c>
      <c r="E1135" s="34">
        <v>-11.4</v>
      </c>
      <c r="F1135" s="34">
        <v>9.3000000000000007</v>
      </c>
      <c r="G1135" s="35">
        <v>34</v>
      </c>
      <c r="H1135" s="35">
        <v>3</v>
      </c>
      <c r="I1135" s="36"/>
    </row>
    <row r="1136" spans="2:9" ht="15.75" thickTop="1" thickBot="1" x14ac:dyDescent="0.25">
      <c r="B1136" s="22">
        <v>1131</v>
      </c>
      <c r="C1136" s="32">
        <v>19243</v>
      </c>
      <c r="D1136" s="33" t="s">
        <v>882</v>
      </c>
      <c r="E1136" s="34">
        <v>-11.1</v>
      </c>
      <c r="F1136" s="34">
        <v>9.3000000000000007</v>
      </c>
      <c r="G1136" s="35">
        <v>37</v>
      </c>
      <c r="H1136" s="35">
        <v>3</v>
      </c>
      <c r="I1136" s="36"/>
    </row>
    <row r="1137" spans="2:9" ht="15.75" thickTop="1" thickBot="1" x14ac:dyDescent="0.25">
      <c r="B1137" s="22">
        <v>1132</v>
      </c>
      <c r="C1137" s="32">
        <v>19246</v>
      </c>
      <c r="D1137" s="33" t="s">
        <v>883</v>
      </c>
      <c r="E1137" s="34">
        <v>-11.1</v>
      </c>
      <c r="F1137" s="34">
        <v>9.3000000000000007</v>
      </c>
      <c r="G1137" s="35">
        <v>32</v>
      </c>
      <c r="H1137" s="35">
        <v>3</v>
      </c>
      <c r="I1137" s="36"/>
    </row>
    <row r="1138" spans="2:9" ht="15.75" thickTop="1" thickBot="1" x14ac:dyDescent="0.25">
      <c r="B1138" s="22">
        <v>1133</v>
      </c>
      <c r="C1138" s="32">
        <v>19249</v>
      </c>
      <c r="D1138" s="33" t="s">
        <v>884</v>
      </c>
      <c r="E1138" s="34">
        <v>-11.3</v>
      </c>
      <c r="F1138" s="34">
        <v>9.5</v>
      </c>
      <c r="G1138" s="35">
        <v>13</v>
      </c>
      <c r="H1138" s="35">
        <v>3</v>
      </c>
      <c r="I1138" s="36"/>
    </row>
    <row r="1139" spans="2:9" ht="15.75" thickTop="1" thickBot="1" x14ac:dyDescent="0.25">
      <c r="B1139" s="22">
        <v>1134</v>
      </c>
      <c r="C1139" s="32">
        <v>19258</v>
      </c>
      <c r="D1139" s="33" t="s">
        <v>885</v>
      </c>
      <c r="E1139" s="34">
        <v>-11</v>
      </c>
      <c r="F1139" s="34">
        <v>9.4</v>
      </c>
      <c r="G1139" s="35">
        <v>37</v>
      </c>
      <c r="H1139" s="35">
        <v>3</v>
      </c>
      <c r="I1139" s="36"/>
    </row>
    <row r="1140" spans="2:9" ht="15.75" thickTop="1" thickBot="1" x14ac:dyDescent="0.25">
      <c r="B1140" s="22">
        <v>1135</v>
      </c>
      <c r="C1140" s="32">
        <v>19260</v>
      </c>
      <c r="D1140" s="33" t="s">
        <v>886</v>
      </c>
      <c r="E1140" s="34">
        <v>-11</v>
      </c>
      <c r="F1140" s="34">
        <v>9.3000000000000007</v>
      </c>
      <c r="G1140" s="35">
        <v>37</v>
      </c>
      <c r="H1140" s="35">
        <v>3</v>
      </c>
      <c r="I1140" s="36"/>
    </row>
    <row r="1141" spans="2:9" ht="15.75" thickTop="1" thickBot="1" x14ac:dyDescent="0.25">
      <c r="B1141" s="22">
        <v>1136</v>
      </c>
      <c r="C1141" s="32">
        <v>19273</v>
      </c>
      <c r="D1141" s="33" t="s">
        <v>887</v>
      </c>
      <c r="E1141" s="34">
        <v>-11.2</v>
      </c>
      <c r="F1141" s="34">
        <v>9.4</v>
      </c>
      <c r="G1141" s="35">
        <v>19</v>
      </c>
      <c r="H1141" s="35">
        <v>3</v>
      </c>
      <c r="I1141" s="36"/>
    </row>
    <row r="1142" spans="2:9" ht="15.75" thickTop="1" thickBot="1" x14ac:dyDescent="0.25">
      <c r="B1142" s="22">
        <v>1137</v>
      </c>
      <c r="C1142" s="32">
        <v>19288</v>
      </c>
      <c r="D1142" s="33" t="s">
        <v>888</v>
      </c>
      <c r="E1142" s="34">
        <v>-11.8</v>
      </c>
      <c r="F1142" s="34">
        <v>9.4</v>
      </c>
      <c r="G1142" s="35">
        <v>27</v>
      </c>
      <c r="H1142" s="35">
        <v>4</v>
      </c>
      <c r="I1142" s="36"/>
    </row>
    <row r="1143" spans="2:9" ht="15.75" thickTop="1" thickBot="1" x14ac:dyDescent="0.25">
      <c r="B1143" s="22">
        <v>1138</v>
      </c>
      <c r="C1143" s="32">
        <v>19294</v>
      </c>
      <c r="D1143" s="33" t="s">
        <v>889</v>
      </c>
      <c r="E1143" s="34">
        <v>-11.8</v>
      </c>
      <c r="F1143" s="34">
        <v>9.4</v>
      </c>
      <c r="G1143" s="35">
        <v>32</v>
      </c>
      <c r="H1143" s="35">
        <v>4</v>
      </c>
      <c r="I1143" s="36"/>
    </row>
    <row r="1144" spans="2:9" ht="15.75" thickTop="1" thickBot="1" x14ac:dyDescent="0.25">
      <c r="B1144" s="22">
        <v>1139</v>
      </c>
      <c r="C1144" s="32">
        <v>19300</v>
      </c>
      <c r="D1144" s="33" t="s">
        <v>890</v>
      </c>
      <c r="E1144" s="34">
        <v>-12.3</v>
      </c>
      <c r="F1144" s="34">
        <v>9.3000000000000007</v>
      </c>
      <c r="G1144" s="35">
        <v>33</v>
      </c>
      <c r="H1144" s="35">
        <v>4</v>
      </c>
      <c r="I1144" s="36"/>
    </row>
    <row r="1145" spans="2:9" ht="15.75" thickTop="1" thickBot="1" x14ac:dyDescent="0.25">
      <c r="B1145" s="22">
        <v>1140</v>
      </c>
      <c r="C1145" s="32">
        <v>19303</v>
      </c>
      <c r="D1145" s="33" t="s">
        <v>891</v>
      </c>
      <c r="E1145" s="34">
        <v>-11.7</v>
      </c>
      <c r="F1145" s="34">
        <v>9.4</v>
      </c>
      <c r="G1145" s="35">
        <v>32</v>
      </c>
      <c r="H1145" s="35">
        <v>4</v>
      </c>
      <c r="I1145" s="36"/>
    </row>
    <row r="1146" spans="2:9" ht="15.75" thickTop="1" thickBot="1" x14ac:dyDescent="0.25">
      <c r="B1146" s="22">
        <v>1141</v>
      </c>
      <c r="C1146" s="32">
        <v>19306</v>
      </c>
      <c r="D1146" s="33" t="s">
        <v>892</v>
      </c>
      <c r="E1146" s="34">
        <v>-12.2</v>
      </c>
      <c r="F1146" s="34">
        <v>9.3000000000000007</v>
      </c>
      <c r="G1146" s="35">
        <v>31</v>
      </c>
      <c r="H1146" s="35">
        <v>4</v>
      </c>
      <c r="I1146" s="36"/>
    </row>
    <row r="1147" spans="2:9" ht="15.75" thickTop="1" thickBot="1" x14ac:dyDescent="0.25">
      <c r="B1147" s="22">
        <v>1142</v>
      </c>
      <c r="C1147" s="32">
        <v>19309</v>
      </c>
      <c r="D1147" s="33" t="s">
        <v>893</v>
      </c>
      <c r="E1147" s="34">
        <v>-11.9</v>
      </c>
      <c r="F1147" s="34">
        <v>9.4</v>
      </c>
      <c r="G1147" s="35">
        <v>16</v>
      </c>
      <c r="H1147" s="35">
        <v>4</v>
      </c>
      <c r="I1147" s="36"/>
    </row>
    <row r="1148" spans="2:9" ht="15.75" thickTop="1" thickBot="1" x14ac:dyDescent="0.25">
      <c r="B1148" s="22">
        <v>1143</v>
      </c>
      <c r="C1148" s="32">
        <v>19322</v>
      </c>
      <c r="D1148" s="33" t="s">
        <v>894</v>
      </c>
      <c r="E1148" s="34">
        <v>-12.3</v>
      </c>
      <c r="F1148" s="34">
        <v>9.4</v>
      </c>
      <c r="G1148" s="35">
        <v>25</v>
      </c>
      <c r="H1148" s="35">
        <v>4</v>
      </c>
      <c r="I1148" s="36"/>
    </row>
    <row r="1149" spans="2:9" ht="15.75" thickTop="1" thickBot="1" x14ac:dyDescent="0.25">
      <c r="B1149" s="22">
        <v>1144</v>
      </c>
      <c r="C1149" s="32">
        <v>19336</v>
      </c>
      <c r="D1149" s="33" t="s">
        <v>895</v>
      </c>
      <c r="E1149" s="34">
        <v>-12.5</v>
      </c>
      <c r="F1149" s="34">
        <v>9.4</v>
      </c>
      <c r="G1149" s="35">
        <v>28</v>
      </c>
      <c r="H1149" s="35">
        <v>4</v>
      </c>
      <c r="I1149" s="36"/>
    </row>
    <row r="1150" spans="2:9" ht="15.75" thickTop="1" thickBot="1" x14ac:dyDescent="0.25">
      <c r="B1150" s="22">
        <v>1145</v>
      </c>
      <c r="C1150" s="32">
        <v>19339</v>
      </c>
      <c r="D1150" s="33" t="s">
        <v>896</v>
      </c>
      <c r="E1150" s="34">
        <v>-12.5</v>
      </c>
      <c r="F1150" s="34">
        <v>9.4</v>
      </c>
      <c r="G1150" s="35">
        <v>32</v>
      </c>
      <c r="H1150" s="35">
        <v>4</v>
      </c>
      <c r="I1150" s="36"/>
    </row>
    <row r="1151" spans="2:9" ht="15.75" thickTop="1" thickBot="1" x14ac:dyDescent="0.25">
      <c r="B1151" s="22">
        <v>1146</v>
      </c>
      <c r="C1151" s="32">
        <v>19348</v>
      </c>
      <c r="D1151" s="33" t="s">
        <v>897</v>
      </c>
      <c r="E1151" s="34">
        <v>-12.3</v>
      </c>
      <c r="F1151" s="34">
        <v>9.1999999999999993</v>
      </c>
      <c r="G1151" s="35">
        <v>52</v>
      </c>
      <c r="H1151" s="35">
        <v>4</v>
      </c>
      <c r="I1151" s="36"/>
    </row>
    <row r="1152" spans="2:9" ht="15.75" thickTop="1" thickBot="1" x14ac:dyDescent="0.25">
      <c r="B1152" s="22">
        <v>1147</v>
      </c>
      <c r="C1152" s="32">
        <v>19357</v>
      </c>
      <c r="D1152" s="33" t="s">
        <v>898</v>
      </c>
      <c r="E1152" s="34">
        <v>-12.1</v>
      </c>
      <c r="F1152" s="34">
        <v>9.4</v>
      </c>
      <c r="G1152" s="35">
        <v>23</v>
      </c>
      <c r="H1152" s="35">
        <v>4</v>
      </c>
      <c r="I1152" s="36"/>
    </row>
    <row r="1153" spans="2:9" ht="15.75" thickTop="1" thickBot="1" x14ac:dyDescent="0.25">
      <c r="B1153" s="22">
        <v>1148</v>
      </c>
      <c r="C1153" s="32">
        <v>19370</v>
      </c>
      <c r="D1153" s="33" t="s">
        <v>899</v>
      </c>
      <c r="E1153" s="34">
        <v>-11.5</v>
      </c>
      <c r="F1153" s="34">
        <v>9.6999999999999993</v>
      </c>
      <c r="G1153" s="35">
        <v>47</v>
      </c>
      <c r="H1153" s="35">
        <v>4</v>
      </c>
      <c r="I1153" s="36"/>
    </row>
    <row r="1154" spans="2:9" ht="15.75" thickTop="1" thickBot="1" x14ac:dyDescent="0.25">
      <c r="B1154" s="22">
        <v>1149</v>
      </c>
      <c r="C1154" s="32">
        <v>19372</v>
      </c>
      <c r="D1154" s="33" t="s">
        <v>900</v>
      </c>
      <c r="E1154" s="34">
        <v>-12.3</v>
      </c>
      <c r="F1154" s="34">
        <v>9.1</v>
      </c>
      <c r="G1154" s="35">
        <v>82</v>
      </c>
      <c r="H1154" s="35">
        <v>4</v>
      </c>
      <c r="I1154" s="36"/>
    </row>
    <row r="1155" spans="2:9" ht="15.75" thickTop="1" thickBot="1" x14ac:dyDescent="0.25">
      <c r="B1155" s="22">
        <v>1150</v>
      </c>
      <c r="C1155" s="32">
        <v>19374</v>
      </c>
      <c r="D1155" s="33" t="s">
        <v>901</v>
      </c>
      <c r="E1155" s="34">
        <v>-12</v>
      </c>
      <c r="F1155" s="34">
        <v>9.1</v>
      </c>
      <c r="G1155" s="35">
        <v>69</v>
      </c>
      <c r="H1155" s="35">
        <v>4</v>
      </c>
      <c r="I1155" s="36"/>
    </row>
    <row r="1156" spans="2:9" ht="15.75" thickTop="1" thickBot="1" x14ac:dyDescent="0.25">
      <c r="B1156" s="22">
        <v>1151</v>
      </c>
      <c r="C1156" s="32">
        <v>19376</v>
      </c>
      <c r="D1156" s="33" t="s">
        <v>902</v>
      </c>
      <c r="E1156" s="34">
        <v>-12.5</v>
      </c>
      <c r="F1156" s="34">
        <v>9.1999999999999993</v>
      </c>
      <c r="G1156" s="35">
        <v>60</v>
      </c>
      <c r="H1156" s="35">
        <v>4</v>
      </c>
      <c r="I1156" s="36"/>
    </row>
    <row r="1157" spans="2:9" ht="15.75" thickTop="1" thickBot="1" x14ac:dyDescent="0.25">
      <c r="B1157" s="22">
        <v>1152</v>
      </c>
      <c r="C1157" s="32">
        <v>19386</v>
      </c>
      <c r="D1157" s="33" t="s">
        <v>903</v>
      </c>
      <c r="E1157" s="34">
        <v>-12.3</v>
      </c>
      <c r="F1157" s="34">
        <v>9</v>
      </c>
      <c r="G1157" s="35">
        <v>98</v>
      </c>
      <c r="H1157" s="35">
        <v>4</v>
      </c>
      <c r="I1157" s="36"/>
    </row>
    <row r="1158" spans="2:9" ht="15.75" thickTop="1" thickBot="1" x14ac:dyDescent="0.25">
      <c r="B1158" s="22">
        <v>1153</v>
      </c>
      <c r="C1158" s="32">
        <v>19395</v>
      </c>
      <c r="D1158" s="33" t="s">
        <v>904</v>
      </c>
      <c r="E1158" s="34">
        <v>-12.3</v>
      </c>
      <c r="F1158" s="34">
        <v>9.1</v>
      </c>
      <c r="G1158" s="35">
        <v>72</v>
      </c>
      <c r="H1158" s="35">
        <v>4</v>
      </c>
      <c r="I1158" s="36"/>
    </row>
    <row r="1159" spans="2:9" ht="15.75" thickTop="1" thickBot="1" x14ac:dyDescent="0.25">
      <c r="B1159" s="22">
        <v>1154</v>
      </c>
      <c r="C1159" s="32">
        <v>19399</v>
      </c>
      <c r="D1159" s="33" t="s">
        <v>905</v>
      </c>
      <c r="E1159" s="34">
        <v>-12.3</v>
      </c>
      <c r="F1159" s="34">
        <v>9.1</v>
      </c>
      <c r="G1159" s="35">
        <v>50</v>
      </c>
      <c r="H1159" s="35">
        <v>4</v>
      </c>
      <c r="I1159" s="36"/>
    </row>
    <row r="1160" spans="2:9" ht="15.75" thickTop="1" thickBot="1" x14ac:dyDescent="0.25">
      <c r="B1160" s="22">
        <v>1155</v>
      </c>
      <c r="C1160" s="32">
        <v>19406</v>
      </c>
      <c r="D1160" s="33" t="s">
        <v>906</v>
      </c>
      <c r="E1160" s="34">
        <v>-11.9</v>
      </c>
      <c r="F1160" s="34">
        <v>9.1999999999999993</v>
      </c>
      <c r="G1160" s="35">
        <v>41</v>
      </c>
      <c r="H1160" s="35">
        <v>4</v>
      </c>
      <c r="I1160" s="36"/>
    </row>
    <row r="1161" spans="2:9" ht="15.75" thickTop="1" thickBot="1" x14ac:dyDescent="0.25">
      <c r="B1161" s="22">
        <v>1156</v>
      </c>
      <c r="C1161" s="32">
        <v>19412</v>
      </c>
      <c r="D1161" s="33" t="s">
        <v>907</v>
      </c>
      <c r="E1161" s="34">
        <v>-11.7</v>
      </c>
      <c r="F1161" s="34">
        <v>9.1999999999999993</v>
      </c>
      <c r="G1161" s="35">
        <v>48</v>
      </c>
      <c r="H1161" s="35">
        <v>4</v>
      </c>
      <c r="I1161" s="36"/>
    </row>
    <row r="1162" spans="2:9" ht="15.75" thickTop="1" thickBot="1" x14ac:dyDescent="0.25">
      <c r="B1162" s="22">
        <v>1157</v>
      </c>
      <c r="C1162" s="32">
        <v>19417</v>
      </c>
      <c r="D1162" s="33" t="s">
        <v>908</v>
      </c>
      <c r="E1162" s="34">
        <v>-11.5</v>
      </c>
      <c r="F1162" s="34">
        <v>9.1999999999999993</v>
      </c>
      <c r="G1162" s="35">
        <v>24</v>
      </c>
      <c r="H1162" s="35">
        <v>4</v>
      </c>
      <c r="I1162" s="36"/>
    </row>
    <row r="1163" spans="2:9" ht="15.75" thickTop="1" thickBot="1" x14ac:dyDescent="0.25">
      <c r="B1163" s="22">
        <v>1158</v>
      </c>
      <c r="C1163" s="32">
        <v>20095</v>
      </c>
      <c r="D1163" s="33" t="s">
        <v>909</v>
      </c>
      <c r="E1163" s="34">
        <v>-8.1999999999999993</v>
      </c>
      <c r="F1163" s="34">
        <v>10.6</v>
      </c>
      <c r="G1163" s="35">
        <v>6</v>
      </c>
      <c r="H1163" s="35">
        <v>3</v>
      </c>
      <c r="I1163" s="36"/>
    </row>
    <row r="1164" spans="2:9" ht="15.75" thickTop="1" thickBot="1" x14ac:dyDescent="0.25">
      <c r="B1164" s="22">
        <v>1159</v>
      </c>
      <c r="C1164" s="32">
        <v>20097</v>
      </c>
      <c r="D1164" s="33" t="s">
        <v>909</v>
      </c>
      <c r="E1164" s="34">
        <v>-9.3000000000000007</v>
      </c>
      <c r="F1164" s="34">
        <v>9.8000000000000007</v>
      </c>
      <c r="G1164" s="35">
        <v>7</v>
      </c>
      <c r="H1164" s="35">
        <v>3</v>
      </c>
      <c r="I1164" s="36"/>
    </row>
    <row r="1165" spans="2:9" ht="15.75" thickTop="1" thickBot="1" x14ac:dyDescent="0.25">
      <c r="B1165" s="22">
        <v>1160</v>
      </c>
      <c r="C1165" s="32">
        <v>20099</v>
      </c>
      <c r="D1165" s="33" t="s">
        <v>909</v>
      </c>
      <c r="E1165" s="34">
        <v>-9.1</v>
      </c>
      <c r="F1165" s="34">
        <v>9.9</v>
      </c>
      <c r="G1165" s="35">
        <v>16</v>
      </c>
      <c r="H1165" s="35">
        <v>3</v>
      </c>
      <c r="I1165" s="36"/>
    </row>
    <row r="1166" spans="2:9" ht="15.75" thickTop="1" thickBot="1" x14ac:dyDescent="0.25">
      <c r="B1166" s="22">
        <v>1161</v>
      </c>
      <c r="C1166" s="32">
        <v>20144</v>
      </c>
      <c r="D1166" s="33" t="s">
        <v>909</v>
      </c>
      <c r="E1166" s="34">
        <v>-9.1999999999999993</v>
      </c>
      <c r="F1166" s="34">
        <v>9.8000000000000007</v>
      </c>
      <c r="G1166" s="35">
        <v>7</v>
      </c>
      <c r="H1166" s="35">
        <v>3</v>
      </c>
      <c r="I1166" s="36"/>
    </row>
    <row r="1167" spans="2:9" ht="15.75" thickTop="1" thickBot="1" x14ac:dyDescent="0.25">
      <c r="B1167" s="22">
        <v>1162</v>
      </c>
      <c r="C1167" s="32">
        <v>20146</v>
      </c>
      <c r="D1167" s="33" t="s">
        <v>909</v>
      </c>
      <c r="E1167" s="34">
        <v>-9.1999999999999993</v>
      </c>
      <c r="F1167" s="34">
        <v>9.8000000000000007</v>
      </c>
      <c r="G1167" s="35">
        <v>22</v>
      </c>
      <c r="H1167" s="35">
        <v>3</v>
      </c>
      <c r="I1167" s="36"/>
    </row>
    <row r="1168" spans="2:9" ht="15.75" thickTop="1" thickBot="1" x14ac:dyDescent="0.25">
      <c r="B1168" s="22">
        <v>1163</v>
      </c>
      <c r="C1168" s="32">
        <v>20148</v>
      </c>
      <c r="D1168" s="33" t="s">
        <v>909</v>
      </c>
      <c r="E1168" s="34">
        <v>-9</v>
      </c>
      <c r="F1168" s="34">
        <v>9.9</v>
      </c>
      <c r="G1168" s="35">
        <v>15</v>
      </c>
      <c r="H1168" s="35">
        <v>3</v>
      </c>
      <c r="I1168" s="36"/>
    </row>
    <row r="1169" spans="2:9" ht="15.75" thickTop="1" thickBot="1" x14ac:dyDescent="0.25">
      <c r="B1169" s="22">
        <v>1164</v>
      </c>
      <c r="C1169" s="32">
        <v>20149</v>
      </c>
      <c r="D1169" s="33" t="s">
        <v>909</v>
      </c>
      <c r="E1169" s="34">
        <v>-9.1999999999999993</v>
      </c>
      <c r="F1169" s="34">
        <v>9.8000000000000007</v>
      </c>
      <c r="G1169" s="35">
        <v>22</v>
      </c>
      <c r="H1169" s="35">
        <v>3</v>
      </c>
      <c r="I1169" s="36"/>
    </row>
    <row r="1170" spans="2:9" ht="15.75" thickTop="1" thickBot="1" x14ac:dyDescent="0.25">
      <c r="B1170" s="22">
        <v>1165</v>
      </c>
      <c r="C1170" s="32">
        <v>20249</v>
      </c>
      <c r="D1170" s="33" t="s">
        <v>909</v>
      </c>
      <c r="E1170" s="34">
        <v>-9.1999999999999993</v>
      </c>
      <c r="F1170" s="34">
        <v>9.9</v>
      </c>
      <c r="G1170" s="35">
        <v>8</v>
      </c>
      <c r="H1170" s="35">
        <v>3</v>
      </c>
      <c r="I1170" s="36"/>
    </row>
    <row r="1171" spans="2:9" ht="15.75" thickTop="1" thickBot="1" x14ac:dyDescent="0.25">
      <c r="B1171" s="22">
        <v>1166</v>
      </c>
      <c r="C1171" s="32">
        <v>20251</v>
      </c>
      <c r="D1171" s="33" t="s">
        <v>909</v>
      </c>
      <c r="E1171" s="34">
        <v>-9.1999999999999993</v>
      </c>
      <c r="F1171" s="34">
        <v>9.8000000000000007</v>
      </c>
      <c r="G1171" s="35">
        <v>20</v>
      </c>
      <c r="H1171" s="35">
        <v>3</v>
      </c>
      <c r="I1171" s="36"/>
    </row>
    <row r="1172" spans="2:9" ht="15.75" thickTop="1" thickBot="1" x14ac:dyDescent="0.25">
      <c r="B1172" s="22">
        <v>1167</v>
      </c>
      <c r="C1172" s="32">
        <v>20253</v>
      </c>
      <c r="D1172" s="33" t="s">
        <v>909</v>
      </c>
      <c r="E1172" s="34">
        <v>-9.1999999999999993</v>
      </c>
      <c r="F1172" s="34">
        <v>9.8000000000000007</v>
      </c>
      <c r="G1172" s="35">
        <v>12</v>
      </c>
      <c r="H1172" s="35">
        <v>3</v>
      </c>
      <c r="I1172" s="36"/>
    </row>
    <row r="1173" spans="2:9" ht="15.75" thickTop="1" thickBot="1" x14ac:dyDescent="0.25">
      <c r="B1173" s="22">
        <v>1168</v>
      </c>
      <c r="C1173" s="32">
        <v>20255</v>
      </c>
      <c r="D1173" s="33" t="s">
        <v>909</v>
      </c>
      <c r="E1173" s="34">
        <v>-9.1999999999999993</v>
      </c>
      <c r="F1173" s="34">
        <v>9.8000000000000007</v>
      </c>
      <c r="G1173" s="35">
        <v>20</v>
      </c>
      <c r="H1173" s="35">
        <v>3</v>
      </c>
      <c r="I1173" s="36"/>
    </row>
    <row r="1174" spans="2:9" ht="15.75" thickTop="1" thickBot="1" x14ac:dyDescent="0.25">
      <c r="B1174" s="22">
        <v>1169</v>
      </c>
      <c r="C1174" s="32">
        <v>20257</v>
      </c>
      <c r="D1174" s="33" t="s">
        <v>909</v>
      </c>
      <c r="E1174" s="34">
        <v>-9.1999999999999993</v>
      </c>
      <c r="F1174" s="34">
        <v>9.8000000000000007</v>
      </c>
      <c r="G1174" s="35">
        <v>20</v>
      </c>
      <c r="H1174" s="35">
        <v>3</v>
      </c>
      <c r="I1174" s="36"/>
    </row>
    <row r="1175" spans="2:9" ht="15.75" thickTop="1" thickBot="1" x14ac:dyDescent="0.25">
      <c r="B1175" s="22">
        <v>1170</v>
      </c>
      <c r="C1175" s="32">
        <v>20259</v>
      </c>
      <c r="D1175" s="33" t="s">
        <v>909</v>
      </c>
      <c r="E1175" s="34">
        <v>-9.1999999999999993</v>
      </c>
      <c r="F1175" s="34">
        <v>9.8000000000000007</v>
      </c>
      <c r="G1175" s="35">
        <v>12</v>
      </c>
      <c r="H1175" s="35">
        <v>3</v>
      </c>
      <c r="I1175" s="36"/>
    </row>
    <row r="1176" spans="2:9" ht="15.75" thickTop="1" thickBot="1" x14ac:dyDescent="0.25">
      <c r="B1176" s="22">
        <v>1171</v>
      </c>
      <c r="C1176" s="32">
        <v>20354</v>
      </c>
      <c r="D1176" s="33" t="s">
        <v>909</v>
      </c>
      <c r="E1176" s="34">
        <v>-9.1</v>
      </c>
      <c r="F1176" s="34">
        <v>9.9</v>
      </c>
      <c r="G1176" s="35">
        <v>13</v>
      </c>
      <c r="H1176" s="35">
        <v>3</v>
      </c>
      <c r="I1176" s="36"/>
    </row>
    <row r="1177" spans="2:9" ht="15.75" thickTop="1" thickBot="1" x14ac:dyDescent="0.25">
      <c r="B1177" s="22">
        <v>1172</v>
      </c>
      <c r="C1177" s="32">
        <v>20355</v>
      </c>
      <c r="D1177" s="33" t="s">
        <v>909</v>
      </c>
      <c r="E1177" s="34">
        <v>-8.6999999999999993</v>
      </c>
      <c r="F1177" s="34">
        <v>10.199999999999999</v>
      </c>
      <c r="G1177" s="35">
        <v>23</v>
      </c>
      <c r="H1177" s="35">
        <v>3</v>
      </c>
      <c r="I1177" s="36"/>
    </row>
    <row r="1178" spans="2:9" ht="15.75" thickTop="1" thickBot="1" x14ac:dyDescent="0.25">
      <c r="B1178" s="22">
        <v>1173</v>
      </c>
      <c r="C1178" s="32">
        <v>20357</v>
      </c>
      <c r="D1178" s="33" t="s">
        <v>909</v>
      </c>
      <c r="E1178" s="34">
        <v>-9</v>
      </c>
      <c r="F1178" s="34">
        <v>9.9</v>
      </c>
      <c r="G1178" s="35">
        <v>14</v>
      </c>
      <c r="H1178" s="35">
        <v>3</v>
      </c>
      <c r="I1178" s="36"/>
    </row>
    <row r="1179" spans="2:9" ht="15.75" thickTop="1" thickBot="1" x14ac:dyDescent="0.25">
      <c r="B1179" s="22">
        <v>1174</v>
      </c>
      <c r="C1179" s="32">
        <v>20359</v>
      </c>
      <c r="D1179" s="33" t="s">
        <v>909</v>
      </c>
      <c r="E1179" s="34">
        <v>-9</v>
      </c>
      <c r="F1179" s="34">
        <v>10</v>
      </c>
      <c r="G1179" s="35">
        <v>19</v>
      </c>
      <c r="H1179" s="35">
        <v>3</v>
      </c>
      <c r="I1179" s="36"/>
    </row>
    <row r="1180" spans="2:9" ht="15.75" thickTop="1" thickBot="1" x14ac:dyDescent="0.25">
      <c r="B1180" s="22">
        <v>1175</v>
      </c>
      <c r="C1180" s="32">
        <v>20457</v>
      </c>
      <c r="D1180" s="33" t="s">
        <v>909</v>
      </c>
      <c r="E1180" s="34">
        <v>-9.3000000000000007</v>
      </c>
      <c r="F1180" s="34">
        <v>9.8000000000000007</v>
      </c>
      <c r="G1180" s="35">
        <v>3</v>
      </c>
      <c r="H1180" s="35">
        <v>3</v>
      </c>
      <c r="I1180" s="36"/>
    </row>
    <row r="1181" spans="2:9" ht="15.75" thickTop="1" thickBot="1" x14ac:dyDescent="0.25">
      <c r="B1181" s="22">
        <v>1176</v>
      </c>
      <c r="C1181" s="32">
        <v>20459</v>
      </c>
      <c r="D1181" s="33" t="s">
        <v>909</v>
      </c>
      <c r="E1181" s="34">
        <v>-8.9</v>
      </c>
      <c r="F1181" s="34">
        <v>10</v>
      </c>
      <c r="G1181" s="35">
        <v>23</v>
      </c>
      <c r="H1181" s="35">
        <v>3</v>
      </c>
      <c r="I1181" s="36"/>
    </row>
    <row r="1182" spans="2:9" ht="15.75" thickTop="1" thickBot="1" x14ac:dyDescent="0.25">
      <c r="B1182" s="22">
        <v>1177</v>
      </c>
      <c r="C1182" s="32">
        <v>20535</v>
      </c>
      <c r="D1182" s="33" t="s">
        <v>909</v>
      </c>
      <c r="E1182" s="34">
        <v>-9.1999999999999993</v>
      </c>
      <c r="F1182" s="34">
        <v>9.8000000000000007</v>
      </c>
      <c r="G1182" s="35">
        <v>16</v>
      </c>
      <c r="H1182" s="35">
        <v>3</v>
      </c>
      <c r="I1182" s="36"/>
    </row>
    <row r="1183" spans="2:9" ht="15.75" thickTop="1" thickBot="1" x14ac:dyDescent="0.25">
      <c r="B1183" s="22">
        <v>1178</v>
      </c>
      <c r="C1183" s="32">
        <v>20537</v>
      </c>
      <c r="D1183" s="33" t="s">
        <v>909</v>
      </c>
      <c r="E1183" s="34">
        <v>-9.4</v>
      </c>
      <c r="F1183" s="34">
        <v>9.6999999999999993</v>
      </c>
      <c r="G1183" s="35">
        <v>3</v>
      </c>
      <c r="H1183" s="35">
        <v>3</v>
      </c>
      <c r="I1183" s="36"/>
    </row>
    <row r="1184" spans="2:9" ht="15.75" thickTop="1" thickBot="1" x14ac:dyDescent="0.25">
      <c r="B1184" s="22">
        <v>1179</v>
      </c>
      <c r="C1184" s="32">
        <v>20539</v>
      </c>
      <c r="D1184" s="33" t="s">
        <v>909</v>
      </c>
      <c r="E1184" s="34">
        <v>-9.6999999999999993</v>
      </c>
      <c r="F1184" s="34">
        <v>9.5</v>
      </c>
      <c r="G1184" s="35">
        <v>4</v>
      </c>
      <c r="H1184" s="35">
        <v>3</v>
      </c>
      <c r="I1184" s="36"/>
    </row>
    <row r="1185" spans="2:9" ht="15.75" thickTop="1" thickBot="1" x14ac:dyDescent="0.25">
      <c r="B1185" s="22">
        <v>1180</v>
      </c>
      <c r="C1185" s="32">
        <v>21029</v>
      </c>
      <c r="D1185" s="33" t="s">
        <v>909</v>
      </c>
      <c r="E1185" s="34">
        <v>-9.8000000000000007</v>
      </c>
      <c r="F1185" s="34">
        <v>9.6999999999999993</v>
      </c>
      <c r="G1185" s="35">
        <v>21</v>
      </c>
      <c r="H1185" s="35">
        <v>3</v>
      </c>
      <c r="I1185" s="36"/>
    </row>
    <row r="1186" spans="2:9" ht="15.75" thickTop="1" thickBot="1" x14ac:dyDescent="0.25">
      <c r="B1186" s="22">
        <v>1181</v>
      </c>
      <c r="C1186" s="32">
        <v>21031</v>
      </c>
      <c r="D1186" s="33" t="s">
        <v>909</v>
      </c>
      <c r="E1186" s="34">
        <v>-10.3</v>
      </c>
      <c r="F1186" s="34">
        <v>9.3000000000000007</v>
      </c>
      <c r="G1186" s="35">
        <v>44</v>
      </c>
      <c r="H1186" s="35">
        <v>3</v>
      </c>
      <c r="I1186" s="36"/>
    </row>
    <row r="1187" spans="2:9" ht="15.75" thickTop="1" thickBot="1" x14ac:dyDescent="0.25">
      <c r="B1187" s="22">
        <v>1182</v>
      </c>
      <c r="C1187" s="32">
        <v>21033</v>
      </c>
      <c r="D1187" s="33" t="s">
        <v>909</v>
      </c>
      <c r="E1187" s="34">
        <v>-10.199999999999999</v>
      </c>
      <c r="F1187" s="34">
        <v>9.4</v>
      </c>
      <c r="G1187" s="35">
        <v>-1</v>
      </c>
      <c r="H1187" s="35">
        <v>3</v>
      </c>
      <c r="I1187" s="36"/>
    </row>
    <row r="1188" spans="2:9" ht="15.75" thickTop="1" thickBot="1" x14ac:dyDescent="0.25">
      <c r="B1188" s="22">
        <v>1183</v>
      </c>
      <c r="C1188" s="32">
        <v>21035</v>
      </c>
      <c r="D1188" s="33" t="s">
        <v>909</v>
      </c>
      <c r="E1188" s="34">
        <v>-10.199999999999999</v>
      </c>
      <c r="F1188" s="34">
        <v>9.4</v>
      </c>
      <c r="G1188" s="35">
        <v>1</v>
      </c>
      <c r="H1188" s="35">
        <v>3</v>
      </c>
      <c r="I1188" s="36"/>
    </row>
    <row r="1189" spans="2:9" ht="15.75" thickTop="1" thickBot="1" x14ac:dyDescent="0.25">
      <c r="B1189" s="22">
        <v>1184</v>
      </c>
      <c r="C1189" s="32">
        <v>21037</v>
      </c>
      <c r="D1189" s="33" t="s">
        <v>909</v>
      </c>
      <c r="E1189" s="34">
        <v>-10.3</v>
      </c>
      <c r="F1189" s="34">
        <v>9.4</v>
      </c>
      <c r="G1189" s="35">
        <v>-2</v>
      </c>
      <c r="H1189" s="35">
        <v>3</v>
      </c>
      <c r="I1189" s="36"/>
    </row>
    <row r="1190" spans="2:9" ht="15.75" thickTop="1" thickBot="1" x14ac:dyDescent="0.25">
      <c r="B1190" s="22">
        <v>1185</v>
      </c>
      <c r="C1190" s="32">
        <v>21039</v>
      </c>
      <c r="D1190" s="33" t="s">
        <v>909</v>
      </c>
      <c r="E1190" s="34">
        <v>-10.5</v>
      </c>
      <c r="F1190" s="34">
        <v>9.5</v>
      </c>
      <c r="G1190" s="35">
        <v>2</v>
      </c>
      <c r="H1190" s="35">
        <v>3</v>
      </c>
      <c r="I1190" s="36"/>
    </row>
    <row r="1191" spans="2:9" ht="15.75" thickTop="1" thickBot="1" x14ac:dyDescent="0.25">
      <c r="B1191" s="22">
        <v>1186</v>
      </c>
      <c r="C1191" s="32">
        <v>21073</v>
      </c>
      <c r="D1191" s="33" t="s">
        <v>909</v>
      </c>
      <c r="E1191" s="34">
        <v>-9.4</v>
      </c>
      <c r="F1191" s="34">
        <v>9.6999999999999993</v>
      </c>
      <c r="G1191" s="35">
        <v>21</v>
      </c>
      <c r="H1191" s="35">
        <v>3</v>
      </c>
      <c r="I1191" s="36"/>
    </row>
    <row r="1192" spans="2:9" ht="15.75" thickTop="1" thickBot="1" x14ac:dyDescent="0.25">
      <c r="B1192" s="22">
        <v>1187</v>
      </c>
      <c r="C1192" s="32">
        <v>21075</v>
      </c>
      <c r="D1192" s="33" t="s">
        <v>909</v>
      </c>
      <c r="E1192" s="34">
        <v>-9.6999999999999993</v>
      </c>
      <c r="F1192" s="34">
        <v>9.3000000000000007</v>
      </c>
      <c r="G1192" s="35">
        <v>34</v>
      </c>
      <c r="H1192" s="35">
        <v>3</v>
      </c>
      <c r="I1192" s="36"/>
    </row>
    <row r="1193" spans="2:9" ht="15.75" thickTop="1" thickBot="1" x14ac:dyDescent="0.25">
      <c r="B1193" s="22">
        <v>1188</v>
      </c>
      <c r="C1193" s="32">
        <v>21077</v>
      </c>
      <c r="D1193" s="33" t="s">
        <v>909</v>
      </c>
      <c r="E1193" s="34">
        <v>-9.8000000000000007</v>
      </c>
      <c r="F1193" s="34">
        <v>9.1999999999999993</v>
      </c>
      <c r="G1193" s="35">
        <v>55</v>
      </c>
      <c r="H1193" s="35">
        <v>3</v>
      </c>
      <c r="I1193" s="36"/>
    </row>
    <row r="1194" spans="2:9" ht="15.75" thickTop="1" thickBot="1" x14ac:dyDescent="0.25">
      <c r="B1194" s="22">
        <v>1189</v>
      </c>
      <c r="C1194" s="32">
        <v>21079</v>
      </c>
      <c r="D1194" s="33" t="s">
        <v>909</v>
      </c>
      <c r="E1194" s="34">
        <v>-9.3000000000000007</v>
      </c>
      <c r="F1194" s="34">
        <v>9.8000000000000007</v>
      </c>
      <c r="G1194" s="35">
        <v>12</v>
      </c>
      <c r="H1194" s="35">
        <v>3</v>
      </c>
      <c r="I1194" s="36"/>
    </row>
    <row r="1195" spans="2:9" ht="15.75" thickTop="1" thickBot="1" x14ac:dyDescent="0.25">
      <c r="B1195" s="22">
        <v>1190</v>
      </c>
      <c r="C1195" s="32">
        <v>21107</v>
      </c>
      <c r="D1195" s="33" t="s">
        <v>909</v>
      </c>
      <c r="E1195" s="34">
        <v>-9.8000000000000007</v>
      </c>
      <c r="F1195" s="34">
        <v>9.5</v>
      </c>
      <c r="G1195" s="35">
        <v>-1</v>
      </c>
      <c r="H1195" s="35">
        <v>3</v>
      </c>
      <c r="I1195" s="36"/>
    </row>
    <row r="1196" spans="2:9" ht="15.75" thickTop="1" thickBot="1" x14ac:dyDescent="0.25">
      <c r="B1196" s="22">
        <v>1191</v>
      </c>
      <c r="C1196" s="32">
        <v>21109</v>
      </c>
      <c r="D1196" s="33" t="s">
        <v>909</v>
      </c>
      <c r="E1196" s="34">
        <v>-9.9</v>
      </c>
      <c r="F1196" s="34">
        <v>9.3000000000000007</v>
      </c>
      <c r="G1196" s="35">
        <v>1</v>
      </c>
      <c r="H1196" s="35">
        <v>3</v>
      </c>
      <c r="I1196" s="36"/>
    </row>
    <row r="1197" spans="2:9" ht="15.75" thickTop="1" thickBot="1" x14ac:dyDescent="0.25">
      <c r="B1197" s="22">
        <v>1192</v>
      </c>
      <c r="C1197" s="32">
        <v>21129</v>
      </c>
      <c r="D1197" s="33" t="s">
        <v>909</v>
      </c>
      <c r="E1197" s="34">
        <v>-9.8000000000000007</v>
      </c>
      <c r="F1197" s="34">
        <v>9.3000000000000007</v>
      </c>
      <c r="G1197" s="35">
        <v>0</v>
      </c>
      <c r="H1197" s="35">
        <v>1</v>
      </c>
      <c r="I1197" s="36"/>
    </row>
    <row r="1198" spans="2:9" ht="15.75" thickTop="1" thickBot="1" x14ac:dyDescent="0.25">
      <c r="B1198" s="22">
        <v>1193</v>
      </c>
      <c r="C1198" s="32">
        <v>21147</v>
      </c>
      <c r="D1198" s="33" t="s">
        <v>909</v>
      </c>
      <c r="E1198" s="34">
        <v>-9.8000000000000007</v>
      </c>
      <c r="F1198" s="34">
        <v>9.3000000000000007</v>
      </c>
      <c r="G1198" s="35">
        <v>0</v>
      </c>
      <c r="H1198" s="35">
        <v>3</v>
      </c>
      <c r="I1198" s="36"/>
    </row>
    <row r="1199" spans="2:9" ht="15.75" thickTop="1" thickBot="1" x14ac:dyDescent="0.25">
      <c r="B1199" s="22">
        <v>1194</v>
      </c>
      <c r="C1199" s="32">
        <v>21149</v>
      </c>
      <c r="D1199" s="33" t="s">
        <v>909</v>
      </c>
      <c r="E1199" s="34">
        <v>-9.6</v>
      </c>
      <c r="F1199" s="34">
        <v>9.3000000000000007</v>
      </c>
      <c r="G1199" s="35">
        <v>32</v>
      </c>
      <c r="H1199" s="35">
        <v>3</v>
      </c>
      <c r="I1199" s="36"/>
    </row>
    <row r="1200" spans="2:9" ht="15.75" thickTop="1" thickBot="1" x14ac:dyDescent="0.25">
      <c r="B1200" s="22">
        <v>1195</v>
      </c>
      <c r="C1200" s="32">
        <v>21217</v>
      </c>
      <c r="D1200" s="33" t="s">
        <v>910</v>
      </c>
      <c r="E1200" s="34">
        <v>-10.1</v>
      </c>
      <c r="F1200" s="34">
        <v>9.3000000000000007</v>
      </c>
      <c r="G1200" s="35">
        <v>2</v>
      </c>
      <c r="H1200" s="35">
        <v>3</v>
      </c>
      <c r="I1200" s="36"/>
    </row>
    <row r="1201" spans="2:9" ht="15.75" thickTop="1" thickBot="1" x14ac:dyDescent="0.25">
      <c r="B1201" s="22">
        <v>1196</v>
      </c>
      <c r="C1201" s="32">
        <v>21218</v>
      </c>
      <c r="D1201" s="33" t="s">
        <v>910</v>
      </c>
      <c r="E1201" s="34">
        <v>-10.1</v>
      </c>
      <c r="F1201" s="34">
        <v>9.1999999999999993</v>
      </c>
      <c r="G1201" s="35">
        <v>28</v>
      </c>
      <c r="H1201" s="35">
        <v>3</v>
      </c>
      <c r="I1201" s="36"/>
    </row>
    <row r="1202" spans="2:9" ht="15.75" thickTop="1" thickBot="1" x14ac:dyDescent="0.25">
      <c r="B1202" s="22">
        <v>1197</v>
      </c>
      <c r="C1202" s="32">
        <v>21220</v>
      </c>
      <c r="D1202" s="33" t="s">
        <v>910</v>
      </c>
      <c r="E1202" s="34">
        <v>-10.3</v>
      </c>
      <c r="F1202" s="34">
        <v>9.3000000000000007</v>
      </c>
      <c r="G1202" s="35">
        <v>19</v>
      </c>
      <c r="H1202" s="35">
        <v>3</v>
      </c>
      <c r="I1202" s="36"/>
    </row>
    <row r="1203" spans="2:9" ht="15.75" thickTop="1" thickBot="1" x14ac:dyDescent="0.25">
      <c r="B1203" s="22">
        <v>1198</v>
      </c>
      <c r="C1203" s="32">
        <v>21224</v>
      </c>
      <c r="D1203" s="33" t="s">
        <v>911</v>
      </c>
      <c r="E1203" s="34">
        <v>-10.199999999999999</v>
      </c>
      <c r="F1203" s="34">
        <v>9</v>
      </c>
      <c r="G1203" s="35">
        <v>88</v>
      </c>
      <c r="H1203" s="35">
        <v>3</v>
      </c>
      <c r="I1203" s="36"/>
    </row>
    <row r="1204" spans="2:9" ht="15.75" thickTop="1" thickBot="1" x14ac:dyDescent="0.25">
      <c r="B1204" s="22">
        <v>1199</v>
      </c>
      <c r="C1204" s="32">
        <v>21227</v>
      </c>
      <c r="D1204" s="33" t="s">
        <v>912</v>
      </c>
      <c r="E1204" s="34">
        <v>-10.3</v>
      </c>
      <c r="F1204" s="34">
        <v>9.3000000000000007</v>
      </c>
      <c r="G1204" s="35">
        <v>31</v>
      </c>
      <c r="H1204" s="35">
        <v>3</v>
      </c>
      <c r="I1204" s="36"/>
    </row>
    <row r="1205" spans="2:9" ht="15.75" thickTop="1" thickBot="1" x14ac:dyDescent="0.25">
      <c r="B1205" s="22">
        <v>1200</v>
      </c>
      <c r="C1205" s="32">
        <v>21228</v>
      </c>
      <c r="D1205" s="33" t="s">
        <v>913</v>
      </c>
      <c r="E1205" s="34">
        <v>-10.3</v>
      </c>
      <c r="F1205" s="34">
        <v>9.1999999999999993</v>
      </c>
      <c r="G1205" s="35">
        <v>41</v>
      </c>
      <c r="H1205" s="35">
        <v>3</v>
      </c>
      <c r="I1205" s="36"/>
    </row>
    <row r="1206" spans="2:9" ht="15.75" thickTop="1" thickBot="1" x14ac:dyDescent="0.25">
      <c r="B1206" s="22">
        <v>1201</v>
      </c>
      <c r="C1206" s="32">
        <v>21244</v>
      </c>
      <c r="D1206" s="33" t="s">
        <v>914</v>
      </c>
      <c r="E1206" s="34">
        <v>-10.1</v>
      </c>
      <c r="F1206" s="34">
        <v>9.3000000000000007</v>
      </c>
      <c r="G1206" s="35">
        <v>73</v>
      </c>
      <c r="H1206" s="35">
        <v>3</v>
      </c>
      <c r="I1206" s="36"/>
    </row>
    <row r="1207" spans="2:9" ht="15.75" thickTop="1" thickBot="1" x14ac:dyDescent="0.25">
      <c r="B1207" s="22">
        <v>1202</v>
      </c>
      <c r="C1207" s="32">
        <v>21255</v>
      </c>
      <c r="D1207" s="33" t="s">
        <v>915</v>
      </c>
      <c r="E1207" s="34">
        <v>-10.1</v>
      </c>
      <c r="F1207" s="34">
        <v>9.1999999999999993</v>
      </c>
      <c r="G1207" s="35">
        <v>66</v>
      </c>
      <c r="H1207" s="35">
        <v>3</v>
      </c>
      <c r="I1207" s="36"/>
    </row>
    <row r="1208" spans="2:9" ht="15.75" thickTop="1" thickBot="1" x14ac:dyDescent="0.25">
      <c r="B1208" s="22">
        <v>1203</v>
      </c>
      <c r="C1208" s="32">
        <v>21256</v>
      </c>
      <c r="D1208" s="33" t="s">
        <v>916</v>
      </c>
      <c r="E1208" s="34">
        <v>-10.3</v>
      </c>
      <c r="F1208" s="34">
        <v>9.1999999999999993</v>
      </c>
      <c r="G1208" s="35">
        <v>54</v>
      </c>
      <c r="H1208" s="35">
        <v>3</v>
      </c>
      <c r="I1208" s="36"/>
    </row>
    <row r="1209" spans="2:9" ht="15.75" thickTop="1" thickBot="1" x14ac:dyDescent="0.25">
      <c r="B1209" s="22">
        <v>1204</v>
      </c>
      <c r="C1209" s="32">
        <v>21258</v>
      </c>
      <c r="D1209" s="33" t="s">
        <v>80</v>
      </c>
      <c r="E1209" s="34">
        <v>-10</v>
      </c>
      <c r="F1209" s="34">
        <v>9.1</v>
      </c>
      <c r="G1209" s="35">
        <v>42</v>
      </c>
      <c r="H1209" s="35">
        <v>3</v>
      </c>
      <c r="I1209" s="36"/>
    </row>
    <row r="1210" spans="2:9" ht="15.75" thickTop="1" thickBot="1" x14ac:dyDescent="0.25">
      <c r="B1210" s="22">
        <v>1205</v>
      </c>
      <c r="C1210" s="32">
        <v>21259</v>
      </c>
      <c r="D1210" s="33" t="s">
        <v>917</v>
      </c>
      <c r="E1210" s="34">
        <v>-10.7</v>
      </c>
      <c r="F1210" s="34">
        <v>9.1999999999999993</v>
      </c>
      <c r="G1210" s="35">
        <v>49</v>
      </c>
      <c r="H1210" s="35">
        <v>3</v>
      </c>
      <c r="I1210" s="36"/>
    </row>
    <row r="1211" spans="2:9" ht="15.75" thickTop="1" thickBot="1" x14ac:dyDescent="0.25">
      <c r="B1211" s="22">
        <v>1206</v>
      </c>
      <c r="C1211" s="32">
        <v>21261</v>
      </c>
      <c r="D1211" s="33" t="s">
        <v>918</v>
      </c>
      <c r="E1211" s="34">
        <v>-10.5</v>
      </c>
      <c r="F1211" s="34">
        <v>9.1999999999999993</v>
      </c>
      <c r="G1211" s="35">
        <v>46</v>
      </c>
      <c r="H1211" s="35">
        <v>3</v>
      </c>
      <c r="I1211" s="36"/>
    </row>
    <row r="1212" spans="2:9" ht="15.75" thickTop="1" thickBot="1" x14ac:dyDescent="0.25">
      <c r="B1212" s="22">
        <v>1207</v>
      </c>
      <c r="C1212" s="32">
        <v>21266</v>
      </c>
      <c r="D1212" s="33" t="s">
        <v>919</v>
      </c>
      <c r="E1212" s="34">
        <v>-10.3</v>
      </c>
      <c r="F1212" s="34">
        <v>9.3000000000000007</v>
      </c>
      <c r="G1212" s="35">
        <v>46</v>
      </c>
      <c r="H1212" s="35">
        <v>3</v>
      </c>
      <c r="I1212" s="36"/>
    </row>
    <row r="1213" spans="2:9" ht="15.75" thickTop="1" thickBot="1" x14ac:dyDescent="0.25">
      <c r="B1213" s="22">
        <v>1208</v>
      </c>
      <c r="C1213" s="32">
        <v>21271</v>
      </c>
      <c r="D1213" s="33" t="s">
        <v>920</v>
      </c>
      <c r="E1213" s="34">
        <v>-10.8</v>
      </c>
      <c r="F1213" s="34">
        <v>9.1999999999999993</v>
      </c>
      <c r="G1213" s="35">
        <v>60</v>
      </c>
      <c r="H1213" s="35">
        <v>3</v>
      </c>
      <c r="I1213" s="36"/>
    </row>
    <row r="1214" spans="2:9" ht="15.75" thickTop="1" thickBot="1" x14ac:dyDescent="0.25">
      <c r="B1214" s="22">
        <v>1209</v>
      </c>
      <c r="C1214" s="32">
        <v>21272</v>
      </c>
      <c r="D1214" s="33" t="s">
        <v>921</v>
      </c>
      <c r="E1214" s="34">
        <v>-11</v>
      </c>
      <c r="F1214" s="34">
        <v>9.1</v>
      </c>
      <c r="G1214" s="35">
        <v>99</v>
      </c>
      <c r="H1214" s="35">
        <v>3</v>
      </c>
      <c r="I1214" s="36"/>
    </row>
    <row r="1215" spans="2:9" ht="15.75" thickTop="1" thickBot="1" x14ac:dyDescent="0.25">
      <c r="B1215" s="22">
        <v>1210</v>
      </c>
      <c r="C1215" s="32">
        <v>21274</v>
      </c>
      <c r="D1215" s="33" t="s">
        <v>922</v>
      </c>
      <c r="E1215" s="34">
        <v>-10.7</v>
      </c>
      <c r="F1215" s="34">
        <v>9</v>
      </c>
      <c r="G1215" s="35">
        <v>103</v>
      </c>
      <c r="H1215" s="35">
        <v>3</v>
      </c>
      <c r="I1215" s="36"/>
    </row>
    <row r="1216" spans="2:9" ht="15.75" thickTop="1" thickBot="1" x14ac:dyDescent="0.25">
      <c r="B1216" s="22">
        <v>1211</v>
      </c>
      <c r="C1216" s="32">
        <v>21279</v>
      </c>
      <c r="D1216" s="33" t="s">
        <v>923</v>
      </c>
      <c r="E1216" s="34">
        <v>-9.9</v>
      </c>
      <c r="F1216" s="34">
        <v>9.1</v>
      </c>
      <c r="G1216" s="35">
        <v>40</v>
      </c>
      <c r="H1216" s="35">
        <v>3</v>
      </c>
      <c r="I1216" s="36"/>
    </row>
    <row r="1217" spans="2:9" ht="15.75" thickTop="1" thickBot="1" x14ac:dyDescent="0.25">
      <c r="B1217" s="22">
        <v>1212</v>
      </c>
      <c r="C1217" s="32">
        <v>21335</v>
      </c>
      <c r="D1217" s="33" t="s">
        <v>924</v>
      </c>
      <c r="E1217" s="34">
        <v>-11.1</v>
      </c>
      <c r="F1217" s="34">
        <v>9.4</v>
      </c>
      <c r="G1217" s="35">
        <v>32</v>
      </c>
      <c r="H1217" s="35">
        <v>3</v>
      </c>
      <c r="I1217" s="36"/>
    </row>
    <row r="1218" spans="2:9" ht="15.75" thickTop="1" thickBot="1" x14ac:dyDescent="0.25">
      <c r="B1218" s="22">
        <v>1213</v>
      </c>
      <c r="C1218" s="32">
        <v>21337</v>
      </c>
      <c r="D1218" s="33" t="s">
        <v>924</v>
      </c>
      <c r="E1218" s="34">
        <v>-10.7</v>
      </c>
      <c r="F1218" s="34">
        <v>9.6</v>
      </c>
      <c r="G1218" s="35">
        <v>38</v>
      </c>
      <c r="H1218" s="35">
        <v>3</v>
      </c>
      <c r="I1218" s="36"/>
    </row>
    <row r="1219" spans="2:9" ht="15.75" thickTop="1" thickBot="1" x14ac:dyDescent="0.25">
      <c r="B1219" s="22">
        <v>1214</v>
      </c>
      <c r="C1219" s="32">
        <v>21339</v>
      </c>
      <c r="D1219" s="33" t="s">
        <v>924</v>
      </c>
      <c r="E1219" s="34">
        <v>-10.9</v>
      </c>
      <c r="F1219" s="34">
        <v>9.3000000000000007</v>
      </c>
      <c r="G1219" s="35">
        <v>42</v>
      </c>
      <c r="H1219" s="35">
        <v>3</v>
      </c>
      <c r="I1219" s="36"/>
    </row>
    <row r="1220" spans="2:9" ht="15.75" thickTop="1" thickBot="1" x14ac:dyDescent="0.25">
      <c r="B1220" s="22">
        <v>1215</v>
      </c>
      <c r="C1220" s="32">
        <v>21354</v>
      </c>
      <c r="D1220" s="33" t="s">
        <v>925</v>
      </c>
      <c r="E1220" s="34">
        <v>-10.9</v>
      </c>
      <c r="F1220" s="34">
        <v>9.5</v>
      </c>
      <c r="G1220" s="35">
        <v>6</v>
      </c>
      <c r="H1220" s="35">
        <v>3</v>
      </c>
      <c r="I1220" s="36"/>
    </row>
    <row r="1221" spans="2:9" ht="15.75" thickTop="1" thickBot="1" x14ac:dyDescent="0.25">
      <c r="B1221" s="22">
        <v>1216</v>
      </c>
      <c r="C1221" s="32">
        <v>21357</v>
      </c>
      <c r="D1221" s="33" t="s">
        <v>926</v>
      </c>
      <c r="E1221" s="34">
        <v>-10.6</v>
      </c>
      <c r="F1221" s="34">
        <v>9.5</v>
      </c>
      <c r="G1221" s="35">
        <v>5</v>
      </c>
      <c r="H1221" s="35">
        <v>3</v>
      </c>
      <c r="I1221" s="36"/>
    </row>
    <row r="1222" spans="2:9" ht="15.75" thickTop="1" thickBot="1" x14ac:dyDescent="0.25">
      <c r="B1222" s="22">
        <v>1217</v>
      </c>
      <c r="C1222" s="32">
        <v>21358</v>
      </c>
      <c r="D1222" s="33" t="s">
        <v>927</v>
      </c>
      <c r="E1222" s="34">
        <v>-10.8</v>
      </c>
      <c r="F1222" s="34">
        <v>9.5</v>
      </c>
      <c r="G1222" s="35">
        <v>12</v>
      </c>
      <c r="H1222" s="35">
        <v>3</v>
      </c>
      <c r="I1222" s="36"/>
    </row>
    <row r="1223" spans="2:9" ht="15.75" thickTop="1" thickBot="1" x14ac:dyDescent="0.25">
      <c r="B1223" s="22">
        <v>1218</v>
      </c>
      <c r="C1223" s="32">
        <v>21360</v>
      </c>
      <c r="D1223" s="33" t="s">
        <v>928</v>
      </c>
      <c r="E1223" s="34">
        <v>-10.8</v>
      </c>
      <c r="F1223" s="34">
        <v>9.4</v>
      </c>
      <c r="G1223" s="35">
        <v>18</v>
      </c>
      <c r="H1223" s="35">
        <v>3</v>
      </c>
      <c r="I1223" s="36"/>
    </row>
    <row r="1224" spans="2:9" ht="15.75" thickTop="1" thickBot="1" x14ac:dyDescent="0.25">
      <c r="B1224" s="22">
        <v>1219</v>
      </c>
      <c r="C1224" s="32">
        <v>21365</v>
      </c>
      <c r="D1224" s="33" t="s">
        <v>929</v>
      </c>
      <c r="E1224" s="34">
        <v>-11</v>
      </c>
      <c r="F1224" s="34">
        <v>9.5</v>
      </c>
      <c r="G1224" s="35">
        <v>30</v>
      </c>
      <c r="H1224" s="35">
        <v>3</v>
      </c>
      <c r="I1224" s="36"/>
    </row>
    <row r="1225" spans="2:9" ht="15.75" thickTop="1" thickBot="1" x14ac:dyDescent="0.25">
      <c r="B1225" s="22">
        <v>1220</v>
      </c>
      <c r="C1225" s="32">
        <v>21368</v>
      </c>
      <c r="D1225" s="33" t="s">
        <v>930</v>
      </c>
      <c r="E1225" s="34">
        <v>-11.2</v>
      </c>
      <c r="F1225" s="34">
        <v>9.3000000000000007</v>
      </c>
      <c r="G1225" s="35">
        <v>39</v>
      </c>
      <c r="H1225" s="35">
        <v>3</v>
      </c>
      <c r="I1225" s="36"/>
    </row>
    <row r="1226" spans="2:9" ht="15.75" thickTop="1" thickBot="1" x14ac:dyDescent="0.25">
      <c r="B1226" s="22">
        <v>1221</v>
      </c>
      <c r="C1226" s="32">
        <v>21369</v>
      </c>
      <c r="D1226" s="33" t="s">
        <v>931</v>
      </c>
      <c r="E1226" s="34">
        <v>-11.1</v>
      </c>
      <c r="F1226" s="34">
        <v>9.1</v>
      </c>
      <c r="G1226" s="35">
        <v>102</v>
      </c>
      <c r="H1226" s="35">
        <v>3</v>
      </c>
      <c r="I1226" s="36"/>
    </row>
    <row r="1227" spans="2:9" ht="15.75" thickTop="1" thickBot="1" x14ac:dyDescent="0.25">
      <c r="B1227" s="22">
        <v>1222</v>
      </c>
      <c r="C1227" s="32">
        <v>21371</v>
      </c>
      <c r="D1227" s="33" t="s">
        <v>932</v>
      </c>
      <c r="E1227" s="34">
        <v>-11.1</v>
      </c>
      <c r="F1227" s="34">
        <v>9.1</v>
      </c>
      <c r="G1227" s="35">
        <v>83</v>
      </c>
      <c r="H1227" s="35">
        <v>3</v>
      </c>
      <c r="I1227" s="36"/>
    </row>
    <row r="1228" spans="2:9" ht="15.75" thickTop="1" thickBot="1" x14ac:dyDescent="0.25">
      <c r="B1228" s="22">
        <v>1223</v>
      </c>
      <c r="C1228" s="32">
        <v>21376</v>
      </c>
      <c r="D1228" s="33" t="s">
        <v>933</v>
      </c>
      <c r="E1228" s="34">
        <v>-11</v>
      </c>
      <c r="F1228" s="34">
        <v>9.3000000000000007</v>
      </c>
      <c r="G1228" s="35">
        <v>43</v>
      </c>
      <c r="H1228" s="35">
        <v>3</v>
      </c>
      <c r="I1228" s="36"/>
    </row>
    <row r="1229" spans="2:9" ht="15.75" thickTop="1" thickBot="1" x14ac:dyDescent="0.25">
      <c r="B1229" s="22">
        <v>1224</v>
      </c>
      <c r="C1229" s="32">
        <v>21379</v>
      </c>
      <c r="D1229" s="33" t="s">
        <v>934</v>
      </c>
      <c r="E1229" s="34">
        <v>-10.8</v>
      </c>
      <c r="F1229" s="34">
        <v>9.5</v>
      </c>
      <c r="G1229" s="35">
        <v>6</v>
      </c>
      <c r="H1229" s="35">
        <v>3</v>
      </c>
      <c r="I1229" s="36"/>
    </row>
    <row r="1230" spans="2:9" ht="15.75" thickTop="1" thickBot="1" x14ac:dyDescent="0.25">
      <c r="B1230" s="22">
        <v>1225</v>
      </c>
      <c r="C1230" s="32">
        <v>21380</v>
      </c>
      <c r="D1230" s="33" t="s">
        <v>935</v>
      </c>
      <c r="E1230" s="34">
        <v>-10.8</v>
      </c>
      <c r="F1230" s="34">
        <v>9.5</v>
      </c>
      <c r="G1230" s="35">
        <v>3</v>
      </c>
      <c r="H1230" s="35">
        <v>3</v>
      </c>
      <c r="I1230" s="36"/>
    </row>
    <row r="1231" spans="2:9" ht="15.75" thickTop="1" thickBot="1" x14ac:dyDescent="0.25">
      <c r="B1231" s="22">
        <v>1226</v>
      </c>
      <c r="C1231" s="32">
        <v>21382</v>
      </c>
      <c r="D1231" s="33" t="s">
        <v>936</v>
      </c>
      <c r="E1231" s="34">
        <v>-10.7</v>
      </c>
      <c r="F1231" s="34">
        <v>9.5</v>
      </c>
      <c r="G1231" s="35">
        <v>7</v>
      </c>
      <c r="H1231" s="35">
        <v>3</v>
      </c>
      <c r="I1231" s="36"/>
    </row>
    <row r="1232" spans="2:9" ht="15.75" thickTop="1" thickBot="1" x14ac:dyDescent="0.25">
      <c r="B1232" s="22">
        <v>1227</v>
      </c>
      <c r="C1232" s="32">
        <v>21385</v>
      </c>
      <c r="D1232" s="33" t="s">
        <v>937</v>
      </c>
      <c r="E1232" s="34">
        <v>-11.3</v>
      </c>
      <c r="F1232" s="34">
        <v>9</v>
      </c>
      <c r="G1232" s="35">
        <v>93</v>
      </c>
      <c r="H1232" s="35">
        <v>3</v>
      </c>
      <c r="I1232" s="36"/>
    </row>
    <row r="1233" spans="2:9" ht="15.75" thickTop="1" thickBot="1" x14ac:dyDescent="0.25">
      <c r="B1233" s="22">
        <v>1228</v>
      </c>
      <c r="C1233" s="32">
        <v>21386</v>
      </c>
      <c r="D1233" s="33" t="s">
        <v>938</v>
      </c>
      <c r="E1233" s="34">
        <v>-11.3</v>
      </c>
      <c r="F1233" s="34">
        <v>9</v>
      </c>
      <c r="G1233" s="35">
        <v>99</v>
      </c>
      <c r="H1233" s="35">
        <v>3</v>
      </c>
      <c r="I1233" s="36"/>
    </row>
    <row r="1234" spans="2:9" ht="15.75" thickTop="1" thickBot="1" x14ac:dyDescent="0.25">
      <c r="B1234" s="22">
        <v>1229</v>
      </c>
      <c r="C1234" s="32">
        <v>21388</v>
      </c>
      <c r="D1234" s="33" t="s">
        <v>939</v>
      </c>
      <c r="E1234" s="34">
        <v>-11.1</v>
      </c>
      <c r="F1234" s="34">
        <v>9.1</v>
      </c>
      <c r="G1234" s="35">
        <v>75</v>
      </c>
      <c r="H1234" s="35">
        <v>3</v>
      </c>
      <c r="I1234" s="36"/>
    </row>
    <row r="1235" spans="2:9" ht="15.75" thickTop="1" thickBot="1" x14ac:dyDescent="0.25">
      <c r="B1235" s="22">
        <v>1230</v>
      </c>
      <c r="C1235" s="32">
        <v>21391</v>
      </c>
      <c r="D1235" s="33" t="s">
        <v>940</v>
      </c>
      <c r="E1235" s="34">
        <v>-11.1</v>
      </c>
      <c r="F1235" s="34">
        <v>9.3000000000000007</v>
      </c>
      <c r="G1235" s="35">
        <v>48</v>
      </c>
      <c r="H1235" s="35">
        <v>3</v>
      </c>
      <c r="I1235" s="36"/>
    </row>
    <row r="1236" spans="2:9" ht="15.75" thickTop="1" thickBot="1" x14ac:dyDescent="0.25">
      <c r="B1236" s="22">
        <v>1231</v>
      </c>
      <c r="C1236" s="32">
        <v>21394</v>
      </c>
      <c r="D1236" s="33" t="s">
        <v>941</v>
      </c>
      <c r="E1236" s="34">
        <v>-11.2</v>
      </c>
      <c r="F1236" s="34">
        <v>9.1</v>
      </c>
      <c r="G1236" s="35">
        <v>86</v>
      </c>
      <c r="H1236" s="35">
        <v>3</v>
      </c>
      <c r="I1236" s="36"/>
    </row>
    <row r="1237" spans="2:9" ht="15.75" thickTop="1" thickBot="1" x14ac:dyDescent="0.25">
      <c r="B1237" s="22">
        <v>1232</v>
      </c>
      <c r="C1237" s="32">
        <v>21395</v>
      </c>
      <c r="D1237" s="33" t="s">
        <v>942</v>
      </c>
      <c r="E1237" s="34">
        <v>-10.6</v>
      </c>
      <c r="F1237" s="34">
        <v>9.5</v>
      </c>
      <c r="G1237" s="35">
        <v>0</v>
      </c>
      <c r="H1237" s="35">
        <v>3</v>
      </c>
      <c r="I1237" s="36"/>
    </row>
    <row r="1238" spans="2:9" ht="15.75" thickTop="1" thickBot="1" x14ac:dyDescent="0.25">
      <c r="B1238" s="22">
        <v>1233</v>
      </c>
      <c r="C1238" s="32">
        <v>21397</v>
      </c>
      <c r="D1238" s="33" t="s">
        <v>943</v>
      </c>
      <c r="E1238" s="34">
        <v>-11.1</v>
      </c>
      <c r="F1238" s="34">
        <v>9.3000000000000007</v>
      </c>
      <c r="G1238" s="35">
        <v>55</v>
      </c>
      <c r="H1238" s="35">
        <v>3</v>
      </c>
      <c r="I1238" s="36"/>
    </row>
    <row r="1239" spans="2:9" ht="15.75" thickTop="1" thickBot="1" x14ac:dyDescent="0.25">
      <c r="B1239" s="22">
        <v>1234</v>
      </c>
      <c r="C1239" s="32">
        <v>21398</v>
      </c>
      <c r="D1239" s="33" t="s">
        <v>944</v>
      </c>
      <c r="E1239" s="34">
        <v>-10.9</v>
      </c>
      <c r="F1239" s="34">
        <v>9.5</v>
      </c>
      <c r="G1239" s="35">
        <v>12</v>
      </c>
      <c r="H1239" s="35">
        <v>3</v>
      </c>
      <c r="I1239" s="36"/>
    </row>
    <row r="1240" spans="2:9" ht="15.75" thickTop="1" thickBot="1" x14ac:dyDescent="0.25">
      <c r="B1240" s="22">
        <v>1235</v>
      </c>
      <c r="C1240" s="32">
        <v>21400</v>
      </c>
      <c r="D1240" s="33" t="s">
        <v>945</v>
      </c>
      <c r="E1240" s="34">
        <v>-11.1</v>
      </c>
      <c r="F1240" s="34">
        <v>9.1999999999999993</v>
      </c>
      <c r="G1240" s="35">
        <v>60</v>
      </c>
      <c r="H1240" s="35">
        <v>3</v>
      </c>
      <c r="I1240" s="36"/>
    </row>
    <row r="1241" spans="2:9" ht="15.75" thickTop="1" thickBot="1" x14ac:dyDescent="0.25">
      <c r="B1241" s="22">
        <v>1236</v>
      </c>
      <c r="C1241" s="32">
        <v>21401</v>
      </c>
      <c r="D1241" s="33" t="s">
        <v>946</v>
      </c>
      <c r="E1241" s="34">
        <v>-11.2</v>
      </c>
      <c r="F1241" s="34">
        <v>9.3000000000000007</v>
      </c>
      <c r="G1241" s="35">
        <v>41</v>
      </c>
      <c r="H1241" s="35">
        <v>3</v>
      </c>
      <c r="I1241" s="36"/>
    </row>
    <row r="1242" spans="2:9" ht="15.75" thickTop="1" thickBot="1" x14ac:dyDescent="0.25">
      <c r="B1242" s="22">
        <v>1237</v>
      </c>
      <c r="C1242" s="32">
        <v>21403</v>
      </c>
      <c r="D1242" s="33" t="s">
        <v>947</v>
      </c>
      <c r="E1242" s="34">
        <v>-11</v>
      </c>
      <c r="F1242" s="34">
        <v>9.1999999999999993</v>
      </c>
      <c r="G1242" s="35">
        <v>67</v>
      </c>
      <c r="H1242" s="35">
        <v>3</v>
      </c>
      <c r="I1242" s="36"/>
    </row>
    <row r="1243" spans="2:9" ht="15.75" thickTop="1" thickBot="1" x14ac:dyDescent="0.25">
      <c r="B1243" s="22">
        <v>1238</v>
      </c>
      <c r="C1243" s="32">
        <v>21406</v>
      </c>
      <c r="D1243" s="33" t="s">
        <v>948</v>
      </c>
      <c r="E1243" s="34">
        <v>-11.3</v>
      </c>
      <c r="F1243" s="34">
        <v>9.3000000000000007</v>
      </c>
      <c r="G1243" s="35">
        <v>29</v>
      </c>
      <c r="H1243" s="35">
        <v>3</v>
      </c>
      <c r="I1243" s="36"/>
    </row>
    <row r="1244" spans="2:9" ht="15.75" thickTop="1" thickBot="1" x14ac:dyDescent="0.25">
      <c r="B1244" s="22">
        <v>1239</v>
      </c>
      <c r="C1244" s="32">
        <v>21407</v>
      </c>
      <c r="D1244" s="33" t="s">
        <v>949</v>
      </c>
      <c r="E1244" s="34">
        <v>-11.2</v>
      </c>
      <c r="F1244" s="34">
        <v>9.4</v>
      </c>
      <c r="G1244" s="35">
        <v>23</v>
      </c>
      <c r="H1244" s="35">
        <v>3</v>
      </c>
      <c r="I1244" s="36"/>
    </row>
    <row r="1245" spans="2:9" ht="15.75" thickTop="1" thickBot="1" x14ac:dyDescent="0.25">
      <c r="B1245" s="22">
        <v>1240</v>
      </c>
      <c r="C1245" s="32">
        <v>21409</v>
      </c>
      <c r="D1245" s="33" t="s">
        <v>950</v>
      </c>
      <c r="E1245" s="34">
        <v>-11.3</v>
      </c>
      <c r="F1245" s="34">
        <v>9.3000000000000007</v>
      </c>
      <c r="G1245" s="35">
        <v>46</v>
      </c>
      <c r="H1245" s="35">
        <v>3</v>
      </c>
      <c r="I1245" s="36"/>
    </row>
    <row r="1246" spans="2:9" ht="15.75" thickTop="1" thickBot="1" x14ac:dyDescent="0.25">
      <c r="B1246" s="22">
        <v>1241</v>
      </c>
      <c r="C1246" s="32">
        <v>21423</v>
      </c>
      <c r="D1246" s="33" t="s">
        <v>951</v>
      </c>
      <c r="E1246" s="34">
        <v>-10.5</v>
      </c>
      <c r="F1246" s="34">
        <v>9.5</v>
      </c>
      <c r="G1246" s="35">
        <v>2</v>
      </c>
      <c r="H1246" s="35">
        <v>3</v>
      </c>
      <c r="I1246" s="36"/>
    </row>
    <row r="1247" spans="2:9" ht="15.75" thickTop="1" thickBot="1" x14ac:dyDescent="0.25">
      <c r="B1247" s="22">
        <v>1242</v>
      </c>
      <c r="C1247" s="32">
        <v>21435</v>
      </c>
      <c r="D1247" s="33" t="s">
        <v>952</v>
      </c>
      <c r="E1247" s="34">
        <v>-10.5</v>
      </c>
      <c r="F1247" s="34">
        <v>9.4</v>
      </c>
      <c r="G1247" s="35">
        <v>13</v>
      </c>
      <c r="H1247" s="35">
        <v>3</v>
      </c>
      <c r="I1247" s="36"/>
    </row>
    <row r="1248" spans="2:9" ht="15.75" thickTop="1" thickBot="1" x14ac:dyDescent="0.25">
      <c r="B1248" s="22">
        <v>1243</v>
      </c>
      <c r="C1248" s="32">
        <v>21436</v>
      </c>
      <c r="D1248" s="33" t="s">
        <v>953</v>
      </c>
      <c r="E1248" s="34">
        <v>-10.5</v>
      </c>
      <c r="F1248" s="34">
        <v>9.5</v>
      </c>
      <c r="G1248" s="35">
        <v>4</v>
      </c>
      <c r="H1248" s="35">
        <v>3</v>
      </c>
      <c r="I1248" s="36"/>
    </row>
    <row r="1249" spans="2:9" ht="15.75" thickTop="1" thickBot="1" x14ac:dyDescent="0.25">
      <c r="B1249" s="22">
        <v>1244</v>
      </c>
      <c r="C1249" s="32">
        <v>21438</v>
      </c>
      <c r="D1249" s="33" t="s">
        <v>954</v>
      </c>
      <c r="E1249" s="34">
        <v>-10.6</v>
      </c>
      <c r="F1249" s="34">
        <v>9.1999999999999993</v>
      </c>
      <c r="G1249" s="35">
        <v>56</v>
      </c>
      <c r="H1249" s="35">
        <v>3</v>
      </c>
      <c r="I1249" s="36"/>
    </row>
    <row r="1250" spans="2:9" ht="15.75" thickTop="1" thickBot="1" x14ac:dyDescent="0.25">
      <c r="B1250" s="22">
        <v>1245</v>
      </c>
      <c r="C1250" s="32">
        <v>21439</v>
      </c>
      <c r="D1250" s="33" t="s">
        <v>955</v>
      </c>
      <c r="E1250" s="34">
        <v>-10.5</v>
      </c>
      <c r="F1250" s="34">
        <v>9.3000000000000007</v>
      </c>
      <c r="G1250" s="35">
        <v>34</v>
      </c>
      <c r="H1250" s="35">
        <v>3</v>
      </c>
      <c r="I1250" s="36"/>
    </row>
    <row r="1251" spans="2:9" ht="15.75" thickTop="1" thickBot="1" x14ac:dyDescent="0.25">
      <c r="B1251" s="22">
        <v>1246</v>
      </c>
      <c r="C1251" s="32">
        <v>21441</v>
      </c>
      <c r="D1251" s="33" t="s">
        <v>956</v>
      </c>
      <c r="E1251" s="34">
        <v>-10.8</v>
      </c>
      <c r="F1251" s="34">
        <v>9.3000000000000007</v>
      </c>
      <c r="G1251" s="35">
        <v>31</v>
      </c>
      <c r="H1251" s="35">
        <v>3</v>
      </c>
      <c r="I1251" s="36"/>
    </row>
    <row r="1252" spans="2:9" ht="15.75" thickTop="1" thickBot="1" x14ac:dyDescent="0.25">
      <c r="B1252" s="22">
        <v>1247</v>
      </c>
      <c r="C1252" s="32">
        <v>21442</v>
      </c>
      <c r="D1252" s="33" t="s">
        <v>957</v>
      </c>
      <c r="E1252" s="34">
        <v>-10.8</v>
      </c>
      <c r="F1252" s="34">
        <v>9.3000000000000007</v>
      </c>
      <c r="G1252" s="35">
        <v>45</v>
      </c>
      <c r="H1252" s="35">
        <v>3</v>
      </c>
      <c r="I1252" s="36"/>
    </row>
    <row r="1253" spans="2:9" ht="15.75" thickTop="1" thickBot="1" x14ac:dyDescent="0.25">
      <c r="B1253" s="22">
        <v>1248</v>
      </c>
      <c r="C1253" s="32">
        <v>21444</v>
      </c>
      <c r="D1253" s="33" t="s">
        <v>958</v>
      </c>
      <c r="E1253" s="34">
        <v>-10.9</v>
      </c>
      <c r="F1253" s="34">
        <v>9.4</v>
      </c>
      <c r="G1253" s="35">
        <v>27</v>
      </c>
      <c r="H1253" s="35">
        <v>3</v>
      </c>
      <c r="I1253" s="36"/>
    </row>
    <row r="1254" spans="2:9" ht="15.75" thickTop="1" thickBot="1" x14ac:dyDescent="0.25">
      <c r="B1254" s="22">
        <v>1249</v>
      </c>
      <c r="C1254" s="32">
        <v>21445</v>
      </c>
      <c r="D1254" s="33" t="s">
        <v>959</v>
      </c>
      <c r="E1254" s="34">
        <v>-10.7</v>
      </c>
      <c r="F1254" s="34">
        <v>9.4</v>
      </c>
      <c r="G1254" s="35">
        <v>23</v>
      </c>
      <c r="H1254" s="35">
        <v>3</v>
      </c>
      <c r="I1254" s="36"/>
    </row>
    <row r="1255" spans="2:9" ht="15.75" thickTop="1" thickBot="1" x14ac:dyDescent="0.25">
      <c r="B1255" s="22">
        <v>1250</v>
      </c>
      <c r="C1255" s="32">
        <v>21447</v>
      </c>
      <c r="D1255" s="33" t="s">
        <v>960</v>
      </c>
      <c r="E1255" s="34">
        <v>-10.6</v>
      </c>
      <c r="F1255" s="34">
        <v>9.5</v>
      </c>
      <c r="G1255" s="35">
        <v>2</v>
      </c>
      <c r="H1255" s="35">
        <v>3</v>
      </c>
      <c r="I1255" s="36"/>
    </row>
    <row r="1256" spans="2:9" ht="15.75" thickTop="1" thickBot="1" x14ac:dyDescent="0.25">
      <c r="B1256" s="22">
        <v>1251</v>
      </c>
      <c r="C1256" s="32">
        <v>21449</v>
      </c>
      <c r="D1256" s="33" t="s">
        <v>961</v>
      </c>
      <c r="E1256" s="34">
        <v>-10.8</v>
      </c>
      <c r="F1256" s="34">
        <v>9.4</v>
      </c>
      <c r="G1256" s="35">
        <v>17</v>
      </c>
      <c r="H1256" s="35">
        <v>3</v>
      </c>
      <c r="I1256" s="36"/>
    </row>
    <row r="1257" spans="2:9" ht="15.75" thickTop="1" thickBot="1" x14ac:dyDescent="0.25">
      <c r="B1257" s="22">
        <v>1252</v>
      </c>
      <c r="C1257" s="32">
        <v>21465</v>
      </c>
      <c r="D1257" s="33" t="s">
        <v>962</v>
      </c>
      <c r="E1257" s="34">
        <v>-10.5</v>
      </c>
      <c r="F1257" s="34">
        <v>9.1999999999999993</v>
      </c>
      <c r="G1257" s="35">
        <v>50</v>
      </c>
      <c r="H1257" s="35">
        <v>3</v>
      </c>
      <c r="I1257" s="36"/>
    </row>
    <row r="1258" spans="2:9" ht="15.75" thickTop="1" thickBot="1" x14ac:dyDescent="0.25">
      <c r="B1258" s="22">
        <v>1253</v>
      </c>
      <c r="C1258" s="32">
        <v>21481</v>
      </c>
      <c r="D1258" s="33" t="s">
        <v>963</v>
      </c>
      <c r="E1258" s="34">
        <v>-10.9</v>
      </c>
      <c r="F1258" s="34">
        <v>9.4</v>
      </c>
      <c r="G1258" s="35">
        <v>34</v>
      </c>
      <c r="H1258" s="35">
        <v>3</v>
      </c>
      <c r="I1258" s="36"/>
    </row>
    <row r="1259" spans="2:9" ht="15.75" thickTop="1" thickBot="1" x14ac:dyDescent="0.25">
      <c r="B1259" s="22">
        <v>1254</v>
      </c>
      <c r="C1259" s="32">
        <v>21483</v>
      </c>
      <c r="D1259" s="33" t="s">
        <v>964</v>
      </c>
      <c r="E1259" s="34">
        <v>-10.8</v>
      </c>
      <c r="F1259" s="34">
        <v>9.4</v>
      </c>
      <c r="G1259" s="35">
        <v>20</v>
      </c>
      <c r="H1259" s="35">
        <v>3</v>
      </c>
      <c r="I1259" s="36"/>
    </row>
    <row r="1260" spans="2:9" ht="15.75" thickTop="1" thickBot="1" x14ac:dyDescent="0.25">
      <c r="B1260" s="22">
        <v>1255</v>
      </c>
      <c r="C1260" s="32">
        <v>21493</v>
      </c>
      <c r="D1260" s="33" t="s">
        <v>965</v>
      </c>
      <c r="E1260" s="34">
        <v>-10.8</v>
      </c>
      <c r="F1260" s="34">
        <v>9.1999999999999993</v>
      </c>
      <c r="G1260" s="35">
        <v>44</v>
      </c>
      <c r="H1260" s="35">
        <v>3</v>
      </c>
      <c r="I1260" s="36"/>
    </row>
    <row r="1261" spans="2:9" ht="15.75" thickTop="1" thickBot="1" x14ac:dyDescent="0.25">
      <c r="B1261" s="22">
        <v>1256</v>
      </c>
      <c r="C1261" s="32">
        <v>21502</v>
      </c>
      <c r="D1261" s="33" t="s">
        <v>966</v>
      </c>
      <c r="E1261" s="34">
        <v>-10.7</v>
      </c>
      <c r="F1261" s="34">
        <v>9.1999999999999993</v>
      </c>
      <c r="G1261" s="35">
        <v>72</v>
      </c>
      <c r="H1261" s="35">
        <v>3</v>
      </c>
      <c r="I1261" s="36"/>
    </row>
    <row r="1262" spans="2:9" ht="15.75" thickTop="1" thickBot="1" x14ac:dyDescent="0.25">
      <c r="B1262" s="22">
        <v>1257</v>
      </c>
      <c r="C1262" s="32">
        <v>21509</v>
      </c>
      <c r="D1262" s="33" t="s">
        <v>967</v>
      </c>
      <c r="E1262" s="34">
        <v>-10.3</v>
      </c>
      <c r="F1262" s="34">
        <v>9.3000000000000007</v>
      </c>
      <c r="G1262" s="35">
        <v>24</v>
      </c>
      <c r="H1262" s="35">
        <v>3</v>
      </c>
      <c r="I1262" s="36"/>
    </row>
    <row r="1263" spans="2:9" ht="15.75" thickTop="1" thickBot="1" x14ac:dyDescent="0.25">
      <c r="B1263" s="22">
        <v>1258</v>
      </c>
      <c r="C1263" s="32">
        <v>21514</v>
      </c>
      <c r="D1263" s="33" t="s">
        <v>968</v>
      </c>
      <c r="E1263" s="34">
        <v>-10.8</v>
      </c>
      <c r="F1263" s="34">
        <v>9.4</v>
      </c>
      <c r="G1263" s="35">
        <v>21</v>
      </c>
      <c r="H1263" s="35">
        <v>3</v>
      </c>
      <c r="I1263" s="36"/>
    </row>
    <row r="1264" spans="2:9" ht="15.75" thickTop="1" thickBot="1" x14ac:dyDescent="0.25">
      <c r="B1264" s="22">
        <v>1259</v>
      </c>
      <c r="C1264" s="32">
        <v>21516</v>
      </c>
      <c r="D1264" s="33" t="s">
        <v>969</v>
      </c>
      <c r="E1264" s="34">
        <v>-10.7</v>
      </c>
      <c r="F1264" s="34">
        <v>9.4</v>
      </c>
      <c r="G1264" s="35">
        <v>21</v>
      </c>
      <c r="H1264" s="35">
        <v>3</v>
      </c>
      <c r="I1264" s="36"/>
    </row>
    <row r="1265" spans="2:9" ht="15.75" thickTop="1" thickBot="1" x14ac:dyDescent="0.25">
      <c r="B1265" s="22">
        <v>1260</v>
      </c>
      <c r="C1265" s="32">
        <v>21521</v>
      </c>
      <c r="D1265" s="33" t="s">
        <v>970</v>
      </c>
      <c r="E1265" s="34">
        <v>-10.9</v>
      </c>
      <c r="F1265" s="34">
        <v>9.1999999999999993</v>
      </c>
      <c r="G1265" s="35">
        <v>55</v>
      </c>
      <c r="H1265" s="35">
        <v>3</v>
      </c>
      <c r="I1265" s="36"/>
    </row>
    <row r="1266" spans="2:9" ht="15.75" thickTop="1" thickBot="1" x14ac:dyDescent="0.25">
      <c r="B1266" s="22">
        <v>1261</v>
      </c>
      <c r="C1266" s="32">
        <v>21522</v>
      </c>
      <c r="D1266" s="33" t="s">
        <v>971</v>
      </c>
      <c r="E1266" s="34">
        <v>-10.8</v>
      </c>
      <c r="F1266" s="34">
        <v>9.6</v>
      </c>
      <c r="G1266" s="35">
        <v>4</v>
      </c>
      <c r="H1266" s="35">
        <v>3</v>
      </c>
      <c r="I1266" s="36"/>
    </row>
    <row r="1267" spans="2:9" ht="15.75" thickTop="1" thickBot="1" x14ac:dyDescent="0.25">
      <c r="B1267" s="22">
        <v>1262</v>
      </c>
      <c r="C1267" s="32">
        <v>21524</v>
      </c>
      <c r="D1267" s="33" t="s">
        <v>972</v>
      </c>
      <c r="E1267" s="34">
        <v>-10.7</v>
      </c>
      <c r="F1267" s="34">
        <v>9.3000000000000007</v>
      </c>
      <c r="G1267" s="35">
        <v>48</v>
      </c>
      <c r="H1267" s="35">
        <v>3</v>
      </c>
      <c r="I1267" s="36"/>
    </row>
    <row r="1268" spans="2:9" ht="15.75" thickTop="1" thickBot="1" x14ac:dyDescent="0.25">
      <c r="B1268" s="22">
        <v>1263</v>
      </c>
      <c r="C1268" s="32">
        <v>21526</v>
      </c>
      <c r="D1268" s="33" t="s">
        <v>973</v>
      </c>
      <c r="E1268" s="34">
        <v>-10.8</v>
      </c>
      <c r="F1268" s="34">
        <v>9.1999999999999993</v>
      </c>
      <c r="G1268" s="35">
        <v>61</v>
      </c>
      <c r="H1268" s="35">
        <v>3</v>
      </c>
      <c r="I1268" s="36"/>
    </row>
    <row r="1269" spans="2:9" ht="15.75" thickTop="1" thickBot="1" x14ac:dyDescent="0.25">
      <c r="B1269" s="22">
        <v>1264</v>
      </c>
      <c r="C1269" s="32">
        <v>21527</v>
      </c>
      <c r="D1269" s="33" t="s">
        <v>974</v>
      </c>
      <c r="E1269" s="34">
        <v>-10.8</v>
      </c>
      <c r="F1269" s="34">
        <v>9.3000000000000007</v>
      </c>
      <c r="G1269" s="35">
        <v>41</v>
      </c>
      <c r="H1269" s="35">
        <v>3</v>
      </c>
      <c r="I1269" s="36"/>
    </row>
    <row r="1270" spans="2:9" ht="15.75" thickTop="1" thickBot="1" x14ac:dyDescent="0.25">
      <c r="B1270" s="22">
        <v>1265</v>
      </c>
      <c r="C1270" s="32">
        <v>21529</v>
      </c>
      <c r="D1270" s="33" t="s">
        <v>975</v>
      </c>
      <c r="E1270" s="34">
        <v>-10.7</v>
      </c>
      <c r="F1270" s="34">
        <v>9.1</v>
      </c>
      <c r="G1270" s="35">
        <v>84</v>
      </c>
      <c r="H1270" s="35">
        <v>3</v>
      </c>
      <c r="I1270" s="36"/>
    </row>
    <row r="1271" spans="2:9" ht="15.75" thickTop="1" thickBot="1" x14ac:dyDescent="0.25">
      <c r="B1271" s="22">
        <v>1266</v>
      </c>
      <c r="C1271" s="32">
        <v>21614</v>
      </c>
      <c r="D1271" s="33" t="s">
        <v>976</v>
      </c>
      <c r="E1271" s="34">
        <v>-9.5</v>
      </c>
      <c r="F1271" s="34">
        <v>9.3000000000000007</v>
      </c>
      <c r="G1271" s="35">
        <v>7</v>
      </c>
      <c r="H1271" s="35">
        <v>1</v>
      </c>
      <c r="I1271" s="36"/>
    </row>
    <row r="1272" spans="2:9" ht="15.75" thickTop="1" thickBot="1" x14ac:dyDescent="0.25">
      <c r="B1272" s="22">
        <v>1267</v>
      </c>
      <c r="C1272" s="32">
        <v>21629</v>
      </c>
      <c r="D1272" s="33" t="s">
        <v>977</v>
      </c>
      <c r="E1272" s="34">
        <v>-9.9</v>
      </c>
      <c r="F1272" s="34">
        <v>9.1</v>
      </c>
      <c r="G1272" s="35">
        <v>49</v>
      </c>
      <c r="H1272" s="35">
        <v>3</v>
      </c>
      <c r="I1272" s="36"/>
    </row>
    <row r="1273" spans="2:9" ht="15.75" thickTop="1" thickBot="1" x14ac:dyDescent="0.25">
      <c r="B1273" s="22">
        <v>1268</v>
      </c>
      <c r="C1273" s="32">
        <v>21635</v>
      </c>
      <c r="D1273" s="33" t="s">
        <v>978</v>
      </c>
      <c r="E1273" s="34">
        <v>-9.8000000000000007</v>
      </c>
      <c r="F1273" s="34">
        <v>9.3000000000000007</v>
      </c>
      <c r="G1273" s="35">
        <v>-3</v>
      </c>
      <c r="H1273" s="35">
        <v>1</v>
      </c>
      <c r="I1273" s="36"/>
    </row>
    <row r="1274" spans="2:9" ht="15.75" thickTop="1" thickBot="1" x14ac:dyDescent="0.25">
      <c r="B1274" s="22">
        <v>1269</v>
      </c>
      <c r="C1274" s="32">
        <v>21640</v>
      </c>
      <c r="D1274" s="33" t="s">
        <v>979</v>
      </c>
      <c r="E1274" s="34">
        <v>-9.8000000000000007</v>
      </c>
      <c r="F1274" s="34">
        <v>9.3000000000000007</v>
      </c>
      <c r="G1274" s="35">
        <v>5</v>
      </c>
      <c r="H1274" s="35">
        <v>1</v>
      </c>
      <c r="I1274" s="36"/>
    </row>
    <row r="1275" spans="2:9" ht="15.75" thickTop="1" thickBot="1" x14ac:dyDescent="0.25">
      <c r="B1275" s="22">
        <v>1270</v>
      </c>
      <c r="C1275" s="32">
        <v>21641</v>
      </c>
      <c r="D1275" s="33" t="s">
        <v>980</v>
      </c>
      <c r="E1275" s="34">
        <v>-10</v>
      </c>
      <c r="F1275" s="34">
        <v>9</v>
      </c>
      <c r="G1275" s="35">
        <v>47</v>
      </c>
      <c r="H1275" s="35">
        <v>3</v>
      </c>
      <c r="I1275" s="36"/>
    </row>
    <row r="1276" spans="2:9" ht="15.75" thickTop="1" thickBot="1" x14ac:dyDescent="0.25">
      <c r="B1276" s="22">
        <v>1271</v>
      </c>
      <c r="C1276" s="32">
        <v>21643</v>
      </c>
      <c r="D1276" s="33" t="s">
        <v>981</v>
      </c>
      <c r="E1276" s="34">
        <v>-10</v>
      </c>
      <c r="F1276" s="34">
        <v>9.1</v>
      </c>
      <c r="G1276" s="35">
        <v>29</v>
      </c>
      <c r="H1276" s="35">
        <v>3</v>
      </c>
      <c r="I1276" s="36"/>
    </row>
    <row r="1277" spans="2:9" ht="15.75" thickTop="1" thickBot="1" x14ac:dyDescent="0.25">
      <c r="B1277" s="22">
        <v>1272</v>
      </c>
      <c r="C1277" s="32">
        <v>21644</v>
      </c>
      <c r="D1277" s="33" t="s">
        <v>982</v>
      </c>
      <c r="E1277" s="34">
        <v>-10.1</v>
      </c>
      <c r="F1277" s="34">
        <v>9.1</v>
      </c>
      <c r="G1277" s="35">
        <v>38</v>
      </c>
      <c r="H1277" s="35">
        <v>3</v>
      </c>
      <c r="I1277" s="36"/>
    </row>
    <row r="1278" spans="2:9" ht="15.75" thickTop="1" thickBot="1" x14ac:dyDescent="0.25">
      <c r="B1278" s="22">
        <v>1273</v>
      </c>
      <c r="C1278" s="32">
        <v>21646</v>
      </c>
      <c r="D1278" s="33" t="s">
        <v>983</v>
      </c>
      <c r="E1278" s="34">
        <v>-10</v>
      </c>
      <c r="F1278" s="34">
        <v>9.1</v>
      </c>
      <c r="G1278" s="35">
        <v>36</v>
      </c>
      <c r="H1278" s="35">
        <v>3</v>
      </c>
      <c r="I1278" s="36"/>
    </row>
    <row r="1279" spans="2:9" ht="15.75" thickTop="1" thickBot="1" x14ac:dyDescent="0.25">
      <c r="B1279" s="22">
        <v>1274</v>
      </c>
      <c r="C1279" s="32">
        <v>21647</v>
      </c>
      <c r="D1279" s="33" t="s">
        <v>984</v>
      </c>
      <c r="E1279" s="34">
        <v>-9.8000000000000007</v>
      </c>
      <c r="F1279" s="34">
        <v>9.1999999999999993</v>
      </c>
      <c r="G1279" s="35">
        <v>18</v>
      </c>
      <c r="H1279" s="35">
        <v>3</v>
      </c>
      <c r="I1279" s="36"/>
    </row>
    <row r="1280" spans="2:9" ht="15.75" thickTop="1" thickBot="1" x14ac:dyDescent="0.25">
      <c r="B1280" s="22">
        <v>1275</v>
      </c>
      <c r="C1280" s="32">
        <v>21649</v>
      </c>
      <c r="D1280" s="33" t="s">
        <v>985</v>
      </c>
      <c r="E1280" s="34">
        <v>-10</v>
      </c>
      <c r="F1280" s="34">
        <v>9.1</v>
      </c>
      <c r="G1280" s="35">
        <v>36</v>
      </c>
      <c r="H1280" s="35">
        <v>3</v>
      </c>
      <c r="I1280" s="36"/>
    </row>
    <row r="1281" spans="2:9" ht="15.75" thickTop="1" thickBot="1" x14ac:dyDescent="0.25">
      <c r="B1281" s="22">
        <v>1276</v>
      </c>
      <c r="C1281" s="32">
        <v>21680</v>
      </c>
      <c r="D1281" s="33" t="s">
        <v>986</v>
      </c>
      <c r="E1281" s="34">
        <v>-9.6999999999999993</v>
      </c>
      <c r="F1281" s="34">
        <v>9.3000000000000007</v>
      </c>
      <c r="G1281" s="35">
        <v>18</v>
      </c>
      <c r="H1281" s="35">
        <v>1</v>
      </c>
      <c r="I1281" s="36"/>
    </row>
    <row r="1282" spans="2:9" ht="15.75" thickTop="1" thickBot="1" x14ac:dyDescent="0.25">
      <c r="B1282" s="22">
        <v>1277</v>
      </c>
      <c r="C1282" s="32">
        <v>21682</v>
      </c>
      <c r="D1282" s="33" t="s">
        <v>986</v>
      </c>
      <c r="E1282" s="34">
        <v>-9.8000000000000007</v>
      </c>
      <c r="F1282" s="34">
        <v>9.4</v>
      </c>
      <c r="G1282" s="35">
        <v>2</v>
      </c>
      <c r="H1282" s="35">
        <v>1</v>
      </c>
      <c r="I1282" s="36"/>
    </row>
    <row r="1283" spans="2:9" ht="15.75" thickTop="1" thickBot="1" x14ac:dyDescent="0.25">
      <c r="B1283" s="22">
        <v>1278</v>
      </c>
      <c r="C1283" s="32">
        <v>21683</v>
      </c>
      <c r="D1283" s="33" t="s">
        <v>986</v>
      </c>
      <c r="E1283" s="34">
        <v>-9.6999999999999993</v>
      </c>
      <c r="F1283" s="34">
        <v>9.3000000000000007</v>
      </c>
      <c r="G1283" s="35">
        <v>-2</v>
      </c>
      <c r="H1283" s="35">
        <v>1</v>
      </c>
      <c r="I1283" s="36"/>
    </row>
    <row r="1284" spans="2:9" ht="15.75" thickTop="1" thickBot="1" x14ac:dyDescent="0.25">
      <c r="B1284" s="22">
        <v>1279</v>
      </c>
      <c r="C1284" s="32">
        <v>21684</v>
      </c>
      <c r="D1284" s="33" t="s">
        <v>986</v>
      </c>
      <c r="E1284" s="34">
        <v>-9.9</v>
      </c>
      <c r="F1284" s="34">
        <v>9.1999999999999993</v>
      </c>
      <c r="G1284" s="35">
        <v>15</v>
      </c>
      <c r="H1284" s="35">
        <v>3</v>
      </c>
      <c r="I1284" s="36"/>
    </row>
    <row r="1285" spans="2:9" ht="15.75" thickTop="1" thickBot="1" x14ac:dyDescent="0.25">
      <c r="B1285" s="22">
        <v>1280</v>
      </c>
      <c r="C1285" s="32">
        <v>21698</v>
      </c>
      <c r="D1285" s="33" t="s">
        <v>987</v>
      </c>
      <c r="E1285" s="34">
        <v>-9.8000000000000007</v>
      </c>
      <c r="F1285" s="34">
        <v>9.1999999999999993</v>
      </c>
      <c r="G1285" s="35">
        <v>20</v>
      </c>
      <c r="H1285" s="35">
        <v>3</v>
      </c>
      <c r="I1285" s="36"/>
    </row>
    <row r="1286" spans="2:9" ht="15.75" thickTop="1" thickBot="1" x14ac:dyDescent="0.25">
      <c r="B1286" s="22">
        <v>1281</v>
      </c>
      <c r="C1286" s="32">
        <v>21702</v>
      </c>
      <c r="D1286" s="33" t="s">
        <v>988</v>
      </c>
      <c r="E1286" s="34">
        <v>-10.1</v>
      </c>
      <c r="F1286" s="34">
        <v>9.1999999999999993</v>
      </c>
      <c r="G1286" s="35">
        <v>31</v>
      </c>
      <c r="H1286" s="35">
        <v>3</v>
      </c>
      <c r="I1286" s="36"/>
    </row>
    <row r="1287" spans="2:9" ht="15.75" thickTop="1" thickBot="1" x14ac:dyDescent="0.25">
      <c r="B1287" s="22">
        <v>1282</v>
      </c>
      <c r="C1287" s="32">
        <v>21706</v>
      </c>
      <c r="D1287" s="33" t="s">
        <v>989</v>
      </c>
      <c r="E1287" s="34">
        <v>-9.8000000000000007</v>
      </c>
      <c r="F1287" s="34">
        <v>9.3000000000000007</v>
      </c>
      <c r="G1287" s="35">
        <v>-2</v>
      </c>
      <c r="H1287" s="35">
        <v>1</v>
      </c>
      <c r="I1287" s="36"/>
    </row>
    <row r="1288" spans="2:9" ht="15.75" thickTop="1" thickBot="1" x14ac:dyDescent="0.25">
      <c r="B1288" s="22">
        <v>1283</v>
      </c>
      <c r="C1288" s="32">
        <v>21709</v>
      </c>
      <c r="D1288" s="33" t="s">
        <v>990</v>
      </c>
      <c r="E1288" s="34">
        <v>-9.8000000000000007</v>
      </c>
      <c r="F1288" s="34">
        <v>9.3000000000000007</v>
      </c>
      <c r="G1288" s="35">
        <v>6</v>
      </c>
      <c r="H1288" s="35">
        <v>3</v>
      </c>
      <c r="I1288" s="36"/>
    </row>
    <row r="1289" spans="2:9" ht="15.75" thickTop="1" thickBot="1" x14ac:dyDescent="0.25">
      <c r="B1289" s="22">
        <v>1284</v>
      </c>
      <c r="C1289" s="32">
        <v>21710</v>
      </c>
      <c r="D1289" s="33" t="s">
        <v>991</v>
      </c>
      <c r="E1289" s="34">
        <v>-9.6999999999999993</v>
      </c>
      <c r="F1289" s="34">
        <v>9.4</v>
      </c>
      <c r="G1289" s="35">
        <v>-2</v>
      </c>
      <c r="H1289" s="35">
        <v>3</v>
      </c>
      <c r="I1289" s="36"/>
    </row>
    <row r="1290" spans="2:9" ht="15.75" thickTop="1" thickBot="1" x14ac:dyDescent="0.25">
      <c r="B1290" s="22">
        <v>1285</v>
      </c>
      <c r="C1290" s="32">
        <v>21712</v>
      </c>
      <c r="D1290" s="33" t="s">
        <v>992</v>
      </c>
      <c r="E1290" s="34">
        <v>-9.6</v>
      </c>
      <c r="F1290" s="34">
        <v>9.4</v>
      </c>
      <c r="G1290" s="35">
        <v>-2</v>
      </c>
      <c r="H1290" s="35">
        <v>3</v>
      </c>
      <c r="I1290" s="36"/>
    </row>
    <row r="1291" spans="2:9" ht="15.75" thickTop="1" thickBot="1" x14ac:dyDescent="0.25">
      <c r="B1291" s="22">
        <v>1286</v>
      </c>
      <c r="C1291" s="32">
        <v>21714</v>
      </c>
      <c r="D1291" s="33" t="s">
        <v>993</v>
      </c>
      <c r="E1291" s="34">
        <v>-9.8000000000000007</v>
      </c>
      <c r="F1291" s="34">
        <v>9.3000000000000007</v>
      </c>
      <c r="G1291" s="35">
        <v>10</v>
      </c>
      <c r="H1291" s="35">
        <v>3</v>
      </c>
      <c r="I1291" s="36"/>
    </row>
    <row r="1292" spans="2:9" ht="15.75" thickTop="1" thickBot="1" x14ac:dyDescent="0.25">
      <c r="B1292" s="22">
        <v>1287</v>
      </c>
      <c r="C1292" s="32">
        <v>21717</v>
      </c>
      <c r="D1292" s="33" t="s">
        <v>994</v>
      </c>
      <c r="E1292" s="34">
        <v>-9.8000000000000007</v>
      </c>
      <c r="F1292" s="34">
        <v>9.1999999999999993</v>
      </c>
      <c r="G1292" s="35">
        <v>17</v>
      </c>
      <c r="H1292" s="35">
        <v>3</v>
      </c>
      <c r="I1292" s="36"/>
    </row>
    <row r="1293" spans="2:9" ht="15.75" thickTop="1" thickBot="1" x14ac:dyDescent="0.25">
      <c r="B1293" s="22">
        <v>1288</v>
      </c>
      <c r="C1293" s="32">
        <v>21720</v>
      </c>
      <c r="D1293" s="33" t="s">
        <v>995</v>
      </c>
      <c r="E1293" s="34">
        <v>-9.9</v>
      </c>
      <c r="F1293" s="34">
        <v>9.3000000000000007</v>
      </c>
      <c r="G1293" s="35">
        <v>-1</v>
      </c>
      <c r="H1293" s="35">
        <v>1</v>
      </c>
      <c r="I1293" s="36"/>
    </row>
    <row r="1294" spans="2:9" ht="15.75" thickTop="1" thickBot="1" x14ac:dyDescent="0.25">
      <c r="B1294" s="22">
        <v>1289</v>
      </c>
      <c r="C1294" s="32">
        <v>21723</v>
      </c>
      <c r="D1294" s="33" t="s">
        <v>996</v>
      </c>
      <c r="E1294" s="34">
        <v>-9.8000000000000007</v>
      </c>
      <c r="F1294" s="34">
        <v>9.3000000000000007</v>
      </c>
      <c r="G1294" s="35">
        <v>-1</v>
      </c>
      <c r="H1294" s="35">
        <v>1</v>
      </c>
      <c r="I1294" s="36"/>
    </row>
    <row r="1295" spans="2:9" ht="15.75" thickTop="1" thickBot="1" x14ac:dyDescent="0.25">
      <c r="B1295" s="22">
        <v>1290</v>
      </c>
      <c r="C1295" s="32">
        <v>21726</v>
      </c>
      <c r="D1295" s="33" t="s">
        <v>997</v>
      </c>
      <c r="E1295" s="34">
        <v>-10</v>
      </c>
      <c r="F1295" s="34">
        <v>9.1999999999999993</v>
      </c>
      <c r="G1295" s="35">
        <v>28</v>
      </c>
      <c r="H1295" s="35">
        <v>3</v>
      </c>
      <c r="I1295" s="36"/>
    </row>
    <row r="1296" spans="2:9" ht="15.75" thickTop="1" thickBot="1" x14ac:dyDescent="0.25">
      <c r="B1296" s="22">
        <v>1291</v>
      </c>
      <c r="C1296" s="32">
        <v>21727</v>
      </c>
      <c r="D1296" s="33" t="s">
        <v>998</v>
      </c>
      <c r="E1296" s="34">
        <v>-9.8000000000000007</v>
      </c>
      <c r="F1296" s="34">
        <v>9.3000000000000007</v>
      </c>
      <c r="G1296" s="35">
        <v>7</v>
      </c>
      <c r="H1296" s="35">
        <v>3</v>
      </c>
      <c r="I1296" s="36"/>
    </row>
    <row r="1297" spans="2:9" ht="15.75" thickTop="1" thickBot="1" x14ac:dyDescent="0.25">
      <c r="B1297" s="22">
        <v>1292</v>
      </c>
      <c r="C1297" s="32">
        <v>21729</v>
      </c>
      <c r="D1297" s="33" t="s">
        <v>999</v>
      </c>
      <c r="E1297" s="34">
        <v>-9.1</v>
      </c>
      <c r="F1297" s="34">
        <v>9.4</v>
      </c>
      <c r="G1297" s="35">
        <v>1</v>
      </c>
      <c r="H1297" s="35">
        <v>1</v>
      </c>
      <c r="I1297" s="36"/>
    </row>
    <row r="1298" spans="2:9" ht="15.75" thickTop="1" thickBot="1" x14ac:dyDescent="0.25">
      <c r="B1298" s="22">
        <v>1293</v>
      </c>
      <c r="C1298" s="32">
        <v>21730</v>
      </c>
      <c r="D1298" s="33" t="s">
        <v>1000</v>
      </c>
      <c r="E1298" s="34">
        <v>-8.8000000000000007</v>
      </c>
      <c r="F1298" s="34">
        <v>9.5</v>
      </c>
      <c r="G1298" s="35">
        <v>-2</v>
      </c>
      <c r="H1298" s="35">
        <v>1</v>
      </c>
      <c r="I1298" s="36"/>
    </row>
    <row r="1299" spans="2:9" ht="15.75" thickTop="1" thickBot="1" x14ac:dyDescent="0.25">
      <c r="B1299" s="22">
        <v>1294</v>
      </c>
      <c r="C1299" s="32">
        <v>21732</v>
      </c>
      <c r="D1299" s="33" t="s">
        <v>1001</v>
      </c>
      <c r="E1299" s="34">
        <v>-9.1</v>
      </c>
      <c r="F1299" s="34">
        <v>9.4</v>
      </c>
      <c r="G1299" s="35">
        <v>-1</v>
      </c>
      <c r="H1299" s="35">
        <v>1</v>
      </c>
      <c r="I1299" s="36"/>
    </row>
    <row r="1300" spans="2:9" ht="15.75" thickTop="1" thickBot="1" x14ac:dyDescent="0.25">
      <c r="B1300" s="22">
        <v>1295</v>
      </c>
      <c r="C1300" s="32">
        <v>21734</v>
      </c>
      <c r="D1300" s="33" t="s">
        <v>1002</v>
      </c>
      <c r="E1300" s="34">
        <v>-9.3000000000000007</v>
      </c>
      <c r="F1300" s="34">
        <v>9.4</v>
      </c>
      <c r="G1300" s="35">
        <v>-2</v>
      </c>
      <c r="H1300" s="35">
        <v>1</v>
      </c>
      <c r="I1300" s="36"/>
    </row>
    <row r="1301" spans="2:9" ht="15.75" thickTop="1" thickBot="1" x14ac:dyDescent="0.25">
      <c r="B1301" s="22">
        <v>1296</v>
      </c>
      <c r="C1301" s="32">
        <v>21737</v>
      </c>
      <c r="D1301" s="33" t="s">
        <v>1003</v>
      </c>
      <c r="E1301" s="34">
        <v>-9.1999999999999993</v>
      </c>
      <c r="F1301" s="34">
        <v>9.4</v>
      </c>
      <c r="G1301" s="35">
        <v>-3</v>
      </c>
      <c r="H1301" s="35">
        <v>1</v>
      </c>
      <c r="I1301" s="36"/>
    </row>
    <row r="1302" spans="2:9" ht="15.75" thickTop="1" thickBot="1" x14ac:dyDescent="0.25">
      <c r="B1302" s="22">
        <v>1297</v>
      </c>
      <c r="C1302" s="32">
        <v>21739</v>
      </c>
      <c r="D1302" s="33" t="s">
        <v>1004</v>
      </c>
      <c r="E1302" s="34">
        <v>-9.6999999999999993</v>
      </c>
      <c r="F1302" s="34">
        <v>9.1</v>
      </c>
      <c r="G1302" s="35">
        <v>30</v>
      </c>
      <c r="H1302" s="35">
        <v>1</v>
      </c>
      <c r="I1302" s="36"/>
    </row>
    <row r="1303" spans="2:9" ht="15.75" thickTop="1" thickBot="1" x14ac:dyDescent="0.25">
      <c r="B1303" s="22">
        <v>1298</v>
      </c>
      <c r="C1303" s="32">
        <v>21745</v>
      </c>
      <c r="D1303" s="33" t="s">
        <v>1005</v>
      </c>
      <c r="E1303" s="34">
        <v>-9.6</v>
      </c>
      <c r="F1303" s="34">
        <v>9.4</v>
      </c>
      <c r="G1303" s="35">
        <v>13</v>
      </c>
      <c r="H1303" s="35">
        <v>1</v>
      </c>
      <c r="I1303" s="36"/>
    </row>
    <row r="1304" spans="2:9" ht="15.75" thickTop="1" thickBot="1" x14ac:dyDescent="0.25">
      <c r="B1304" s="22">
        <v>1299</v>
      </c>
      <c r="C1304" s="32">
        <v>21755</v>
      </c>
      <c r="D1304" s="33" t="s">
        <v>1006</v>
      </c>
      <c r="E1304" s="34">
        <v>-9.6999999999999993</v>
      </c>
      <c r="F1304" s="34">
        <v>9.3000000000000007</v>
      </c>
      <c r="G1304" s="35">
        <v>15</v>
      </c>
      <c r="H1304" s="35">
        <v>3</v>
      </c>
      <c r="I1304" s="36"/>
    </row>
    <row r="1305" spans="2:9" ht="15.75" thickTop="1" thickBot="1" x14ac:dyDescent="0.25">
      <c r="B1305" s="22">
        <v>1300</v>
      </c>
      <c r="C1305" s="32">
        <v>21756</v>
      </c>
      <c r="D1305" s="33" t="s">
        <v>1007</v>
      </c>
      <c r="E1305" s="34">
        <v>-9.6</v>
      </c>
      <c r="F1305" s="34">
        <v>9.4</v>
      </c>
      <c r="G1305" s="35">
        <v>-4</v>
      </c>
      <c r="H1305" s="35">
        <v>3</v>
      </c>
      <c r="I1305" s="36"/>
    </row>
    <row r="1306" spans="2:9" ht="15.75" thickTop="1" thickBot="1" x14ac:dyDescent="0.25">
      <c r="B1306" s="22">
        <v>1301</v>
      </c>
      <c r="C1306" s="32">
        <v>21762</v>
      </c>
      <c r="D1306" s="33" t="s">
        <v>1008</v>
      </c>
      <c r="E1306" s="34">
        <v>-8.5</v>
      </c>
      <c r="F1306" s="34">
        <v>9.6</v>
      </c>
      <c r="G1306" s="35">
        <v>2</v>
      </c>
      <c r="H1306" s="35">
        <v>1</v>
      </c>
      <c r="I1306" s="36"/>
    </row>
    <row r="1307" spans="2:9" ht="15.75" thickTop="1" thickBot="1" x14ac:dyDescent="0.25">
      <c r="B1307" s="22">
        <v>1302</v>
      </c>
      <c r="C1307" s="32">
        <v>21763</v>
      </c>
      <c r="D1307" s="33" t="s">
        <v>806</v>
      </c>
      <c r="E1307" s="34">
        <v>-9.1</v>
      </c>
      <c r="F1307" s="34">
        <v>9.5</v>
      </c>
      <c r="G1307" s="35">
        <v>1</v>
      </c>
      <c r="H1307" s="35">
        <v>1</v>
      </c>
      <c r="I1307" s="36"/>
    </row>
    <row r="1308" spans="2:9" ht="15.75" thickTop="1" thickBot="1" x14ac:dyDescent="0.25">
      <c r="B1308" s="22">
        <v>1303</v>
      </c>
      <c r="C1308" s="32">
        <v>21765</v>
      </c>
      <c r="D1308" s="33" t="s">
        <v>1009</v>
      </c>
      <c r="E1308" s="34">
        <v>-9</v>
      </c>
      <c r="F1308" s="34">
        <v>9.6</v>
      </c>
      <c r="G1308" s="35">
        <v>-2</v>
      </c>
      <c r="H1308" s="35">
        <v>1</v>
      </c>
      <c r="I1308" s="36"/>
    </row>
    <row r="1309" spans="2:9" ht="15.75" thickTop="1" thickBot="1" x14ac:dyDescent="0.25">
      <c r="B1309" s="22">
        <v>1304</v>
      </c>
      <c r="C1309" s="32">
        <v>21769</v>
      </c>
      <c r="D1309" s="33" t="s">
        <v>1010</v>
      </c>
      <c r="E1309" s="34">
        <v>-9.6999999999999993</v>
      </c>
      <c r="F1309" s="34">
        <v>9.1999999999999993</v>
      </c>
      <c r="G1309" s="35">
        <v>26</v>
      </c>
      <c r="H1309" s="35">
        <v>3</v>
      </c>
      <c r="I1309" s="36"/>
    </row>
    <row r="1310" spans="2:9" ht="15.75" thickTop="1" thickBot="1" x14ac:dyDescent="0.25">
      <c r="B1310" s="22">
        <v>1305</v>
      </c>
      <c r="C1310" s="32">
        <v>21770</v>
      </c>
      <c r="D1310" s="33" t="s">
        <v>1011</v>
      </c>
      <c r="E1310" s="34">
        <v>-9.6999999999999993</v>
      </c>
      <c r="F1310" s="34">
        <v>9.4</v>
      </c>
      <c r="G1310" s="35">
        <v>18</v>
      </c>
      <c r="H1310" s="35">
        <v>1</v>
      </c>
      <c r="I1310" s="36"/>
    </row>
    <row r="1311" spans="2:9" ht="15.75" thickTop="1" thickBot="1" x14ac:dyDescent="0.25">
      <c r="B1311" s="22">
        <v>1306</v>
      </c>
      <c r="C1311" s="32">
        <v>21772</v>
      </c>
      <c r="D1311" s="33" t="s">
        <v>1012</v>
      </c>
      <c r="E1311" s="34">
        <v>-9.5</v>
      </c>
      <c r="F1311" s="34">
        <v>9.5</v>
      </c>
      <c r="G1311" s="35">
        <v>6</v>
      </c>
      <c r="H1311" s="35">
        <v>1</v>
      </c>
      <c r="I1311" s="36"/>
    </row>
    <row r="1312" spans="2:9" ht="15.75" thickTop="1" thickBot="1" x14ac:dyDescent="0.25">
      <c r="B1312" s="22">
        <v>1307</v>
      </c>
      <c r="C1312" s="32">
        <v>21775</v>
      </c>
      <c r="D1312" s="33" t="s">
        <v>1013</v>
      </c>
      <c r="E1312" s="34">
        <v>-9.3000000000000007</v>
      </c>
      <c r="F1312" s="34">
        <v>9.5</v>
      </c>
      <c r="G1312" s="35">
        <v>-3</v>
      </c>
      <c r="H1312" s="35">
        <v>1</v>
      </c>
      <c r="I1312" s="36"/>
    </row>
    <row r="1313" spans="2:9" ht="15.75" thickTop="1" thickBot="1" x14ac:dyDescent="0.25">
      <c r="B1313" s="22">
        <v>1308</v>
      </c>
      <c r="C1313" s="32">
        <v>21776</v>
      </c>
      <c r="D1313" s="33" t="s">
        <v>1014</v>
      </c>
      <c r="E1313" s="34">
        <v>-9.3000000000000007</v>
      </c>
      <c r="F1313" s="34">
        <v>9.5</v>
      </c>
      <c r="G1313" s="35">
        <v>-2</v>
      </c>
      <c r="H1313" s="35">
        <v>1</v>
      </c>
      <c r="I1313" s="36"/>
    </row>
    <row r="1314" spans="2:9" ht="15.75" thickTop="1" thickBot="1" x14ac:dyDescent="0.25">
      <c r="B1314" s="22">
        <v>1309</v>
      </c>
      <c r="C1314" s="32">
        <v>21781</v>
      </c>
      <c r="D1314" s="33" t="s">
        <v>1015</v>
      </c>
      <c r="E1314" s="34">
        <v>-9.1999999999999993</v>
      </c>
      <c r="F1314" s="34">
        <v>9.5</v>
      </c>
      <c r="G1314" s="35">
        <v>-3</v>
      </c>
      <c r="H1314" s="35">
        <v>1</v>
      </c>
      <c r="I1314" s="36"/>
    </row>
    <row r="1315" spans="2:9" ht="15.75" thickTop="1" thickBot="1" x14ac:dyDescent="0.25">
      <c r="B1315" s="22">
        <v>1310</v>
      </c>
      <c r="C1315" s="32">
        <v>21782</v>
      </c>
      <c r="D1315" s="33" t="s">
        <v>1016</v>
      </c>
      <c r="E1315" s="34">
        <v>-9.1</v>
      </c>
      <c r="F1315" s="34">
        <v>9.5</v>
      </c>
      <c r="G1315" s="35">
        <v>-1</v>
      </c>
      <c r="H1315" s="35">
        <v>1</v>
      </c>
      <c r="I1315" s="36"/>
    </row>
    <row r="1316" spans="2:9" ht="15.75" thickTop="1" thickBot="1" x14ac:dyDescent="0.25">
      <c r="B1316" s="22">
        <v>1311</v>
      </c>
      <c r="C1316" s="32">
        <v>21784</v>
      </c>
      <c r="D1316" s="33" t="s">
        <v>1017</v>
      </c>
      <c r="E1316" s="34">
        <v>-9.1999999999999993</v>
      </c>
      <c r="F1316" s="34">
        <v>9.5</v>
      </c>
      <c r="G1316" s="35">
        <v>-1</v>
      </c>
      <c r="H1316" s="35">
        <v>1</v>
      </c>
      <c r="I1316" s="36"/>
    </row>
    <row r="1317" spans="2:9" ht="15.75" thickTop="1" thickBot="1" x14ac:dyDescent="0.25">
      <c r="B1317" s="22">
        <v>1312</v>
      </c>
      <c r="C1317" s="32">
        <v>21785</v>
      </c>
      <c r="D1317" s="33" t="s">
        <v>1018</v>
      </c>
      <c r="E1317" s="34">
        <v>-8.8000000000000007</v>
      </c>
      <c r="F1317" s="34">
        <v>9.5</v>
      </c>
      <c r="G1317" s="35">
        <v>0</v>
      </c>
      <c r="H1317" s="35">
        <v>1</v>
      </c>
      <c r="I1317" s="36"/>
    </row>
    <row r="1318" spans="2:9" ht="15.75" thickTop="1" thickBot="1" x14ac:dyDescent="0.25">
      <c r="B1318" s="22">
        <v>1313</v>
      </c>
      <c r="C1318" s="32">
        <v>21787</v>
      </c>
      <c r="D1318" s="33" t="s">
        <v>1019</v>
      </c>
      <c r="E1318" s="34">
        <v>-9.5</v>
      </c>
      <c r="F1318" s="34">
        <v>9.4</v>
      </c>
      <c r="G1318" s="35">
        <v>-3</v>
      </c>
      <c r="H1318" s="35">
        <v>1</v>
      </c>
      <c r="I1318" s="36"/>
    </row>
    <row r="1319" spans="2:9" ht="15.75" thickTop="1" thickBot="1" x14ac:dyDescent="0.25">
      <c r="B1319" s="22">
        <v>1314</v>
      </c>
      <c r="C1319" s="32">
        <v>21789</v>
      </c>
      <c r="D1319" s="33" t="s">
        <v>1020</v>
      </c>
      <c r="E1319" s="34">
        <v>-9.9</v>
      </c>
      <c r="F1319" s="34">
        <v>9.1999999999999993</v>
      </c>
      <c r="G1319" s="35">
        <v>57</v>
      </c>
      <c r="H1319" s="35">
        <v>1</v>
      </c>
      <c r="I1319" s="36"/>
    </row>
    <row r="1320" spans="2:9" ht="15.75" thickTop="1" thickBot="1" x14ac:dyDescent="0.25">
      <c r="B1320" s="22">
        <v>1315</v>
      </c>
      <c r="C1320" s="32">
        <v>22041</v>
      </c>
      <c r="D1320" s="33" t="s">
        <v>909</v>
      </c>
      <c r="E1320" s="34">
        <v>-8.8000000000000007</v>
      </c>
      <c r="F1320" s="34">
        <v>10.199999999999999</v>
      </c>
      <c r="G1320" s="35">
        <v>15</v>
      </c>
      <c r="H1320" s="35">
        <v>3</v>
      </c>
      <c r="I1320" s="36"/>
    </row>
    <row r="1321" spans="2:9" ht="15.75" thickTop="1" thickBot="1" x14ac:dyDescent="0.25">
      <c r="B1321" s="22">
        <v>1316</v>
      </c>
      <c r="C1321" s="32">
        <v>22043</v>
      </c>
      <c r="D1321" s="33" t="s">
        <v>909</v>
      </c>
      <c r="E1321" s="34">
        <v>-9.5</v>
      </c>
      <c r="F1321" s="34">
        <v>9.6999999999999993</v>
      </c>
      <c r="G1321" s="35">
        <v>19</v>
      </c>
      <c r="H1321" s="35">
        <v>3</v>
      </c>
      <c r="I1321" s="36"/>
    </row>
    <row r="1322" spans="2:9" ht="15.75" thickTop="1" thickBot="1" x14ac:dyDescent="0.25">
      <c r="B1322" s="22">
        <v>1317</v>
      </c>
      <c r="C1322" s="32">
        <v>22045</v>
      </c>
      <c r="D1322" s="33" t="s">
        <v>909</v>
      </c>
      <c r="E1322" s="34">
        <v>-9.3000000000000007</v>
      </c>
      <c r="F1322" s="34">
        <v>9.8000000000000007</v>
      </c>
      <c r="G1322" s="35">
        <v>20</v>
      </c>
      <c r="H1322" s="35">
        <v>3</v>
      </c>
      <c r="I1322" s="36"/>
    </row>
    <row r="1323" spans="2:9" ht="15.75" thickTop="1" thickBot="1" x14ac:dyDescent="0.25">
      <c r="B1323" s="22">
        <v>1318</v>
      </c>
      <c r="C1323" s="32">
        <v>22047</v>
      </c>
      <c r="D1323" s="33" t="s">
        <v>909</v>
      </c>
      <c r="E1323" s="34">
        <v>-9.3000000000000007</v>
      </c>
      <c r="F1323" s="34">
        <v>9.8000000000000007</v>
      </c>
      <c r="G1323" s="35">
        <v>18</v>
      </c>
      <c r="H1323" s="35">
        <v>3</v>
      </c>
      <c r="I1323" s="36"/>
    </row>
    <row r="1324" spans="2:9" ht="15.75" thickTop="1" thickBot="1" x14ac:dyDescent="0.25">
      <c r="B1324" s="22">
        <v>1319</v>
      </c>
      <c r="C1324" s="32">
        <v>22049</v>
      </c>
      <c r="D1324" s="33" t="s">
        <v>909</v>
      </c>
      <c r="E1324" s="34">
        <v>-9.1999999999999993</v>
      </c>
      <c r="F1324" s="34">
        <v>9.8000000000000007</v>
      </c>
      <c r="G1324" s="35">
        <v>14</v>
      </c>
      <c r="H1324" s="35">
        <v>3</v>
      </c>
      <c r="I1324" s="36"/>
    </row>
    <row r="1325" spans="2:9" ht="15.75" thickTop="1" thickBot="1" x14ac:dyDescent="0.25">
      <c r="B1325" s="22">
        <v>1320</v>
      </c>
      <c r="C1325" s="32">
        <v>22081</v>
      </c>
      <c r="D1325" s="33" t="s">
        <v>909</v>
      </c>
      <c r="E1325" s="34">
        <v>-9.1999999999999993</v>
      </c>
      <c r="F1325" s="34">
        <v>9.8000000000000007</v>
      </c>
      <c r="G1325" s="35">
        <v>10</v>
      </c>
      <c r="H1325" s="35">
        <v>3</v>
      </c>
      <c r="I1325" s="36"/>
    </row>
    <row r="1326" spans="2:9" ht="15.75" thickTop="1" thickBot="1" x14ac:dyDescent="0.25">
      <c r="B1326" s="22">
        <v>1321</v>
      </c>
      <c r="C1326" s="32">
        <v>22083</v>
      </c>
      <c r="D1326" s="33" t="s">
        <v>909</v>
      </c>
      <c r="E1326" s="34">
        <v>-9.3000000000000007</v>
      </c>
      <c r="F1326" s="34">
        <v>9.8000000000000007</v>
      </c>
      <c r="G1326" s="35">
        <v>10</v>
      </c>
      <c r="H1326" s="35">
        <v>3</v>
      </c>
      <c r="I1326" s="36"/>
    </row>
    <row r="1327" spans="2:9" ht="15.75" thickTop="1" thickBot="1" x14ac:dyDescent="0.25">
      <c r="B1327" s="22">
        <v>1322</v>
      </c>
      <c r="C1327" s="32">
        <v>22085</v>
      </c>
      <c r="D1327" s="33" t="s">
        <v>909</v>
      </c>
      <c r="E1327" s="34">
        <v>-9.4</v>
      </c>
      <c r="F1327" s="34">
        <v>9.6999999999999993</v>
      </c>
      <c r="G1327" s="35">
        <v>5</v>
      </c>
      <c r="H1327" s="35">
        <v>3</v>
      </c>
      <c r="I1327" s="36"/>
    </row>
    <row r="1328" spans="2:9" ht="15.75" thickTop="1" thickBot="1" x14ac:dyDescent="0.25">
      <c r="B1328" s="22">
        <v>1323</v>
      </c>
      <c r="C1328" s="32">
        <v>22087</v>
      </c>
      <c r="D1328" s="33" t="s">
        <v>909</v>
      </c>
      <c r="E1328" s="34">
        <v>-9.1</v>
      </c>
      <c r="F1328" s="34">
        <v>9.9</v>
      </c>
      <c r="G1328" s="35">
        <v>10</v>
      </c>
      <c r="H1328" s="35">
        <v>3</v>
      </c>
      <c r="I1328" s="36"/>
    </row>
    <row r="1329" spans="2:9" ht="15.75" thickTop="1" thickBot="1" x14ac:dyDescent="0.25">
      <c r="B1329" s="22">
        <v>1324</v>
      </c>
      <c r="C1329" s="32">
        <v>22089</v>
      </c>
      <c r="D1329" s="33" t="s">
        <v>909</v>
      </c>
      <c r="E1329" s="34">
        <v>-9.1999999999999993</v>
      </c>
      <c r="F1329" s="34">
        <v>9.9</v>
      </c>
      <c r="G1329" s="35">
        <v>16</v>
      </c>
      <c r="H1329" s="35">
        <v>3</v>
      </c>
      <c r="I1329" s="36"/>
    </row>
    <row r="1330" spans="2:9" ht="15.75" thickTop="1" thickBot="1" x14ac:dyDescent="0.25">
      <c r="B1330" s="22">
        <v>1325</v>
      </c>
      <c r="C1330" s="32">
        <v>22111</v>
      </c>
      <c r="D1330" s="33" t="s">
        <v>909</v>
      </c>
      <c r="E1330" s="34">
        <v>-9.1999999999999993</v>
      </c>
      <c r="F1330" s="34">
        <v>9.8000000000000007</v>
      </c>
      <c r="G1330" s="35">
        <v>15</v>
      </c>
      <c r="H1330" s="35">
        <v>3</v>
      </c>
      <c r="I1330" s="36"/>
    </row>
    <row r="1331" spans="2:9" ht="15.75" thickTop="1" thickBot="1" x14ac:dyDescent="0.25">
      <c r="B1331" s="22">
        <v>1326</v>
      </c>
      <c r="C1331" s="32">
        <v>22113</v>
      </c>
      <c r="D1331" s="33" t="s">
        <v>1021</v>
      </c>
      <c r="E1331" s="34">
        <v>-9.6</v>
      </c>
      <c r="F1331" s="34">
        <v>9.6</v>
      </c>
      <c r="G1331" s="35">
        <v>10</v>
      </c>
      <c r="H1331" s="35">
        <v>3</v>
      </c>
      <c r="I1331" s="36"/>
    </row>
    <row r="1332" spans="2:9" ht="15.75" thickTop="1" thickBot="1" x14ac:dyDescent="0.25">
      <c r="B1332" s="22">
        <v>1327</v>
      </c>
      <c r="C1332" s="32">
        <v>22115</v>
      </c>
      <c r="D1332" s="33" t="s">
        <v>909</v>
      </c>
      <c r="E1332" s="34">
        <v>-10</v>
      </c>
      <c r="F1332" s="34">
        <v>9.4</v>
      </c>
      <c r="G1332" s="35">
        <v>30</v>
      </c>
      <c r="H1332" s="35">
        <v>3</v>
      </c>
      <c r="I1332" s="36"/>
    </row>
    <row r="1333" spans="2:9" ht="15.75" thickTop="1" thickBot="1" x14ac:dyDescent="0.25">
      <c r="B1333" s="22">
        <v>1328</v>
      </c>
      <c r="C1333" s="32">
        <v>22117</v>
      </c>
      <c r="D1333" s="33" t="s">
        <v>909</v>
      </c>
      <c r="E1333" s="34">
        <v>-9.9</v>
      </c>
      <c r="F1333" s="34">
        <v>9.5</v>
      </c>
      <c r="G1333" s="35">
        <v>9</v>
      </c>
      <c r="H1333" s="35">
        <v>3</v>
      </c>
      <c r="I1333" s="36"/>
    </row>
    <row r="1334" spans="2:9" ht="15.75" thickTop="1" thickBot="1" x14ac:dyDescent="0.25">
      <c r="B1334" s="22">
        <v>1329</v>
      </c>
      <c r="C1334" s="32">
        <v>22119</v>
      </c>
      <c r="D1334" s="33" t="s">
        <v>909</v>
      </c>
      <c r="E1334" s="34">
        <v>-9.3000000000000007</v>
      </c>
      <c r="F1334" s="34">
        <v>9.8000000000000007</v>
      </c>
      <c r="G1334" s="35">
        <v>18</v>
      </c>
      <c r="H1334" s="35">
        <v>3</v>
      </c>
      <c r="I1334" s="36"/>
    </row>
    <row r="1335" spans="2:9" ht="15.75" thickTop="1" thickBot="1" x14ac:dyDescent="0.25">
      <c r="B1335" s="22">
        <v>1330</v>
      </c>
      <c r="C1335" s="32">
        <v>22143</v>
      </c>
      <c r="D1335" s="33" t="s">
        <v>909</v>
      </c>
      <c r="E1335" s="34">
        <v>-9.6999999999999993</v>
      </c>
      <c r="F1335" s="34">
        <v>9.5</v>
      </c>
      <c r="G1335" s="35">
        <v>29</v>
      </c>
      <c r="H1335" s="35">
        <v>3</v>
      </c>
      <c r="I1335" s="36"/>
    </row>
    <row r="1336" spans="2:9" ht="15.75" thickTop="1" thickBot="1" x14ac:dyDescent="0.25">
      <c r="B1336" s="22">
        <v>1331</v>
      </c>
      <c r="C1336" s="32">
        <v>22145</v>
      </c>
      <c r="D1336" s="33" t="s">
        <v>909</v>
      </c>
      <c r="E1336" s="34">
        <v>-10.3</v>
      </c>
      <c r="F1336" s="34">
        <v>9.1</v>
      </c>
      <c r="G1336" s="35">
        <v>56</v>
      </c>
      <c r="H1336" s="35">
        <v>3</v>
      </c>
      <c r="I1336" s="36"/>
    </row>
    <row r="1337" spans="2:9" ht="15.75" thickTop="1" thickBot="1" x14ac:dyDescent="0.25">
      <c r="B1337" s="22">
        <v>1332</v>
      </c>
      <c r="C1337" s="32">
        <v>22147</v>
      </c>
      <c r="D1337" s="33" t="s">
        <v>909</v>
      </c>
      <c r="E1337" s="34">
        <v>-9.6</v>
      </c>
      <c r="F1337" s="34">
        <v>9.6</v>
      </c>
      <c r="G1337" s="35">
        <v>28</v>
      </c>
      <c r="H1337" s="35">
        <v>3</v>
      </c>
      <c r="I1337" s="36"/>
    </row>
    <row r="1338" spans="2:9" ht="15.75" thickTop="1" thickBot="1" x14ac:dyDescent="0.25">
      <c r="B1338" s="22">
        <v>1333</v>
      </c>
      <c r="C1338" s="32">
        <v>22149</v>
      </c>
      <c r="D1338" s="33" t="s">
        <v>909</v>
      </c>
      <c r="E1338" s="34">
        <v>-9.6</v>
      </c>
      <c r="F1338" s="34">
        <v>9.6</v>
      </c>
      <c r="G1338" s="35">
        <v>24</v>
      </c>
      <c r="H1338" s="35">
        <v>3</v>
      </c>
      <c r="I1338" s="36"/>
    </row>
    <row r="1339" spans="2:9" ht="15.75" thickTop="1" thickBot="1" x14ac:dyDescent="0.25">
      <c r="B1339" s="22">
        <v>1334</v>
      </c>
      <c r="C1339" s="32">
        <v>22159</v>
      </c>
      <c r="D1339" s="33" t="s">
        <v>909</v>
      </c>
      <c r="E1339" s="34">
        <v>-9.5</v>
      </c>
      <c r="F1339" s="34">
        <v>9.6</v>
      </c>
      <c r="G1339" s="35">
        <v>30</v>
      </c>
      <c r="H1339" s="35">
        <v>3</v>
      </c>
      <c r="I1339" s="36"/>
    </row>
    <row r="1340" spans="2:9" ht="15.75" thickTop="1" thickBot="1" x14ac:dyDescent="0.25">
      <c r="B1340" s="22">
        <v>1335</v>
      </c>
      <c r="C1340" s="32">
        <v>22175</v>
      </c>
      <c r="D1340" s="33" t="s">
        <v>909</v>
      </c>
      <c r="E1340" s="34">
        <v>-9.3000000000000007</v>
      </c>
      <c r="F1340" s="34">
        <v>9.6999999999999993</v>
      </c>
      <c r="G1340" s="35">
        <v>40</v>
      </c>
      <c r="H1340" s="35">
        <v>3</v>
      </c>
      <c r="I1340" s="36"/>
    </row>
    <row r="1341" spans="2:9" ht="15.75" thickTop="1" thickBot="1" x14ac:dyDescent="0.25">
      <c r="B1341" s="22">
        <v>1336</v>
      </c>
      <c r="C1341" s="32">
        <v>22177</v>
      </c>
      <c r="D1341" s="33" t="s">
        <v>909</v>
      </c>
      <c r="E1341" s="34">
        <v>-9.3000000000000007</v>
      </c>
      <c r="F1341" s="34">
        <v>9.8000000000000007</v>
      </c>
      <c r="G1341" s="35">
        <v>21</v>
      </c>
      <c r="H1341" s="35">
        <v>3</v>
      </c>
      <c r="I1341" s="36"/>
    </row>
    <row r="1342" spans="2:9" ht="15.75" thickTop="1" thickBot="1" x14ac:dyDescent="0.25">
      <c r="B1342" s="22">
        <v>1337</v>
      </c>
      <c r="C1342" s="32">
        <v>22179</v>
      </c>
      <c r="D1342" s="33" t="s">
        <v>909</v>
      </c>
      <c r="E1342" s="34">
        <v>-9.5</v>
      </c>
      <c r="F1342" s="34">
        <v>9.6999999999999993</v>
      </c>
      <c r="G1342" s="35">
        <v>16</v>
      </c>
      <c r="H1342" s="35">
        <v>3</v>
      </c>
      <c r="I1342" s="36"/>
    </row>
    <row r="1343" spans="2:9" ht="15.75" thickTop="1" thickBot="1" x14ac:dyDescent="0.25">
      <c r="B1343" s="22">
        <v>1338</v>
      </c>
      <c r="C1343" s="32">
        <v>22297</v>
      </c>
      <c r="D1343" s="33" t="s">
        <v>909</v>
      </c>
      <c r="E1343" s="34">
        <v>-9.3000000000000007</v>
      </c>
      <c r="F1343" s="34">
        <v>9.8000000000000007</v>
      </c>
      <c r="G1343" s="35">
        <v>15</v>
      </c>
      <c r="H1343" s="35">
        <v>3</v>
      </c>
      <c r="I1343" s="36"/>
    </row>
    <row r="1344" spans="2:9" ht="15.75" thickTop="1" thickBot="1" x14ac:dyDescent="0.25">
      <c r="B1344" s="22">
        <v>1339</v>
      </c>
      <c r="C1344" s="32">
        <v>22299</v>
      </c>
      <c r="D1344" s="33" t="s">
        <v>909</v>
      </c>
      <c r="E1344" s="34">
        <v>-9.1999999999999993</v>
      </c>
      <c r="F1344" s="34">
        <v>9.9</v>
      </c>
      <c r="G1344" s="35">
        <v>6</v>
      </c>
      <c r="H1344" s="35">
        <v>3</v>
      </c>
      <c r="I1344" s="36"/>
    </row>
    <row r="1345" spans="2:9" ht="15.75" thickTop="1" thickBot="1" x14ac:dyDescent="0.25">
      <c r="B1345" s="22">
        <v>1340</v>
      </c>
      <c r="C1345" s="32">
        <v>22301</v>
      </c>
      <c r="D1345" s="33" t="s">
        <v>909</v>
      </c>
      <c r="E1345" s="34">
        <v>-9.1999999999999993</v>
      </c>
      <c r="F1345" s="34">
        <v>9.9</v>
      </c>
      <c r="G1345" s="35">
        <v>8</v>
      </c>
      <c r="H1345" s="35">
        <v>3</v>
      </c>
      <c r="I1345" s="36"/>
    </row>
    <row r="1346" spans="2:9" ht="15.75" thickTop="1" thickBot="1" x14ac:dyDescent="0.25">
      <c r="B1346" s="22">
        <v>1341</v>
      </c>
      <c r="C1346" s="32">
        <v>22303</v>
      </c>
      <c r="D1346" s="33" t="s">
        <v>909</v>
      </c>
      <c r="E1346" s="34">
        <v>-9.6999999999999993</v>
      </c>
      <c r="F1346" s="34">
        <v>9.5</v>
      </c>
      <c r="G1346" s="35">
        <v>6</v>
      </c>
      <c r="H1346" s="35">
        <v>3</v>
      </c>
      <c r="I1346" s="36"/>
    </row>
    <row r="1347" spans="2:9" ht="15.75" thickTop="1" thickBot="1" x14ac:dyDescent="0.25">
      <c r="B1347" s="22">
        <v>1342</v>
      </c>
      <c r="C1347" s="32">
        <v>22305</v>
      </c>
      <c r="D1347" s="33" t="s">
        <v>909</v>
      </c>
      <c r="E1347" s="34">
        <v>-9.1</v>
      </c>
      <c r="F1347" s="34">
        <v>9.9</v>
      </c>
      <c r="G1347" s="35">
        <v>12</v>
      </c>
      <c r="H1347" s="35">
        <v>3</v>
      </c>
      <c r="I1347" s="36"/>
    </row>
    <row r="1348" spans="2:9" ht="15.75" thickTop="1" thickBot="1" x14ac:dyDescent="0.25">
      <c r="B1348" s="22">
        <v>1343</v>
      </c>
      <c r="C1348" s="32">
        <v>22307</v>
      </c>
      <c r="D1348" s="33" t="s">
        <v>909</v>
      </c>
      <c r="E1348" s="34">
        <v>-9.3000000000000007</v>
      </c>
      <c r="F1348" s="34">
        <v>9.8000000000000007</v>
      </c>
      <c r="G1348" s="35">
        <v>18</v>
      </c>
      <c r="H1348" s="35">
        <v>3</v>
      </c>
      <c r="I1348" s="36"/>
    </row>
    <row r="1349" spans="2:9" ht="15.75" thickTop="1" thickBot="1" x14ac:dyDescent="0.25">
      <c r="B1349" s="22">
        <v>1344</v>
      </c>
      <c r="C1349" s="32">
        <v>22309</v>
      </c>
      <c r="D1349" s="33" t="s">
        <v>909</v>
      </c>
      <c r="E1349" s="34">
        <v>-9.3000000000000007</v>
      </c>
      <c r="F1349" s="34">
        <v>9.6999999999999993</v>
      </c>
      <c r="G1349" s="35">
        <v>27</v>
      </c>
      <c r="H1349" s="35">
        <v>3</v>
      </c>
      <c r="I1349" s="36"/>
    </row>
    <row r="1350" spans="2:9" ht="15.75" thickTop="1" thickBot="1" x14ac:dyDescent="0.25">
      <c r="B1350" s="22">
        <v>1345</v>
      </c>
      <c r="C1350" s="32">
        <v>22335</v>
      </c>
      <c r="D1350" s="33" t="s">
        <v>909</v>
      </c>
      <c r="E1350" s="34">
        <v>-9.5</v>
      </c>
      <c r="F1350" s="34">
        <v>9.6</v>
      </c>
      <c r="G1350" s="35">
        <v>8</v>
      </c>
      <c r="H1350" s="35">
        <v>3</v>
      </c>
      <c r="I1350" s="36"/>
    </row>
    <row r="1351" spans="2:9" ht="15.75" thickTop="1" thickBot="1" x14ac:dyDescent="0.25">
      <c r="B1351" s="22">
        <v>1346</v>
      </c>
      <c r="C1351" s="32">
        <v>22337</v>
      </c>
      <c r="D1351" s="33" t="s">
        <v>909</v>
      </c>
      <c r="E1351" s="34">
        <v>-9.6999999999999993</v>
      </c>
      <c r="F1351" s="34">
        <v>9.4</v>
      </c>
      <c r="G1351" s="35">
        <v>29</v>
      </c>
      <c r="H1351" s="35">
        <v>3</v>
      </c>
      <c r="I1351" s="36"/>
    </row>
    <row r="1352" spans="2:9" ht="15.75" thickTop="1" thickBot="1" x14ac:dyDescent="0.25">
      <c r="B1352" s="22">
        <v>1347</v>
      </c>
      <c r="C1352" s="32">
        <v>22339</v>
      </c>
      <c r="D1352" s="33" t="s">
        <v>909</v>
      </c>
      <c r="E1352" s="34">
        <v>-9.3000000000000007</v>
      </c>
      <c r="F1352" s="34">
        <v>9.6999999999999993</v>
      </c>
      <c r="G1352" s="35">
        <v>17</v>
      </c>
      <c r="H1352" s="35">
        <v>3</v>
      </c>
      <c r="I1352" s="36"/>
    </row>
    <row r="1353" spans="2:9" ht="15.75" thickTop="1" thickBot="1" x14ac:dyDescent="0.25">
      <c r="B1353" s="22">
        <v>1348</v>
      </c>
      <c r="C1353" s="32">
        <v>22359</v>
      </c>
      <c r="D1353" s="33" t="s">
        <v>909</v>
      </c>
      <c r="E1353" s="34">
        <v>-9.9</v>
      </c>
      <c r="F1353" s="34">
        <v>9.3000000000000007</v>
      </c>
      <c r="G1353" s="35">
        <v>44</v>
      </c>
      <c r="H1353" s="35">
        <v>3</v>
      </c>
      <c r="I1353" s="36"/>
    </row>
    <row r="1354" spans="2:9" ht="15.75" thickTop="1" thickBot="1" x14ac:dyDescent="0.25">
      <c r="B1354" s="22">
        <v>1349</v>
      </c>
      <c r="C1354" s="32">
        <v>22391</v>
      </c>
      <c r="D1354" s="33" t="s">
        <v>909</v>
      </c>
      <c r="E1354" s="34">
        <v>-9.5</v>
      </c>
      <c r="F1354" s="34">
        <v>9.6</v>
      </c>
      <c r="G1354" s="35">
        <v>34</v>
      </c>
      <c r="H1354" s="35">
        <v>3</v>
      </c>
      <c r="I1354" s="36"/>
    </row>
    <row r="1355" spans="2:9" ht="15.75" thickTop="1" thickBot="1" x14ac:dyDescent="0.25">
      <c r="B1355" s="22">
        <v>1350</v>
      </c>
      <c r="C1355" s="32">
        <v>22393</v>
      </c>
      <c r="D1355" s="33" t="s">
        <v>909</v>
      </c>
      <c r="E1355" s="34">
        <v>-9.5</v>
      </c>
      <c r="F1355" s="34">
        <v>9.6</v>
      </c>
      <c r="G1355" s="35">
        <v>35</v>
      </c>
      <c r="H1355" s="35">
        <v>3</v>
      </c>
      <c r="I1355" s="36"/>
    </row>
    <row r="1356" spans="2:9" ht="15.75" thickTop="1" thickBot="1" x14ac:dyDescent="0.25">
      <c r="B1356" s="22">
        <v>1351</v>
      </c>
      <c r="C1356" s="32">
        <v>22395</v>
      </c>
      <c r="D1356" s="33" t="s">
        <v>909</v>
      </c>
      <c r="E1356" s="34">
        <v>-10</v>
      </c>
      <c r="F1356" s="34">
        <v>9.3000000000000007</v>
      </c>
      <c r="G1356" s="35">
        <v>28</v>
      </c>
      <c r="H1356" s="35">
        <v>3</v>
      </c>
      <c r="I1356" s="36"/>
    </row>
    <row r="1357" spans="2:9" ht="15.75" thickTop="1" thickBot="1" x14ac:dyDescent="0.25">
      <c r="B1357" s="22">
        <v>1352</v>
      </c>
      <c r="C1357" s="32">
        <v>22397</v>
      </c>
      <c r="D1357" s="33" t="s">
        <v>909</v>
      </c>
      <c r="E1357" s="34">
        <v>-10.199999999999999</v>
      </c>
      <c r="F1357" s="34">
        <v>9.1999999999999993</v>
      </c>
      <c r="G1357" s="35">
        <v>19</v>
      </c>
      <c r="H1357" s="35">
        <v>3</v>
      </c>
      <c r="I1357" s="36"/>
    </row>
    <row r="1358" spans="2:9" ht="15.75" thickTop="1" thickBot="1" x14ac:dyDescent="0.25">
      <c r="B1358" s="22">
        <v>1353</v>
      </c>
      <c r="C1358" s="32">
        <v>22399</v>
      </c>
      <c r="D1358" s="33" t="s">
        <v>909</v>
      </c>
      <c r="E1358" s="34">
        <v>-9.5</v>
      </c>
      <c r="F1358" s="34">
        <v>9.6</v>
      </c>
      <c r="G1358" s="35">
        <v>33</v>
      </c>
      <c r="H1358" s="35">
        <v>3</v>
      </c>
      <c r="I1358" s="36"/>
    </row>
    <row r="1359" spans="2:9" ht="15.75" thickTop="1" thickBot="1" x14ac:dyDescent="0.25">
      <c r="B1359" s="22">
        <v>1354</v>
      </c>
      <c r="C1359" s="32">
        <v>22415</v>
      </c>
      <c r="D1359" s="33" t="s">
        <v>909</v>
      </c>
      <c r="E1359" s="34">
        <v>-9.3000000000000007</v>
      </c>
      <c r="F1359" s="34">
        <v>9.6999999999999993</v>
      </c>
      <c r="G1359" s="35">
        <v>29</v>
      </c>
      <c r="H1359" s="35">
        <v>3</v>
      </c>
      <c r="I1359" s="36"/>
    </row>
    <row r="1360" spans="2:9" ht="15.75" thickTop="1" thickBot="1" x14ac:dyDescent="0.25">
      <c r="B1360" s="22">
        <v>1355</v>
      </c>
      <c r="C1360" s="32">
        <v>22417</v>
      </c>
      <c r="D1360" s="33" t="s">
        <v>909</v>
      </c>
      <c r="E1360" s="34">
        <v>-9.6999999999999993</v>
      </c>
      <c r="F1360" s="34">
        <v>9.4</v>
      </c>
      <c r="G1360" s="35">
        <v>27</v>
      </c>
      <c r="H1360" s="35">
        <v>3</v>
      </c>
      <c r="I1360" s="36"/>
    </row>
    <row r="1361" spans="2:9" ht="15.75" thickTop="1" thickBot="1" x14ac:dyDescent="0.25">
      <c r="B1361" s="22">
        <v>1356</v>
      </c>
      <c r="C1361" s="32">
        <v>22419</v>
      </c>
      <c r="D1361" s="33" t="s">
        <v>909</v>
      </c>
      <c r="E1361" s="34">
        <v>-9.6</v>
      </c>
      <c r="F1361" s="34">
        <v>9.4</v>
      </c>
      <c r="G1361" s="35">
        <v>38</v>
      </c>
      <c r="H1361" s="35">
        <v>3</v>
      </c>
      <c r="I1361" s="36"/>
    </row>
    <row r="1362" spans="2:9" ht="15.75" thickTop="1" thickBot="1" x14ac:dyDescent="0.25">
      <c r="B1362" s="22">
        <v>1357</v>
      </c>
      <c r="C1362" s="32">
        <v>22453</v>
      </c>
      <c r="D1362" s="33" t="s">
        <v>909</v>
      </c>
      <c r="E1362" s="34">
        <v>-9.5</v>
      </c>
      <c r="F1362" s="34">
        <v>9.6</v>
      </c>
      <c r="G1362" s="35">
        <v>13</v>
      </c>
      <c r="H1362" s="35">
        <v>3</v>
      </c>
      <c r="I1362" s="36"/>
    </row>
    <row r="1363" spans="2:9" ht="15.75" thickTop="1" thickBot="1" x14ac:dyDescent="0.25">
      <c r="B1363" s="22">
        <v>1358</v>
      </c>
      <c r="C1363" s="32">
        <v>22455</v>
      </c>
      <c r="D1363" s="33" t="s">
        <v>909</v>
      </c>
      <c r="E1363" s="34">
        <v>-9.3000000000000007</v>
      </c>
      <c r="F1363" s="34">
        <v>9.6999999999999993</v>
      </c>
      <c r="G1363" s="35">
        <v>17</v>
      </c>
      <c r="H1363" s="35">
        <v>3</v>
      </c>
      <c r="I1363" s="36"/>
    </row>
    <row r="1364" spans="2:9" ht="15.75" thickTop="1" thickBot="1" x14ac:dyDescent="0.25">
      <c r="B1364" s="22">
        <v>1359</v>
      </c>
      <c r="C1364" s="32">
        <v>22457</v>
      </c>
      <c r="D1364" s="33" t="s">
        <v>909</v>
      </c>
      <c r="E1364" s="34">
        <v>-9.4</v>
      </c>
      <c r="F1364" s="34">
        <v>9.6</v>
      </c>
      <c r="G1364" s="35">
        <v>17</v>
      </c>
      <c r="H1364" s="35">
        <v>3</v>
      </c>
      <c r="I1364" s="36"/>
    </row>
    <row r="1365" spans="2:9" ht="15.75" thickTop="1" thickBot="1" x14ac:dyDescent="0.25">
      <c r="B1365" s="22">
        <v>1360</v>
      </c>
      <c r="C1365" s="32">
        <v>22459</v>
      </c>
      <c r="D1365" s="33" t="s">
        <v>909</v>
      </c>
      <c r="E1365" s="34">
        <v>-9.6999999999999993</v>
      </c>
      <c r="F1365" s="34">
        <v>9.4</v>
      </c>
      <c r="G1365" s="35">
        <v>11</v>
      </c>
      <c r="H1365" s="35">
        <v>3</v>
      </c>
      <c r="I1365" s="36"/>
    </row>
    <row r="1366" spans="2:9" ht="15.75" thickTop="1" thickBot="1" x14ac:dyDescent="0.25">
      <c r="B1366" s="22">
        <v>1361</v>
      </c>
      <c r="C1366" s="32">
        <v>22523</v>
      </c>
      <c r="D1366" s="33" t="s">
        <v>909</v>
      </c>
      <c r="E1366" s="34">
        <v>-9.1999999999999993</v>
      </c>
      <c r="F1366" s="34">
        <v>9.8000000000000007</v>
      </c>
      <c r="G1366" s="35">
        <v>21</v>
      </c>
      <c r="H1366" s="35">
        <v>3</v>
      </c>
      <c r="I1366" s="36"/>
    </row>
    <row r="1367" spans="2:9" ht="15.75" thickTop="1" thickBot="1" x14ac:dyDescent="0.25">
      <c r="B1367" s="22">
        <v>1362</v>
      </c>
      <c r="C1367" s="32">
        <v>22525</v>
      </c>
      <c r="D1367" s="33" t="s">
        <v>909</v>
      </c>
      <c r="E1367" s="34">
        <v>-9.4</v>
      </c>
      <c r="F1367" s="34">
        <v>9.6</v>
      </c>
      <c r="G1367" s="35">
        <v>19</v>
      </c>
      <c r="H1367" s="35">
        <v>3</v>
      </c>
      <c r="I1367" s="36"/>
    </row>
    <row r="1368" spans="2:9" ht="15.75" thickTop="1" thickBot="1" x14ac:dyDescent="0.25">
      <c r="B1368" s="22">
        <v>1363</v>
      </c>
      <c r="C1368" s="32">
        <v>22527</v>
      </c>
      <c r="D1368" s="33" t="s">
        <v>909</v>
      </c>
      <c r="E1368" s="34">
        <v>-9.3000000000000007</v>
      </c>
      <c r="F1368" s="34">
        <v>9.6</v>
      </c>
      <c r="G1368" s="35">
        <v>23</v>
      </c>
      <c r="H1368" s="35">
        <v>3</v>
      </c>
      <c r="I1368" s="36"/>
    </row>
    <row r="1369" spans="2:9" ht="15.75" thickTop="1" thickBot="1" x14ac:dyDescent="0.25">
      <c r="B1369" s="22">
        <v>1364</v>
      </c>
      <c r="C1369" s="32">
        <v>22529</v>
      </c>
      <c r="D1369" s="33" t="s">
        <v>909</v>
      </c>
      <c r="E1369" s="34">
        <v>-9.3000000000000007</v>
      </c>
      <c r="F1369" s="34">
        <v>9.6999999999999993</v>
      </c>
      <c r="G1369" s="35">
        <v>17</v>
      </c>
      <c r="H1369" s="35">
        <v>3</v>
      </c>
      <c r="I1369" s="36"/>
    </row>
    <row r="1370" spans="2:9" ht="15.75" thickTop="1" thickBot="1" x14ac:dyDescent="0.25">
      <c r="B1370" s="22">
        <v>1365</v>
      </c>
      <c r="C1370" s="32">
        <v>22547</v>
      </c>
      <c r="D1370" s="33" t="s">
        <v>909</v>
      </c>
      <c r="E1370" s="34">
        <v>-9.3000000000000007</v>
      </c>
      <c r="F1370" s="34">
        <v>9.6</v>
      </c>
      <c r="G1370" s="35">
        <v>23</v>
      </c>
      <c r="H1370" s="35">
        <v>3</v>
      </c>
      <c r="I1370" s="36"/>
    </row>
    <row r="1371" spans="2:9" ht="15.75" thickTop="1" thickBot="1" x14ac:dyDescent="0.25">
      <c r="B1371" s="22">
        <v>1366</v>
      </c>
      <c r="C1371" s="32">
        <v>22549</v>
      </c>
      <c r="D1371" s="33" t="s">
        <v>909</v>
      </c>
      <c r="E1371" s="34">
        <v>-9.4</v>
      </c>
      <c r="F1371" s="34">
        <v>9.5</v>
      </c>
      <c r="G1371" s="35">
        <v>30</v>
      </c>
      <c r="H1371" s="35">
        <v>1</v>
      </c>
      <c r="I1371" s="36"/>
    </row>
    <row r="1372" spans="2:9" ht="15.75" thickTop="1" thickBot="1" x14ac:dyDescent="0.25">
      <c r="B1372" s="22">
        <v>1367</v>
      </c>
      <c r="C1372" s="32">
        <v>22559</v>
      </c>
      <c r="D1372" s="33" t="s">
        <v>909</v>
      </c>
      <c r="E1372" s="34">
        <v>-9.3000000000000007</v>
      </c>
      <c r="F1372" s="34">
        <v>9.4</v>
      </c>
      <c r="G1372" s="35">
        <v>29</v>
      </c>
      <c r="H1372" s="35">
        <v>1</v>
      </c>
      <c r="I1372" s="36"/>
    </row>
    <row r="1373" spans="2:9" ht="15.75" thickTop="1" thickBot="1" x14ac:dyDescent="0.25">
      <c r="B1373" s="22">
        <v>1368</v>
      </c>
      <c r="C1373" s="32">
        <v>22587</v>
      </c>
      <c r="D1373" s="33" t="s">
        <v>909</v>
      </c>
      <c r="E1373" s="34">
        <v>-9.6999999999999993</v>
      </c>
      <c r="F1373" s="34">
        <v>9.1</v>
      </c>
      <c r="G1373" s="35">
        <v>75</v>
      </c>
      <c r="H1373" s="35">
        <v>1</v>
      </c>
      <c r="I1373" s="36"/>
    </row>
    <row r="1374" spans="2:9" ht="15.75" thickTop="1" thickBot="1" x14ac:dyDescent="0.25">
      <c r="B1374" s="22">
        <v>1369</v>
      </c>
      <c r="C1374" s="32">
        <v>22589</v>
      </c>
      <c r="D1374" s="33" t="s">
        <v>909</v>
      </c>
      <c r="E1374" s="34">
        <v>-9.8000000000000007</v>
      </c>
      <c r="F1374" s="34">
        <v>9.1999999999999993</v>
      </c>
      <c r="G1374" s="35">
        <v>18</v>
      </c>
      <c r="H1374" s="35">
        <v>1</v>
      </c>
      <c r="I1374" s="36"/>
    </row>
    <row r="1375" spans="2:9" ht="15.75" thickTop="1" thickBot="1" x14ac:dyDescent="0.25">
      <c r="B1375" s="22">
        <v>1370</v>
      </c>
      <c r="C1375" s="32">
        <v>22605</v>
      </c>
      <c r="D1375" s="33" t="s">
        <v>909</v>
      </c>
      <c r="E1375" s="34">
        <v>-9.3000000000000007</v>
      </c>
      <c r="F1375" s="34">
        <v>9.5</v>
      </c>
      <c r="G1375" s="35">
        <v>26</v>
      </c>
      <c r="H1375" s="35">
        <v>3</v>
      </c>
      <c r="I1375" s="36"/>
    </row>
    <row r="1376" spans="2:9" ht="15.75" thickTop="1" thickBot="1" x14ac:dyDescent="0.25">
      <c r="B1376" s="22">
        <v>1371</v>
      </c>
      <c r="C1376" s="32">
        <v>22607</v>
      </c>
      <c r="D1376" s="33" t="s">
        <v>909</v>
      </c>
      <c r="E1376" s="34">
        <v>-9.1999999999999993</v>
      </c>
      <c r="F1376" s="34">
        <v>9.6999999999999993</v>
      </c>
      <c r="G1376" s="35">
        <v>30</v>
      </c>
      <c r="H1376" s="35">
        <v>3</v>
      </c>
      <c r="I1376" s="36"/>
    </row>
    <row r="1377" spans="2:9" ht="15.75" thickTop="1" thickBot="1" x14ac:dyDescent="0.25">
      <c r="B1377" s="22">
        <v>1372</v>
      </c>
      <c r="C1377" s="32">
        <v>22609</v>
      </c>
      <c r="D1377" s="33" t="s">
        <v>909</v>
      </c>
      <c r="E1377" s="34">
        <v>-9.1999999999999993</v>
      </c>
      <c r="F1377" s="34">
        <v>9.6</v>
      </c>
      <c r="G1377" s="35">
        <v>25</v>
      </c>
      <c r="H1377" s="35">
        <v>1</v>
      </c>
      <c r="I1377" s="36"/>
    </row>
    <row r="1378" spans="2:9" ht="15.75" thickTop="1" thickBot="1" x14ac:dyDescent="0.25">
      <c r="B1378" s="22">
        <v>1373</v>
      </c>
      <c r="C1378" s="32">
        <v>22761</v>
      </c>
      <c r="D1378" s="33" t="s">
        <v>909</v>
      </c>
      <c r="E1378" s="34">
        <v>-9.1999999999999993</v>
      </c>
      <c r="F1378" s="34">
        <v>9.6999999999999993</v>
      </c>
      <c r="G1378" s="35">
        <v>26</v>
      </c>
      <c r="H1378" s="35">
        <v>3</v>
      </c>
      <c r="I1378" s="36"/>
    </row>
    <row r="1379" spans="2:9" ht="15.75" thickTop="1" thickBot="1" x14ac:dyDescent="0.25">
      <c r="B1379" s="22">
        <v>1374</v>
      </c>
      <c r="C1379" s="32">
        <v>22763</v>
      </c>
      <c r="D1379" s="33" t="s">
        <v>909</v>
      </c>
      <c r="E1379" s="34">
        <v>-9.3000000000000007</v>
      </c>
      <c r="F1379" s="34">
        <v>9.5</v>
      </c>
      <c r="G1379" s="35">
        <v>42</v>
      </c>
      <c r="H1379" s="35">
        <v>3</v>
      </c>
      <c r="I1379" s="36"/>
    </row>
    <row r="1380" spans="2:9" ht="15.75" thickTop="1" thickBot="1" x14ac:dyDescent="0.25">
      <c r="B1380" s="22">
        <v>1375</v>
      </c>
      <c r="C1380" s="32">
        <v>22765</v>
      </c>
      <c r="D1380" s="33" t="s">
        <v>909</v>
      </c>
      <c r="E1380" s="34">
        <v>-9.3000000000000007</v>
      </c>
      <c r="F1380" s="34">
        <v>9.5</v>
      </c>
      <c r="G1380" s="35">
        <v>31</v>
      </c>
      <c r="H1380" s="35">
        <v>3</v>
      </c>
      <c r="I1380" s="36"/>
    </row>
    <row r="1381" spans="2:9" ht="15.75" thickTop="1" thickBot="1" x14ac:dyDescent="0.25">
      <c r="B1381" s="22">
        <v>1376</v>
      </c>
      <c r="C1381" s="32">
        <v>22767</v>
      </c>
      <c r="D1381" s="33" t="s">
        <v>909</v>
      </c>
      <c r="E1381" s="34">
        <v>-9.3000000000000007</v>
      </c>
      <c r="F1381" s="34">
        <v>9.6999999999999993</v>
      </c>
      <c r="G1381" s="35">
        <v>30</v>
      </c>
      <c r="H1381" s="35">
        <v>3</v>
      </c>
      <c r="I1381" s="36"/>
    </row>
    <row r="1382" spans="2:9" ht="15.75" thickTop="1" thickBot="1" x14ac:dyDescent="0.25">
      <c r="B1382" s="22">
        <v>1377</v>
      </c>
      <c r="C1382" s="32">
        <v>22769</v>
      </c>
      <c r="D1382" s="33" t="s">
        <v>909</v>
      </c>
      <c r="E1382" s="34">
        <v>-9.1999999999999993</v>
      </c>
      <c r="F1382" s="34">
        <v>9.8000000000000007</v>
      </c>
      <c r="G1382" s="35">
        <v>14</v>
      </c>
      <c r="H1382" s="35">
        <v>3</v>
      </c>
      <c r="I1382" s="36"/>
    </row>
    <row r="1383" spans="2:9" ht="15.75" thickTop="1" thickBot="1" x14ac:dyDescent="0.25">
      <c r="B1383" s="22">
        <v>1378</v>
      </c>
      <c r="C1383" s="32">
        <v>22844</v>
      </c>
      <c r="D1383" s="33" t="s">
        <v>1022</v>
      </c>
      <c r="E1383" s="34">
        <v>-10</v>
      </c>
      <c r="F1383" s="34">
        <v>9.1</v>
      </c>
      <c r="G1383" s="35">
        <v>41</v>
      </c>
      <c r="H1383" s="35">
        <v>3</v>
      </c>
      <c r="I1383" s="36"/>
    </row>
    <row r="1384" spans="2:9" ht="15.75" thickTop="1" thickBot="1" x14ac:dyDescent="0.25">
      <c r="B1384" s="22">
        <v>1379</v>
      </c>
      <c r="C1384" s="32">
        <v>22846</v>
      </c>
      <c r="D1384" s="33" t="s">
        <v>1022</v>
      </c>
      <c r="E1384" s="34">
        <v>-10</v>
      </c>
      <c r="F1384" s="34">
        <v>9.1</v>
      </c>
      <c r="G1384" s="35">
        <v>31</v>
      </c>
      <c r="H1384" s="35">
        <v>3</v>
      </c>
      <c r="I1384" s="36"/>
    </row>
    <row r="1385" spans="2:9" ht="15.75" thickTop="1" thickBot="1" x14ac:dyDescent="0.25">
      <c r="B1385" s="22">
        <v>1380</v>
      </c>
      <c r="C1385" s="32">
        <v>22848</v>
      </c>
      <c r="D1385" s="33" t="s">
        <v>1022</v>
      </c>
      <c r="E1385" s="34">
        <v>-10</v>
      </c>
      <c r="F1385" s="34">
        <v>9.1999999999999993</v>
      </c>
      <c r="G1385" s="35">
        <v>18</v>
      </c>
      <c r="H1385" s="35">
        <v>3</v>
      </c>
      <c r="I1385" s="36"/>
    </row>
    <row r="1386" spans="2:9" ht="15.75" thickTop="1" thickBot="1" x14ac:dyDescent="0.25">
      <c r="B1386" s="22">
        <v>1381</v>
      </c>
      <c r="C1386" s="32">
        <v>22850</v>
      </c>
      <c r="D1386" s="33" t="s">
        <v>1022</v>
      </c>
      <c r="E1386" s="34">
        <v>-9.4</v>
      </c>
      <c r="F1386" s="34">
        <v>9.6</v>
      </c>
      <c r="G1386" s="35">
        <v>29</v>
      </c>
      <c r="H1386" s="35">
        <v>3</v>
      </c>
      <c r="I1386" s="36"/>
    </row>
    <row r="1387" spans="2:9" ht="15.75" thickTop="1" thickBot="1" x14ac:dyDescent="0.25">
      <c r="B1387" s="22">
        <v>1382</v>
      </c>
      <c r="C1387" s="32">
        <v>22851</v>
      </c>
      <c r="D1387" s="33" t="s">
        <v>1022</v>
      </c>
      <c r="E1387" s="34">
        <v>-10</v>
      </c>
      <c r="F1387" s="34">
        <v>9.1</v>
      </c>
      <c r="G1387" s="35">
        <v>39</v>
      </c>
      <c r="H1387" s="35">
        <v>3</v>
      </c>
      <c r="I1387" s="36"/>
    </row>
    <row r="1388" spans="2:9" ht="15.75" thickTop="1" thickBot="1" x14ac:dyDescent="0.25">
      <c r="B1388" s="22">
        <v>1383</v>
      </c>
      <c r="C1388" s="32">
        <v>22869</v>
      </c>
      <c r="D1388" s="33" t="s">
        <v>1023</v>
      </c>
      <c r="E1388" s="34">
        <v>-10</v>
      </c>
      <c r="F1388" s="34">
        <v>9.1</v>
      </c>
      <c r="G1388" s="35">
        <v>17</v>
      </c>
      <c r="H1388" s="35">
        <v>1</v>
      </c>
      <c r="I1388" s="36"/>
    </row>
    <row r="1389" spans="2:9" ht="15.75" thickTop="1" thickBot="1" x14ac:dyDescent="0.25">
      <c r="B1389" s="22">
        <v>1384</v>
      </c>
      <c r="C1389" s="32">
        <v>22880</v>
      </c>
      <c r="D1389" s="33" t="s">
        <v>1024</v>
      </c>
      <c r="E1389" s="34">
        <v>-9.6999999999999993</v>
      </c>
      <c r="F1389" s="34">
        <v>9.4</v>
      </c>
      <c r="G1389" s="35">
        <v>2</v>
      </c>
      <c r="H1389" s="35">
        <v>1</v>
      </c>
      <c r="I1389" s="36"/>
    </row>
    <row r="1390" spans="2:9" ht="15.75" thickTop="1" thickBot="1" x14ac:dyDescent="0.25">
      <c r="B1390" s="22">
        <v>1385</v>
      </c>
      <c r="C1390" s="32">
        <v>22885</v>
      </c>
      <c r="D1390" s="33" t="s">
        <v>1025</v>
      </c>
      <c r="E1390" s="34">
        <v>-10.3</v>
      </c>
      <c r="F1390" s="34">
        <v>9.1999999999999993</v>
      </c>
      <c r="G1390" s="35">
        <v>43</v>
      </c>
      <c r="H1390" s="35">
        <v>3</v>
      </c>
      <c r="I1390" s="36"/>
    </row>
    <row r="1391" spans="2:9" ht="15.75" thickTop="1" thickBot="1" x14ac:dyDescent="0.25">
      <c r="B1391" s="22">
        <v>1386</v>
      </c>
      <c r="C1391" s="32">
        <v>22889</v>
      </c>
      <c r="D1391" s="33" t="s">
        <v>1026</v>
      </c>
      <c r="E1391" s="34">
        <v>-10.199999999999999</v>
      </c>
      <c r="F1391" s="34">
        <v>9</v>
      </c>
      <c r="G1391" s="35">
        <v>34</v>
      </c>
      <c r="H1391" s="35">
        <v>3</v>
      </c>
      <c r="I1391" s="36"/>
    </row>
    <row r="1392" spans="2:9" ht="15.75" thickTop="1" thickBot="1" x14ac:dyDescent="0.25">
      <c r="B1392" s="22">
        <v>1387</v>
      </c>
      <c r="C1392" s="32">
        <v>22926</v>
      </c>
      <c r="D1392" s="33" t="s">
        <v>1027</v>
      </c>
      <c r="E1392" s="34">
        <v>-10.1</v>
      </c>
      <c r="F1392" s="34">
        <v>9.4</v>
      </c>
      <c r="G1392" s="35">
        <v>49</v>
      </c>
      <c r="H1392" s="35">
        <v>3</v>
      </c>
      <c r="I1392" s="36"/>
    </row>
    <row r="1393" spans="2:9" ht="15.75" thickTop="1" thickBot="1" x14ac:dyDescent="0.25">
      <c r="B1393" s="22">
        <v>1388</v>
      </c>
      <c r="C1393" s="32">
        <v>22927</v>
      </c>
      <c r="D1393" s="33" t="s">
        <v>1028</v>
      </c>
      <c r="E1393" s="34">
        <v>-10.5</v>
      </c>
      <c r="F1393" s="34">
        <v>9.1</v>
      </c>
      <c r="G1393" s="35">
        <v>49</v>
      </c>
      <c r="H1393" s="35">
        <v>3</v>
      </c>
      <c r="I1393" s="36"/>
    </row>
    <row r="1394" spans="2:9" ht="15.75" thickTop="1" thickBot="1" x14ac:dyDescent="0.25">
      <c r="B1394" s="22">
        <v>1389</v>
      </c>
      <c r="C1394" s="32">
        <v>22929</v>
      </c>
      <c r="D1394" s="33" t="s">
        <v>1029</v>
      </c>
      <c r="E1394" s="34">
        <v>-10.7</v>
      </c>
      <c r="F1394" s="34">
        <v>9</v>
      </c>
      <c r="G1394" s="35">
        <v>78</v>
      </c>
      <c r="H1394" s="35">
        <v>3</v>
      </c>
      <c r="I1394" s="36"/>
    </row>
    <row r="1395" spans="2:9" ht="15.75" thickTop="1" thickBot="1" x14ac:dyDescent="0.25">
      <c r="B1395" s="22">
        <v>1390</v>
      </c>
      <c r="C1395" s="32">
        <v>22941</v>
      </c>
      <c r="D1395" s="33" t="s">
        <v>1030</v>
      </c>
      <c r="E1395" s="34">
        <v>-10.3</v>
      </c>
      <c r="F1395" s="34">
        <v>9.1</v>
      </c>
      <c r="G1395" s="35">
        <v>44</v>
      </c>
      <c r="H1395" s="35">
        <v>3</v>
      </c>
      <c r="I1395" s="36"/>
    </row>
    <row r="1396" spans="2:9" ht="15.75" thickTop="1" thickBot="1" x14ac:dyDescent="0.25">
      <c r="B1396" s="22">
        <v>1391</v>
      </c>
      <c r="C1396" s="32">
        <v>22946</v>
      </c>
      <c r="D1396" s="33" t="s">
        <v>1031</v>
      </c>
      <c r="E1396" s="34">
        <v>-10.7</v>
      </c>
      <c r="F1396" s="34">
        <v>9.1</v>
      </c>
      <c r="G1396" s="35">
        <v>58</v>
      </c>
      <c r="H1396" s="35">
        <v>3</v>
      </c>
      <c r="I1396" s="36"/>
    </row>
    <row r="1397" spans="2:9" ht="15.75" thickTop="1" thickBot="1" x14ac:dyDescent="0.25">
      <c r="B1397" s="22">
        <v>1392</v>
      </c>
      <c r="C1397" s="32">
        <v>22949</v>
      </c>
      <c r="D1397" s="33" t="s">
        <v>1032</v>
      </c>
      <c r="E1397" s="34">
        <v>-10.3</v>
      </c>
      <c r="F1397" s="34">
        <v>9.1</v>
      </c>
      <c r="G1397" s="35">
        <v>25</v>
      </c>
      <c r="H1397" s="35">
        <v>3</v>
      </c>
      <c r="I1397" s="36"/>
    </row>
    <row r="1398" spans="2:9" ht="15.75" thickTop="1" thickBot="1" x14ac:dyDescent="0.25">
      <c r="B1398" s="22">
        <v>1393</v>
      </c>
      <c r="C1398" s="32">
        <v>22952</v>
      </c>
      <c r="D1398" s="33" t="s">
        <v>1033</v>
      </c>
      <c r="E1398" s="34">
        <v>-10.8</v>
      </c>
      <c r="F1398" s="34">
        <v>9.1</v>
      </c>
      <c r="G1398" s="35">
        <v>53</v>
      </c>
      <c r="H1398" s="35">
        <v>3</v>
      </c>
      <c r="I1398" s="36"/>
    </row>
    <row r="1399" spans="2:9" ht="15.75" thickTop="1" thickBot="1" x14ac:dyDescent="0.25">
      <c r="B1399" s="22">
        <v>1394</v>
      </c>
      <c r="C1399" s="32">
        <v>22955</v>
      </c>
      <c r="D1399" s="33" t="s">
        <v>1034</v>
      </c>
      <c r="E1399" s="34">
        <v>-10.6</v>
      </c>
      <c r="F1399" s="34">
        <v>9.1</v>
      </c>
      <c r="G1399" s="35">
        <v>51</v>
      </c>
      <c r="H1399" s="35">
        <v>3</v>
      </c>
      <c r="I1399" s="36"/>
    </row>
    <row r="1400" spans="2:9" ht="15.75" thickTop="1" thickBot="1" x14ac:dyDescent="0.25">
      <c r="B1400" s="22">
        <v>1395</v>
      </c>
      <c r="C1400" s="32">
        <v>22956</v>
      </c>
      <c r="D1400" s="33" t="s">
        <v>1035</v>
      </c>
      <c r="E1400" s="34">
        <v>-10.8</v>
      </c>
      <c r="F1400" s="34">
        <v>9.1</v>
      </c>
      <c r="G1400" s="35">
        <v>47</v>
      </c>
      <c r="H1400" s="35">
        <v>3</v>
      </c>
      <c r="I1400" s="36"/>
    </row>
    <row r="1401" spans="2:9" ht="15.75" thickTop="1" thickBot="1" x14ac:dyDescent="0.25">
      <c r="B1401" s="22">
        <v>1396</v>
      </c>
      <c r="C1401" s="32">
        <v>22958</v>
      </c>
      <c r="D1401" s="33" t="s">
        <v>1036</v>
      </c>
      <c r="E1401" s="34">
        <v>-10.9</v>
      </c>
      <c r="F1401" s="34">
        <v>9.1999999999999993</v>
      </c>
      <c r="G1401" s="35">
        <v>32</v>
      </c>
      <c r="H1401" s="35">
        <v>3</v>
      </c>
      <c r="I1401" s="36"/>
    </row>
    <row r="1402" spans="2:9" ht="15.75" thickTop="1" thickBot="1" x14ac:dyDescent="0.25">
      <c r="B1402" s="22">
        <v>1397</v>
      </c>
      <c r="C1402" s="32">
        <v>22959</v>
      </c>
      <c r="D1402" s="33" t="s">
        <v>1037</v>
      </c>
      <c r="E1402" s="34">
        <v>-10.8</v>
      </c>
      <c r="F1402" s="34">
        <v>9.1</v>
      </c>
      <c r="G1402" s="35">
        <v>53</v>
      </c>
      <c r="H1402" s="35">
        <v>3</v>
      </c>
      <c r="I1402" s="36"/>
    </row>
    <row r="1403" spans="2:9" ht="15.75" thickTop="1" thickBot="1" x14ac:dyDescent="0.25">
      <c r="B1403" s="22">
        <v>1398</v>
      </c>
      <c r="C1403" s="32">
        <v>22961</v>
      </c>
      <c r="D1403" s="33" t="s">
        <v>1034</v>
      </c>
      <c r="E1403" s="34">
        <v>-10.7</v>
      </c>
      <c r="F1403" s="34">
        <v>9.1</v>
      </c>
      <c r="G1403" s="35">
        <v>46</v>
      </c>
      <c r="H1403" s="35">
        <v>3</v>
      </c>
      <c r="I1403" s="36"/>
    </row>
    <row r="1404" spans="2:9" ht="15.75" thickTop="1" thickBot="1" x14ac:dyDescent="0.25">
      <c r="B1404" s="22">
        <v>1399</v>
      </c>
      <c r="C1404" s="32">
        <v>22962</v>
      </c>
      <c r="D1404" s="33" t="s">
        <v>1038</v>
      </c>
      <c r="E1404" s="34">
        <v>-10.5</v>
      </c>
      <c r="F1404" s="34">
        <v>9.1</v>
      </c>
      <c r="G1404" s="35">
        <v>55</v>
      </c>
      <c r="H1404" s="35">
        <v>3</v>
      </c>
      <c r="I1404" s="36"/>
    </row>
    <row r="1405" spans="2:9" ht="15.75" thickTop="1" thickBot="1" x14ac:dyDescent="0.25">
      <c r="B1405" s="22">
        <v>1400</v>
      </c>
      <c r="C1405" s="32">
        <v>22964</v>
      </c>
      <c r="D1405" s="33" t="s">
        <v>1039</v>
      </c>
      <c r="E1405" s="34">
        <v>-10.7</v>
      </c>
      <c r="F1405" s="34">
        <v>9</v>
      </c>
      <c r="G1405" s="35">
        <v>50</v>
      </c>
      <c r="H1405" s="35">
        <v>3</v>
      </c>
      <c r="I1405" s="36"/>
    </row>
    <row r="1406" spans="2:9" ht="15.75" thickTop="1" thickBot="1" x14ac:dyDescent="0.25">
      <c r="B1406" s="22">
        <v>1401</v>
      </c>
      <c r="C1406" s="32">
        <v>22965</v>
      </c>
      <c r="D1406" s="33" t="s">
        <v>1040</v>
      </c>
      <c r="E1406" s="34">
        <v>-10.6</v>
      </c>
      <c r="F1406" s="34">
        <v>9.1</v>
      </c>
      <c r="G1406" s="35">
        <v>48</v>
      </c>
      <c r="H1406" s="35">
        <v>3</v>
      </c>
      <c r="I1406" s="36"/>
    </row>
    <row r="1407" spans="2:9" ht="15.75" thickTop="1" thickBot="1" x14ac:dyDescent="0.25">
      <c r="B1407" s="22">
        <v>1402</v>
      </c>
      <c r="C1407" s="32">
        <v>22967</v>
      </c>
      <c r="D1407" s="33" t="s">
        <v>1041</v>
      </c>
      <c r="E1407" s="34">
        <v>-10.6</v>
      </c>
      <c r="F1407" s="34">
        <v>9.1</v>
      </c>
      <c r="G1407" s="35">
        <v>36</v>
      </c>
      <c r="H1407" s="35">
        <v>3</v>
      </c>
      <c r="I1407" s="36"/>
    </row>
    <row r="1408" spans="2:9" ht="15.75" thickTop="1" thickBot="1" x14ac:dyDescent="0.25">
      <c r="B1408" s="22">
        <v>1403</v>
      </c>
      <c r="C1408" s="32">
        <v>22969</v>
      </c>
      <c r="D1408" s="33" t="s">
        <v>1042</v>
      </c>
      <c r="E1408" s="34">
        <v>-10.8</v>
      </c>
      <c r="F1408" s="34">
        <v>9.3000000000000007</v>
      </c>
      <c r="G1408" s="35">
        <v>25</v>
      </c>
      <c r="H1408" s="35">
        <v>3</v>
      </c>
      <c r="I1408" s="36"/>
    </row>
    <row r="1409" spans="2:9" ht="15.75" thickTop="1" thickBot="1" x14ac:dyDescent="0.25">
      <c r="B1409" s="22">
        <v>1404</v>
      </c>
      <c r="C1409" s="32">
        <v>23552</v>
      </c>
      <c r="D1409" s="33" t="s">
        <v>1043</v>
      </c>
      <c r="E1409" s="34">
        <v>-9.6</v>
      </c>
      <c r="F1409" s="34">
        <v>10.3</v>
      </c>
      <c r="G1409" s="35">
        <v>5</v>
      </c>
      <c r="H1409" s="35">
        <v>2</v>
      </c>
      <c r="I1409" s="36"/>
    </row>
    <row r="1410" spans="2:9" ht="15.75" thickTop="1" thickBot="1" x14ac:dyDescent="0.25">
      <c r="B1410" s="22">
        <v>1405</v>
      </c>
      <c r="C1410" s="32">
        <v>23554</v>
      </c>
      <c r="D1410" s="33" t="s">
        <v>1044</v>
      </c>
      <c r="E1410" s="34">
        <v>-9.8000000000000007</v>
      </c>
      <c r="F1410" s="34">
        <v>9.8000000000000007</v>
      </c>
      <c r="G1410" s="35">
        <v>14</v>
      </c>
      <c r="H1410" s="35">
        <v>2</v>
      </c>
      <c r="I1410" s="36"/>
    </row>
    <row r="1411" spans="2:9" ht="15.75" thickTop="1" thickBot="1" x14ac:dyDescent="0.25">
      <c r="B1411" s="22">
        <v>1406</v>
      </c>
      <c r="C1411" s="32">
        <v>23556</v>
      </c>
      <c r="D1411" s="33" t="s">
        <v>1043</v>
      </c>
      <c r="E1411" s="34">
        <v>-10.7</v>
      </c>
      <c r="F1411" s="34">
        <v>9.1999999999999993</v>
      </c>
      <c r="G1411" s="35">
        <v>21</v>
      </c>
      <c r="H1411" s="35">
        <v>2</v>
      </c>
      <c r="I1411" s="36"/>
    </row>
    <row r="1412" spans="2:9" ht="15.75" thickTop="1" thickBot="1" x14ac:dyDescent="0.25">
      <c r="B1412" s="22">
        <v>1407</v>
      </c>
      <c r="C1412" s="32">
        <v>23558</v>
      </c>
      <c r="D1412" s="33" t="s">
        <v>1043</v>
      </c>
      <c r="E1412" s="34">
        <v>-9.8000000000000007</v>
      </c>
      <c r="F1412" s="34">
        <v>9.9</v>
      </c>
      <c r="G1412" s="35">
        <v>11</v>
      </c>
      <c r="H1412" s="35">
        <v>2</v>
      </c>
      <c r="I1412" s="36"/>
    </row>
    <row r="1413" spans="2:9" ht="15.75" thickTop="1" thickBot="1" x14ac:dyDescent="0.25">
      <c r="B1413" s="22">
        <v>1408</v>
      </c>
      <c r="C1413" s="32">
        <v>23560</v>
      </c>
      <c r="D1413" s="33" t="s">
        <v>1043</v>
      </c>
      <c r="E1413" s="34">
        <v>-11</v>
      </c>
      <c r="F1413" s="34">
        <v>9.1</v>
      </c>
      <c r="G1413" s="35">
        <v>8</v>
      </c>
      <c r="H1413" s="35">
        <v>3</v>
      </c>
      <c r="I1413" s="36"/>
    </row>
    <row r="1414" spans="2:9" ht="15.75" thickTop="1" thickBot="1" x14ac:dyDescent="0.25">
      <c r="B1414" s="22">
        <v>1409</v>
      </c>
      <c r="C1414" s="32">
        <v>23562</v>
      </c>
      <c r="D1414" s="33" t="s">
        <v>1043</v>
      </c>
      <c r="E1414" s="34">
        <v>-11</v>
      </c>
      <c r="F1414" s="34">
        <v>9.1</v>
      </c>
      <c r="G1414" s="35">
        <v>13</v>
      </c>
      <c r="H1414" s="35">
        <v>2</v>
      </c>
      <c r="I1414" s="36"/>
    </row>
    <row r="1415" spans="2:9" ht="15.75" thickTop="1" thickBot="1" x14ac:dyDescent="0.25">
      <c r="B1415" s="22">
        <v>1410</v>
      </c>
      <c r="C1415" s="32">
        <v>23564</v>
      </c>
      <c r="D1415" s="33" t="s">
        <v>1043</v>
      </c>
      <c r="E1415" s="34">
        <v>-10.3</v>
      </c>
      <c r="F1415" s="34">
        <v>9.4</v>
      </c>
      <c r="G1415" s="35">
        <v>7</v>
      </c>
      <c r="H1415" s="35">
        <v>2</v>
      </c>
      <c r="I1415" s="36"/>
    </row>
    <row r="1416" spans="2:9" ht="15.75" thickTop="1" thickBot="1" x14ac:dyDescent="0.25">
      <c r="B1416" s="22">
        <v>1411</v>
      </c>
      <c r="C1416" s="32">
        <v>23566</v>
      </c>
      <c r="D1416" s="33" t="s">
        <v>1043</v>
      </c>
      <c r="E1416" s="34">
        <v>-10.199999999999999</v>
      </c>
      <c r="F1416" s="34">
        <v>9.4</v>
      </c>
      <c r="G1416" s="35">
        <v>14</v>
      </c>
      <c r="H1416" s="35">
        <v>2</v>
      </c>
      <c r="I1416" s="36"/>
    </row>
    <row r="1417" spans="2:9" ht="15.75" thickTop="1" thickBot="1" x14ac:dyDescent="0.25">
      <c r="B1417" s="22">
        <v>1412</v>
      </c>
      <c r="C1417" s="32">
        <v>23568</v>
      </c>
      <c r="D1417" s="33" t="s">
        <v>1045</v>
      </c>
      <c r="E1417" s="34">
        <v>-10.5</v>
      </c>
      <c r="F1417" s="34">
        <v>9.1</v>
      </c>
      <c r="G1417" s="35">
        <v>20</v>
      </c>
      <c r="H1417" s="35">
        <v>2</v>
      </c>
      <c r="I1417" s="36"/>
    </row>
    <row r="1418" spans="2:9" ht="15.75" thickTop="1" thickBot="1" x14ac:dyDescent="0.25">
      <c r="B1418" s="22">
        <v>1413</v>
      </c>
      <c r="C1418" s="32">
        <v>23569</v>
      </c>
      <c r="D1418" s="33" t="s">
        <v>1043</v>
      </c>
      <c r="E1418" s="34">
        <v>-10.3</v>
      </c>
      <c r="F1418" s="34">
        <v>9.1</v>
      </c>
      <c r="G1418" s="35">
        <v>21</v>
      </c>
      <c r="H1418" s="35">
        <v>2</v>
      </c>
      <c r="I1418" s="36"/>
    </row>
    <row r="1419" spans="2:9" ht="15.75" thickTop="1" thickBot="1" x14ac:dyDescent="0.25">
      <c r="B1419" s="22">
        <v>1414</v>
      </c>
      <c r="C1419" s="32">
        <v>23570</v>
      </c>
      <c r="D1419" s="33" t="s">
        <v>1043</v>
      </c>
      <c r="E1419" s="34">
        <v>-9.1</v>
      </c>
      <c r="F1419" s="34">
        <v>9.1999999999999993</v>
      </c>
      <c r="G1419" s="35">
        <v>2</v>
      </c>
      <c r="H1419" s="35">
        <v>2</v>
      </c>
      <c r="I1419" s="36"/>
    </row>
    <row r="1420" spans="2:9" ht="15.75" thickTop="1" thickBot="1" x14ac:dyDescent="0.25">
      <c r="B1420" s="22">
        <v>1415</v>
      </c>
      <c r="C1420" s="32">
        <v>23611</v>
      </c>
      <c r="D1420" s="33" t="s">
        <v>1046</v>
      </c>
      <c r="E1420" s="34">
        <v>-10.3</v>
      </c>
      <c r="F1420" s="34">
        <v>9.1</v>
      </c>
      <c r="G1420" s="35">
        <v>17</v>
      </c>
      <c r="H1420" s="35">
        <v>2</v>
      </c>
      <c r="I1420" s="36"/>
    </row>
    <row r="1421" spans="2:9" ht="15.75" thickTop="1" thickBot="1" x14ac:dyDescent="0.25">
      <c r="B1421" s="22">
        <v>1416</v>
      </c>
      <c r="C1421" s="32">
        <v>23617</v>
      </c>
      <c r="D1421" s="33" t="s">
        <v>1047</v>
      </c>
      <c r="E1421" s="34">
        <v>-10.8</v>
      </c>
      <c r="F1421" s="34">
        <v>9</v>
      </c>
      <c r="G1421" s="35">
        <v>35</v>
      </c>
      <c r="H1421" s="35">
        <v>2</v>
      </c>
      <c r="I1421" s="36"/>
    </row>
    <row r="1422" spans="2:9" ht="15.75" thickTop="1" thickBot="1" x14ac:dyDescent="0.25">
      <c r="B1422" s="22">
        <v>1417</v>
      </c>
      <c r="C1422" s="32">
        <v>23619</v>
      </c>
      <c r="D1422" s="33" t="s">
        <v>1048</v>
      </c>
      <c r="E1422" s="34">
        <v>-10.8</v>
      </c>
      <c r="F1422" s="34">
        <v>9.1</v>
      </c>
      <c r="G1422" s="35">
        <v>13</v>
      </c>
      <c r="H1422" s="35">
        <v>3</v>
      </c>
      <c r="I1422" s="36"/>
    </row>
    <row r="1423" spans="2:9" ht="15.75" thickTop="1" thickBot="1" x14ac:dyDescent="0.25">
      <c r="B1423" s="22">
        <v>1418</v>
      </c>
      <c r="C1423" s="32">
        <v>23623</v>
      </c>
      <c r="D1423" s="33" t="s">
        <v>1049</v>
      </c>
      <c r="E1423" s="34">
        <v>-10.5</v>
      </c>
      <c r="F1423" s="34">
        <v>8.8000000000000007</v>
      </c>
      <c r="G1423" s="35">
        <v>68</v>
      </c>
      <c r="H1423" s="35">
        <v>3</v>
      </c>
      <c r="I1423" s="36"/>
    </row>
    <row r="1424" spans="2:9" ht="15.75" thickTop="1" thickBot="1" x14ac:dyDescent="0.25">
      <c r="B1424" s="22">
        <v>1419</v>
      </c>
      <c r="C1424" s="32">
        <v>23626</v>
      </c>
      <c r="D1424" s="33" t="s">
        <v>1050</v>
      </c>
      <c r="E1424" s="34">
        <v>-9.3000000000000007</v>
      </c>
      <c r="F1424" s="34">
        <v>9.1999999999999993</v>
      </c>
      <c r="G1424" s="35">
        <v>0</v>
      </c>
      <c r="H1424" s="35">
        <v>2</v>
      </c>
      <c r="I1424" s="36"/>
    </row>
    <row r="1425" spans="2:9" ht="15.75" thickTop="1" thickBot="1" x14ac:dyDescent="0.25">
      <c r="B1425" s="22">
        <v>1420</v>
      </c>
      <c r="C1425" s="32">
        <v>23627</v>
      </c>
      <c r="D1425" s="33" t="s">
        <v>1051</v>
      </c>
      <c r="E1425" s="34">
        <v>-11.1</v>
      </c>
      <c r="F1425" s="34">
        <v>9</v>
      </c>
      <c r="G1425" s="35">
        <v>28</v>
      </c>
      <c r="H1425" s="35">
        <v>2</v>
      </c>
      <c r="I1425" s="36"/>
    </row>
    <row r="1426" spans="2:9" ht="15.75" thickTop="1" thickBot="1" x14ac:dyDescent="0.25">
      <c r="B1426" s="22">
        <v>1421</v>
      </c>
      <c r="C1426" s="32">
        <v>23628</v>
      </c>
      <c r="D1426" s="33" t="s">
        <v>1052</v>
      </c>
      <c r="E1426" s="34">
        <v>-11</v>
      </c>
      <c r="F1426" s="34">
        <v>9.1</v>
      </c>
      <c r="G1426" s="35">
        <v>13</v>
      </c>
      <c r="H1426" s="35">
        <v>3</v>
      </c>
      <c r="I1426" s="36"/>
    </row>
    <row r="1427" spans="2:9" ht="15.75" thickTop="1" thickBot="1" x14ac:dyDescent="0.25">
      <c r="B1427" s="22">
        <v>1422</v>
      </c>
      <c r="C1427" s="32">
        <v>23629</v>
      </c>
      <c r="D1427" s="33" t="s">
        <v>1053</v>
      </c>
      <c r="E1427" s="34">
        <v>-10.1</v>
      </c>
      <c r="F1427" s="34">
        <v>9</v>
      </c>
      <c r="G1427" s="35">
        <v>19</v>
      </c>
      <c r="H1427" s="35">
        <v>2</v>
      </c>
      <c r="I1427" s="36"/>
    </row>
    <row r="1428" spans="2:9" ht="15.75" thickTop="1" thickBot="1" x14ac:dyDescent="0.25">
      <c r="B1428" s="22">
        <v>1423</v>
      </c>
      <c r="C1428" s="32">
        <v>23669</v>
      </c>
      <c r="D1428" s="33" t="s">
        <v>1054</v>
      </c>
      <c r="E1428" s="34">
        <v>-8.6999999999999993</v>
      </c>
      <c r="F1428" s="34">
        <v>9.1999999999999993</v>
      </c>
      <c r="G1428" s="35">
        <v>0</v>
      </c>
      <c r="H1428" s="35">
        <v>2</v>
      </c>
      <c r="I1428" s="36"/>
    </row>
    <row r="1429" spans="2:9" ht="15.75" thickTop="1" thickBot="1" x14ac:dyDescent="0.25">
      <c r="B1429" s="22">
        <v>1424</v>
      </c>
      <c r="C1429" s="32">
        <v>23683</v>
      </c>
      <c r="D1429" s="33" t="s">
        <v>1055</v>
      </c>
      <c r="E1429" s="34">
        <v>-8.1999999999999993</v>
      </c>
      <c r="F1429" s="34">
        <v>9.1999999999999993</v>
      </c>
      <c r="G1429" s="35">
        <v>5</v>
      </c>
      <c r="H1429" s="35">
        <v>2</v>
      </c>
      <c r="I1429" s="36"/>
    </row>
    <row r="1430" spans="2:9" ht="15.75" thickTop="1" thickBot="1" x14ac:dyDescent="0.25">
      <c r="B1430" s="22">
        <v>1425</v>
      </c>
      <c r="C1430" s="32">
        <v>23684</v>
      </c>
      <c r="D1430" s="33" t="s">
        <v>1056</v>
      </c>
      <c r="E1430" s="34">
        <v>-9.6999999999999993</v>
      </c>
      <c r="F1430" s="34">
        <v>9.1</v>
      </c>
      <c r="G1430" s="35">
        <v>18</v>
      </c>
      <c r="H1430" s="35">
        <v>2</v>
      </c>
      <c r="I1430" s="36"/>
    </row>
    <row r="1431" spans="2:9" ht="15.75" thickTop="1" thickBot="1" x14ac:dyDescent="0.25">
      <c r="B1431" s="22">
        <v>1426</v>
      </c>
      <c r="C1431" s="32">
        <v>23689</v>
      </c>
      <c r="D1431" s="33" t="s">
        <v>1057</v>
      </c>
      <c r="E1431" s="34">
        <v>-9.6999999999999993</v>
      </c>
      <c r="F1431" s="34">
        <v>9</v>
      </c>
      <c r="G1431" s="35">
        <v>26</v>
      </c>
      <c r="H1431" s="35">
        <v>2</v>
      </c>
      <c r="I1431" s="36"/>
    </row>
    <row r="1432" spans="2:9" ht="15.75" thickTop="1" thickBot="1" x14ac:dyDescent="0.25">
      <c r="B1432" s="22">
        <v>1427</v>
      </c>
      <c r="C1432" s="32">
        <v>23701</v>
      </c>
      <c r="D1432" s="33" t="s">
        <v>1058</v>
      </c>
      <c r="E1432" s="34">
        <v>-10.1</v>
      </c>
      <c r="F1432" s="34">
        <v>8.9</v>
      </c>
      <c r="G1432" s="35">
        <v>43</v>
      </c>
      <c r="H1432" s="35">
        <v>2</v>
      </c>
      <c r="I1432" s="36"/>
    </row>
    <row r="1433" spans="2:9" ht="15.75" thickTop="1" thickBot="1" x14ac:dyDescent="0.25">
      <c r="B1433" s="22">
        <v>1428</v>
      </c>
      <c r="C1433" s="32">
        <v>23714</v>
      </c>
      <c r="D1433" s="33" t="s">
        <v>1059</v>
      </c>
      <c r="E1433" s="34">
        <v>-9.6</v>
      </c>
      <c r="F1433" s="34">
        <v>8.8000000000000007</v>
      </c>
      <c r="G1433" s="35">
        <v>44</v>
      </c>
      <c r="H1433" s="35">
        <v>3</v>
      </c>
      <c r="I1433" s="36"/>
    </row>
    <row r="1434" spans="2:9" ht="15.75" thickTop="1" thickBot="1" x14ac:dyDescent="0.25">
      <c r="B1434" s="22">
        <v>1429</v>
      </c>
      <c r="C1434" s="32">
        <v>23715</v>
      </c>
      <c r="D1434" s="33" t="s">
        <v>1060</v>
      </c>
      <c r="E1434" s="34">
        <v>-10</v>
      </c>
      <c r="F1434" s="34">
        <v>8.8000000000000007</v>
      </c>
      <c r="G1434" s="35">
        <v>50</v>
      </c>
      <c r="H1434" s="35">
        <v>3</v>
      </c>
      <c r="I1434" s="36"/>
    </row>
    <row r="1435" spans="2:9" ht="15.75" thickTop="1" thickBot="1" x14ac:dyDescent="0.25">
      <c r="B1435" s="22">
        <v>1430</v>
      </c>
      <c r="C1435" s="32">
        <v>23717</v>
      </c>
      <c r="D1435" s="33" t="s">
        <v>1061</v>
      </c>
      <c r="E1435" s="34">
        <v>-9.5</v>
      </c>
      <c r="F1435" s="34">
        <v>8.9</v>
      </c>
      <c r="G1435" s="35">
        <v>49</v>
      </c>
      <c r="H1435" s="35">
        <v>3</v>
      </c>
      <c r="I1435" s="36"/>
    </row>
    <row r="1436" spans="2:9" ht="15.75" thickTop="1" thickBot="1" x14ac:dyDescent="0.25">
      <c r="B1436" s="22">
        <v>1431</v>
      </c>
      <c r="C1436" s="32">
        <v>23719</v>
      </c>
      <c r="D1436" s="33" t="s">
        <v>1062</v>
      </c>
      <c r="E1436" s="34">
        <v>-10.1</v>
      </c>
      <c r="F1436" s="34">
        <v>8.9</v>
      </c>
      <c r="G1436" s="35">
        <v>44</v>
      </c>
      <c r="H1436" s="35">
        <v>3</v>
      </c>
      <c r="I1436" s="36"/>
    </row>
    <row r="1437" spans="2:9" ht="15.75" thickTop="1" thickBot="1" x14ac:dyDescent="0.25">
      <c r="B1437" s="22">
        <v>1432</v>
      </c>
      <c r="C1437" s="32">
        <v>23730</v>
      </c>
      <c r="D1437" s="33" t="s">
        <v>1063</v>
      </c>
      <c r="E1437" s="34">
        <v>-8.3000000000000007</v>
      </c>
      <c r="F1437" s="34">
        <v>9.1999999999999993</v>
      </c>
      <c r="G1437" s="35">
        <v>-2</v>
      </c>
      <c r="H1437" s="35">
        <v>2</v>
      </c>
      <c r="I1437" s="36"/>
    </row>
    <row r="1438" spans="2:9" ht="15.75" thickTop="1" thickBot="1" x14ac:dyDescent="0.25">
      <c r="B1438" s="22">
        <v>1433</v>
      </c>
      <c r="C1438" s="32">
        <v>23738</v>
      </c>
      <c r="D1438" s="33" t="s">
        <v>1064</v>
      </c>
      <c r="E1438" s="34">
        <v>-8.6</v>
      </c>
      <c r="F1438" s="34">
        <v>9.1</v>
      </c>
      <c r="G1438" s="35">
        <v>14</v>
      </c>
      <c r="H1438" s="35">
        <v>2</v>
      </c>
      <c r="I1438" s="36"/>
    </row>
    <row r="1439" spans="2:9" ht="15.75" thickTop="1" thickBot="1" x14ac:dyDescent="0.25">
      <c r="B1439" s="22">
        <v>1434</v>
      </c>
      <c r="C1439" s="32">
        <v>23743</v>
      </c>
      <c r="D1439" s="33" t="s">
        <v>1065</v>
      </c>
      <c r="E1439" s="34">
        <v>-8.4</v>
      </c>
      <c r="F1439" s="34">
        <v>9.1</v>
      </c>
      <c r="G1439" s="35">
        <v>19</v>
      </c>
      <c r="H1439" s="35">
        <v>2</v>
      </c>
      <c r="I1439" s="36"/>
    </row>
    <row r="1440" spans="2:9" ht="15.75" thickTop="1" thickBot="1" x14ac:dyDescent="0.25">
      <c r="B1440" s="22">
        <v>1435</v>
      </c>
      <c r="C1440" s="32">
        <v>23744</v>
      </c>
      <c r="D1440" s="33" t="s">
        <v>1066</v>
      </c>
      <c r="E1440" s="34">
        <v>-9.6999999999999993</v>
      </c>
      <c r="F1440" s="34">
        <v>8.6</v>
      </c>
      <c r="G1440" s="35">
        <v>105</v>
      </c>
      <c r="H1440" s="35">
        <v>2</v>
      </c>
      <c r="I1440" s="36"/>
    </row>
    <row r="1441" spans="2:9" ht="15.75" thickTop="1" thickBot="1" x14ac:dyDescent="0.25">
      <c r="B1441" s="22">
        <v>1436</v>
      </c>
      <c r="C1441" s="32">
        <v>23746</v>
      </c>
      <c r="D1441" s="33" t="s">
        <v>1067</v>
      </c>
      <c r="E1441" s="34">
        <v>-8.5</v>
      </c>
      <c r="F1441" s="34">
        <v>9.1999999999999993</v>
      </c>
      <c r="G1441" s="35">
        <v>2</v>
      </c>
      <c r="H1441" s="35">
        <v>2</v>
      </c>
      <c r="I1441" s="36"/>
    </row>
    <row r="1442" spans="2:9" ht="15.75" thickTop="1" thickBot="1" x14ac:dyDescent="0.25">
      <c r="B1442" s="22">
        <v>1437</v>
      </c>
      <c r="C1442" s="32">
        <v>23747</v>
      </c>
      <c r="D1442" s="33" t="s">
        <v>1068</v>
      </c>
      <c r="E1442" s="34">
        <v>-8.5</v>
      </c>
      <c r="F1442" s="34">
        <v>9.1999999999999993</v>
      </c>
      <c r="G1442" s="35">
        <v>8</v>
      </c>
      <c r="H1442" s="35">
        <v>2</v>
      </c>
      <c r="I1442" s="36"/>
    </row>
    <row r="1443" spans="2:9" ht="15.75" thickTop="1" thickBot="1" x14ac:dyDescent="0.25">
      <c r="B1443" s="22">
        <v>1438</v>
      </c>
      <c r="C1443" s="32">
        <v>23749</v>
      </c>
      <c r="D1443" s="33" t="s">
        <v>1069</v>
      </c>
      <c r="E1443" s="34">
        <v>-8.4</v>
      </c>
      <c r="F1443" s="34">
        <v>9.1999999999999993</v>
      </c>
      <c r="G1443" s="35">
        <v>-1</v>
      </c>
      <c r="H1443" s="35">
        <v>2</v>
      </c>
      <c r="I1443" s="36"/>
    </row>
    <row r="1444" spans="2:9" ht="15.75" thickTop="1" thickBot="1" x14ac:dyDescent="0.25">
      <c r="B1444" s="22">
        <v>1439</v>
      </c>
      <c r="C1444" s="32">
        <v>23758</v>
      </c>
      <c r="D1444" s="33" t="s">
        <v>1070</v>
      </c>
      <c r="E1444" s="34">
        <v>-7.8</v>
      </c>
      <c r="F1444" s="34">
        <v>9.1999999999999993</v>
      </c>
      <c r="G1444" s="35">
        <v>4</v>
      </c>
      <c r="H1444" s="35">
        <v>2</v>
      </c>
      <c r="I1444" s="36"/>
    </row>
    <row r="1445" spans="2:9" ht="15.75" thickTop="1" thickBot="1" x14ac:dyDescent="0.25">
      <c r="B1445" s="22">
        <v>1440</v>
      </c>
      <c r="C1445" s="32">
        <v>23769</v>
      </c>
      <c r="D1445" s="33" t="s">
        <v>1071</v>
      </c>
      <c r="E1445" s="34">
        <v>-7</v>
      </c>
      <c r="F1445" s="34">
        <v>9.1999999999999993</v>
      </c>
      <c r="G1445" s="35">
        <v>10</v>
      </c>
      <c r="H1445" s="35">
        <v>2</v>
      </c>
      <c r="I1445" s="36"/>
    </row>
    <row r="1446" spans="2:9" ht="15.75" thickTop="1" thickBot="1" x14ac:dyDescent="0.25">
      <c r="B1446" s="22">
        <v>1441</v>
      </c>
      <c r="C1446" s="32">
        <v>23774</v>
      </c>
      <c r="D1446" s="33" t="s">
        <v>1072</v>
      </c>
      <c r="E1446" s="34">
        <v>-7.3</v>
      </c>
      <c r="F1446" s="34">
        <v>9.3000000000000007</v>
      </c>
      <c r="G1446" s="35">
        <v>9</v>
      </c>
      <c r="H1446" s="35">
        <v>2</v>
      </c>
      <c r="I1446" s="36"/>
    </row>
    <row r="1447" spans="2:9" ht="15.75" thickTop="1" thickBot="1" x14ac:dyDescent="0.25">
      <c r="B1447" s="22">
        <v>1442</v>
      </c>
      <c r="C1447" s="32">
        <v>23775</v>
      </c>
      <c r="D1447" s="33" t="s">
        <v>1073</v>
      </c>
      <c r="E1447" s="34">
        <v>-7.3</v>
      </c>
      <c r="F1447" s="34">
        <v>9.3000000000000007</v>
      </c>
      <c r="G1447" s="35">
        <v>-1</v>
      </c>
      <c r="H1447" s="35">
        <v>2</v>
      </c>
      <c r="I1447" s="36"/>
    </row>
    <row r="1448" spans="2:9" ht="15.75" thickTop="1" thickBot="1" x14ac:dyDescent="0.25">
      <c r="B1448" s="22">
        <v>1443</v>
      </c>
      <c r="C1448" s="32">
        <v>23777</v>
      </c>
      <c r="D1448" s="33" t="s">
        <v>1074</v>
      </c>
      <c r="E1448" s="34">
        <v>-8.1</v>
      </c>
      <c r="F1448" s="34">
        <v>9.1</v>
      </c>
      <c r="G1448" s="35">
        <v>22</v>
      </c>
      <c r="H1448" s="35">
        <v>2</v>
      </c>
      <c r="I1448" s="36"/>
    </row>
    <row r="1449" spans="2:9" ht="15.75" thickTop="1" thickBot="1" x14ac:dyDescent="0.25">
      <c r="B1449" s="22">
        <v>1444</v>
      </c>
      <c r="C1449" s="32">
        <v>23779</v>
      </c>
      <c r="D1449" s="33" t="s">
        <v>1075</v>
      </c>
      <c r="E1449" s="34">
        <v>-7.8</v>
      </c>
      <c r="F1449" s="34">
        <v>9.1999999999999993</v>
      </c>
      <c r="G1449" s="35">
        <v>9</v>
      </c>
      <c r="H1449" s="35">
        <v>2</v>
      </c>
      <c r="I1449" s="36"/>
    </row>
    <row r="1450" spans="2:9" ht="15.75" thickTop="1" thickBot="1" x14ac:dyDescent="0.25">
      <c r="B1450" s="22">
        <v>1445</v>
      </c>
      <c r="C1450" s="32">
        <v>23795</v>
      </c>
      <c r="D1450" s="33" t="s">
        <v>1076</v>
      </c>
      <c r="E1450" s="34">
        <v>-10.4</v>
      </c>
      <c r="F1450" s="34">
        <v>9</v>
      </c>
      <c r="G1450" s="35">
        <v>45</v>
      </c>
      <c r="H1450" s="35">
        <v>3</v>
      </c>
      <c r="I1450" s="36"/>
    </row>
    <row r="1451" spans="2:9" ht="15.75" thickTop="1" thickBot="1" x14ac:dyDescent="0.25">
      <c r="B1451" s="22">
        <v>1446</v>
      </c>
      <c r="C1451" s="32">
        <v>23812</v>
      </c>
      <c r="D1451" s="33" t="s">
        <v>1077</v>
      </c>
      <c r="E1451" s="34">
        <v>-10.1</v>
      </c>
      <c r="F1451" s="34">
        <v>8.9</v>
      </c>
      <c r="G1451" s="35">
        <v>60</v>
      </c>
      <c r="H1451" s="35">
        <v>3</v>
      </c>
      <c r="I1451" s="36"/>
    </row>
    <row r="1452" spans="2:9" ht="15.75" thickTop="1" thickBot="1" x14ac:dyDescent="0.25">
      <c r="B1452" s="22">
        <v>1447</v>
      </c>
      <c r="C1452" s="32">
        <v>23813</v>
      </c>
      <c r="D1452" s="33" t="s">
        <v>1078</v>
      </c>
      <c r="E1452" s="34">
        <v>-10.199999999999999</v>
      </c>
      <c r="F1452" s="34">
        <v>8.8000000000000007</v>
      </c>
      <c r="G1452" s="35">
        <v>54</v>
      </c>
      <c r="H1452" s="35">
        <v>3</v>
      </c>
      <c r="I1452" s="36"/>
    </row>
    <row r="1453" spans="2:9" ht="15.75" thickTop="1" thickBot="1" x14ac:dyDescent="0.25">
      <c r="B1453" s="22">
        <v>1448</v>
      </c>
      <c r="C1453" s="32">
        <v>23815</v>
      </c>
      <c r="D1453" s="33" t="s">
        <v>1079</v>
      </c>
      <c r="E1453" s="34">
        <v>-10.8</v>
      </c>
      <c r="F1453" s="34">
        <v>8.9</v>
      </c>
      <c r="G1453" s="35">
        <v>57</v>
      </c>
      <c r="H1453" s="35">
        <v>3</v>
      </c>
      <c r="I1453" s="36"/>
    </row>
    <row r="1454" spans="2:9" ht="15.75" thickTop="1" thickBot="1" x14ac:dyDescent="0.25">
      <c r="B1454" s="22">
        <v>1449</v>
      </c>
      <c r="C1454" s="32">
        <v>23816</v>
      </c>
      <c r="D1454" s="33" t="s">
        <v>869</v>
      </c>
      <c r="E1454" s="34">
        <v>-10.5</v>
      </c>
      <c r="F1454" s="34">
        <v>9</v>
      </c>
      <c r="G1454" s="35">
        <v>29</v>
      </c>
      <c r="H1454" s="35">
        <v>3</v>
      </c>
      <c r="I1454" s="36"/>
    </row>
    <row r="1455" spans="2:9" ht="15.75" thickTop="1" thickBot="1" x14ac:dyDescent="0.25">
      <c r="B1455" s="22">
        <v>1450</v>
      </c>
      <c r="C1455" s="32">
        <v>23818</v>
      </c>
      <c r="D1455" s="33" t="s">
        <v>1080</v>
      </c>
      <c r="E1455" s="34">
        <v>-10.7</v>
      </c>
      <c r="F1455" s="34">
        <v>8.9</v>
      </c>
      <c r="G1455" s="35">
        <v>41</v>
      </c>
      <c r="H1455" s="35">
        <v>3</v>
      </c>
      <c r="I1455" s="36"/>
    </row>
    <row r="1456" spans="2:9" ht="15.75" thickTop="1" thickBot="1" x14ac:dyDescent="0.25">
      <c r="B1456" s="22">
        <v>1451</v>
      </c>
      <c r="C1456" s="32">
        <v>23820</v>
      </c>
      <c r="D1456" s="33" t="s">
        <v>1081</v>
      </c>
      <c r="E1456" s="34">
        <v>-10.5</v>
      </c>
      <c r="F1456" s="34">
        <v>8.9</v>
      </c>
      <c r="G1456" s="35">
        <v>40</v>
      </c>
      <c r="H1456" s="35">
        <v>3</v>
      </c>
      <c r="I1456" s="36"/>
    </row>
    <row r="1457" spans="2:9" ht="15.75" thickTop="1" thickBot="1" x14ac:dyDescent="0.25">
      <c r="B1457" s="22">
        <v>1452</v>
      </c>
      <c r="C1457" s="32">
        <v>23821</v>
      </c>
      <c r="D1457" s="33" t="s">
        <v>1082</v>
      </c>
      <c r="E1457" s="34">
        <v>-10.4</v>
      </c>
      <c r="F1457" s="34">
        <v>8.9</v>
      </c>
      <c r="G1457" s="35">
        <v>34</v>
      </c>
      <c r="H1457" s="35">
        <v>3</v>
      </c>
      <c r="I1457" s="36"/>
    </row>
    <row r="1458" spans="2:9" ht="15.75" thickTop="1" thickBot="1" x14ac:dyDescent="0.25">
      <c r="B1458" s="22">
        <v>1453</v>
      </c>
      <c r="C1458" s="32">
        <v>23823</v>
      </c>
      <c r="D1458" s="33" t="s">
        <v>1083</v>
      </c>
      <c r="E1458" s="34">
        <v>-9.8000000000000007</v>
      </c>
      <c r="F1458" s="34">
        <v>8.9</v>
      </c>
      <c r="G1458" s="35">
        <v>33</v>
      </c>
      <c r="H1458" s="35">
        <v>3</v>
      </c>
      <c r="I1458" s="36"/>
    </row>
    <row r="1459" spans="2:9" ht="15.75" thickTop="1" thickBot="1" x14ac:dyDescent="0.25">
      <c r="B1459" s="22">
        <v>1454</v>
      </c>
      <c r="C1459" s="32">
        <v>23824</v>
      </c>
      <c r="D1459" s="33" t="s">
        <v>1084</v>
      </c>
      <c r="E1459" s="34">
        <v>-9.9</v>
      </c>
      <c r="F1459" s="34">
        <v>8.9</v>
      </c>
      <c r="G1459" s="35">
        <v>40</v>
      </c>
      <c r="H1459" s="35">
        <v>3</v>
      </c>
      <c r="I1459" s="36"/>
    </row>
    <row r="1460" spans="2:9" ht="15.75" thickTop="1" thickBot="1" x14ac:dyDescent="0.25">
      <c r="B1460" s="22">
        <v>1455</v>
      </c>
      <c r="C1460" s="32">
        <v>23826</v>
      </c>
      <c r="D1460" s="33" t="s">
        <v>1085</v>
      </c>
      <c r="E1460" s="34">
        <v>-10.4</v>
      </c>
      <c r="F1460" s="34">
        <v>9</v>
      </c>
      <c r="G1460" s="35">
        <v>31</v>
      </c>
      <c r="H1460" s="35">
        <v>3</v>
      </c>
      <c r="I1460" s="36"/>
    </row>
    <row r="1461" spans="2:9" ht="15.75" thickTop="1" thickBot="1" x14ac:dyDescent="0.25">
      <c r="B1461" s="22">
        <v>1456</v>
      </c>
      <c r="C1461" s="32">
        <v>23827</v>
      </c>
      <c r="D1461" s="33" t="s">
        <v>1086</v>
      </c>
      <c r="E1461" s="34">
        <v>-10.3</v>
      </c>
      <c r="F1461" s="34">
        <v>8.8000000000000007</v>
      </c>
      <c r="G1461" s="35">
        <v>53</v>
      </c>
      <c r="H1461" s="35">
        <v>3</v>
      </c>
      <c r="I1461" s="36"/>
    </row>
    <row r="1462" spans="2:9" ht="15.75" thickTop="1" thickBot="1" x14ac:dyDescent="0.25">
      <c r="B1462" s="22">
        <v>1457</v>
      </c>
      <c r="C1462" s="32">
        <v>23829</v>
      </c>
      <c r="D1462" s="33" t="s">
        <v>1087</v>
      </c>
      <c r="E1462" s="34">
        <v>-10.4</v>
      </c>
      <c r="F1462" s="34">
        <v>9</v>
      </c>
      <c r="G1462" s="35">
        <v>38</v>
      </c>
      <c r="H1462" s="35">
        <v>3</v>
      </c>
      <c r="I1462" s="36"/>
    </row>
    <row r="1463" spans="2:9" ht="15.75" thickTop="1" thickBot="1" x14ac:dyDescent="0.25">
      <c r="B1463" s="22">
        <v>1458</v>
      </c>
      <c r="C1463" s="32">
        <v>23843</v>
      </c>
      <c r="D1463" s="33" t="s">
        <v>1088</v>
      </c>
      <c r="E1463" s="34">
        <v>-10.4</v>
      </c>
      <c r="F1463" s="34">
        <v>9.1999999999999993</v>
      </c>
      <c r="G1463" s="35">
        <v>16</v>
      </c>
      <c r="H1463" s="35">
        <v>3</v>
      </c>
      <c r="I1463" s="36"/>
    </row>
    <row r="1464" spans="2:9" ht="15.75" thickTop="1" thickBot="1" x14ac:dyDescent="0.25">
      <c r="B1464" s="22">
        <v>1459</v>
      </c>
      <c r="C1464" s="32">
        <v>23845</v>
      </c>
      <c r="D1464" s="33" t="s">
        <v>1089</v>
      </c>
      <c r="E1464" s="34">
        <v>-10.5</v>
      </c>
      <c r="F1464" s="34">
        <v>9</v>
      </c>
      <c r="G1464" s="35">
        <v>34</v>
      </c>
      <c r="H1464" s="35">
        <v>3</v>
      </c>
      <c r="I1464" s="36"/>
    </row>
    <row r="1465" spans="2:9" ht="15.75" thickTop="1" thickBot="1" x14ac:dyDescent="0.25">
      <c r="B1465" s="22">
        <v>1460</v>
      </c>
      <c r="C1465" s="32">
        <v>23847</v>
      </c>
      <c r="D1465" s="33" t="s">
        <v>1090</v>
      </c>
      <c r="E1465" s="34">
        <v>-10.9</v>
      </c>
      <c r="F1465" s="34">
        <v>9</v>
      </c>
      <c r="G1465" s="35">
        <v>53</v>
      </c>
      <c r="H1465" s="35">
        <v>3</v>
      </c>
      <c r="I1465" s="36"/>
    </row>
    <row r="1466" spans="2:9" ht="15.75" thickTop="1" thickBot="1" x14ac:dyDescent="0.25">
      <c r="B1466" s="22">
        <v>1461</v>
      </c>
      <c r="C1466" s="32">
        <v>23858</v>
      </c>
      <c r="D1466" s="33" t="s">
        <v>1091</v>
      </c>
      <c r="E1466" s="34">
        <v>-10.8</v>
      </c>
      <c r="F1466" s="34">
        <v>9.1</v>
      </c>
      <c r="G1466" s="35">
        <v>19</v>
      </c>
      <c r="H1466" s="35">
        <v>3</v>
      </c>
      <c r="I1466" s="36"/>
    </row>
    <row r="1467" spans="2:9" ht="15.75" thickTop="1" thickBot="1" x14ac:dyDescent="0.25">
      <c r="B1467" s="22">
        <v>1462</v>
      </c>
      <c r="C1467" s="32">
        <v>23860</v>
      </c>
      <c r="D1467" s="33" t="s">
        <v>1092</v>
      </c>
      <c r="E1467" s="34">
        <v>-10.9</v>
      </c>
      <c r="F1467" s="34">
        <v>9.1</v>
      </c>
      <c r="G1467" s="35">
        <v>11</v>
      </c>
      <c r="H1467" s="35">
        <v>3</v>
      </c>
      <c r="I1467" s="36"/>
    </row>
    <row r="1468" spans="2:9" ht="15.75" thickTop="1" thickBot="1" x14ac:dyDescent="0.25">
      <c r="B1468" s="22">
        <v>1463</v>
      </c>
      <c r="C1468" s="32">
        <v>23863</v>
      </c>
      <c r="D1468" s="33" t="s">
        <v>1093</v>
      </c>
      <c r="E1468" s="34">
        <v>-10.3</v>
      </c>
      <c r="F1468" s="34">
        <v>9.1</v>
      </c>
      <c r="G1468" s="35">
        <v>27</v>
      </c>
      <c r="H1468" s="35">
        <v>3</v>
      </c>
      <c r="I1468" s="36"/>
    </row>
    <row r="1469" spans="2:9" ht="15.75" thickTop="1" thickBot="1" x14ac:dyDescent="0.25">
      <c r="B1469" s="22">
        <v>1464</v>
      </c>
      <c r="C1469" s="32">
        <v>23866</v>
      </c>
      <c r="D1469" s="33" t="s">
        <v>1094</v>
      </c>
      <c r="E1469" s="34">
        <v>-10.4</v>
      </c>
      <c r="F1469" s="34">
        <v>9.1</v>
      </c>
      <c r="G1469" s="35">
        <v>29</v>
      </c>
      <c r="H1469" s="35">
        <v>3</v>
      </c>
      <c r="I1469" s="36"/>
    </row>
    <row r="1470" spans="2:9" ht="15.75" thickTop="1" thickBot="1" x14ac:dyDescent="0.25">
      <c r="B1470" s="22">
        <v>1465</v>
      </c>
      <c r="C1470" s="32">
        <v>23867</v>
      </c>
      <c r="D1470" s="33" t="s">
        <v>1095</v>
      </c>
      <c r="E1470" s="34">
        <v>-10.5</v>
      </c>
      <c r="F1470" s="34">
        <v>9</v>
      </c>
      <c r="G1470" s="35">
        <v>32</v>
      </c>
      <c r="H1470" s="35">
        <v>3</v>
      </c>
      <c r="I1470" s="36"/>
    </row>
    <row r="1471" spans="2:9" ht="15.75" thickTop="1" thickBot="1" x14ac:dyDescent="0.25">
      <c r="B1471" s="22">
        <v>1466</v>
      </c>
      <c r="C1471" s="32">
        <v>23869</v>
      </c>
      <c r="D1471" s="33" t="s">
        <v>1096</v>
      </c>
      <c r="E1471" s="34">
        <v>-10.5</v>
      </c>
      <c r="F1471" s="34">
        <v>9.1</v>
      </c>
      <c r="G1471" s="35">
        <v>35</v>
      </c>
      <c r="H1471" s="35">
        <v>3</v>
      </c>
      <c r="I1471" s="36"/>
    </row>
    <row r="1472" spans="2:9" ht="15.75" thickTop="1" thickBot="1" x14ac:dyDescent="0.25">
      <c r="B1472" s="22">
        <v>1467</v>
      </c>
      <c r="C1472" s="32">
        <v>23879</v>
      </c>
      <c r="D1472" s="33" t="s">
        <v>1097</v>
      </c>
      <c r="E1472" s="34">
        <v>-10.8</v>
      </c>
      <c r="F1472" s="34">
        <v>9.3000000000000007</v>
      </c>
      <c r="G1472" s="35">
        <v>39</v>
      </c>
      <c r="H1472" s="35">
        <v>3</v>
      </c>
      <c r="I1472" s="36"/>
    </row>
    <row r="1473" spans="2:9" ht="15.75" thickTop="1" thickBot="1" x14ac:dyDescent="0.25">
      <c r="B1473" s="22">
        <v>1468</v>
      </c>
      <c r="C1473" s="32">
        <v>23881</v>
      </c>
      <c r="D1473" s="33" t="s">
        <v>1098</v>
      </c>
      <c r="E1473" s="34">
        <v>-11.1</v>
      </c>
      <c r="F1473" s="34">
        <v>9.1999999999999993</v>
      </c>
      <c r="G1473" s="35">
        <v>36</v>
      </c>
      <c r="H1473" s="35">
        <v>3</v>
      </c>
      <c r="I1473" s="36"/>
    </row>
    <row r="1474" spans="2:9" ht="15.75" thickTop="1" thickBot="1" x14ac:dyDescent="0.25">
      <c r="B1474" s="22">
        <v>1469</v>
      </c>
      <c r="C1474" s="32">
        <v>23883</v>
      </c>
      <c r="D1474" s="33" t="s">
        <v>1099</v>
      </c>
      <c r="E1474" s="34">
        <v>-11</v>
      </c>
      <c r="F1474" s="34">
        <v>9.1999999999999993</v>
      </c>
      <c r="G1474" s="35">
        <v>39</v>
      </c>
      <c r="H1474" s="35">
        <v>3</v>
      </c>
      <c r="I1474" s="36"/>
    </row>
    <row r="1475" spans="2:9" ht="15.75" thickTop="1" thickBot="1" x14ac:dyDescent="0.25">
      <c r="B1475" s="22">
        <v>1470</v>
      </c>
      <c r="C1475" s="32">
        <v>23896</v>
      </c>
      <c r="D1475" s="33" t="s">
        <v>1100</v>
      </c>
      <c r="E1475" s="34">
        <v>-11.1</v>
      </c>
      <c r="F1475" s="34">
        <v>9.1</v>
      </c>
      <c r="G1475" s="35">
        <v>44</v>
      </c>
      <c r="H1475" s="35">
        <v>3</v>
      </c>
      <c r="I1475" s="36"/>
    </row>
    <row r="1476" spans="2:9" ht="15.75" thickTop="1" thickBot="1" x14ac:dyDescent="0.25">
      <c r="B1476" s="22">
        <v>1471</v>
      </c>
      <c r="C1476" s="32">
        <v>23898</v>
      </c>
      <c r="D1476" s="33" t="s">
        <v>1101</v>
      </c>
      <c r="E1476" s="34">
        <v>-11</v>
      </c>
      <c r="F1476" s="34">
        <v>9.1</v>
      </c>
      <c r="G1476" s="35">
        <v>39</v>
      </c>
      <c r="H1476" s="35">
        <v>3</v>
      </c>
      <c r="I1476" s="36"/>
    </row>
    <row r="1477" spans="2:9" ht="15.75" thickTop="1" thickBot="1" x14ac:dyDescent="0.25">
      <c r="B1477" s="22">
        <v>1472</v>
      </c>
      <c r="C1477" s="32">
        <v>23899</v>
      </c>
      <c r="D1477" s="33" t="s">
        <v>1102</v>
      </c>
      <c r="E1477" s="34">
        <v>-10.9</v>
      </c>
      <c r="F1477" s="34">
        <v>9.3000000000000007</v>
      </c>
      <c r="G1477" s="35">
        <v>40</v>
      </c>
      <c r="H1477" s="35">
        <v>3</v>
      </c>
      <c r="I1477" s="36"/>
    </row>
    <row r="1478" spans="2:9" ht="15.75" thickTop="1" thickBot="1" x14ac:dyDescent="0.25">
      <c r="B1478" s="22">
        <v>1473</v>
      </c>
      <c r="C1478" s="32">
        <v>23909</v>
      </c>
      <c r="D1478" s="33" t="s">
        <v>1103</v>
      </c>
      <c r="E1478" s="34">
        <v>-10.9</v>
      </c>
      <c r="F1478" s="34">
        <v>9.1999999999999993</v>
      </c>
      <c r="G1478" s="35">
        <v>1</v>
      </c>
      <c r="H1478" s="35">
        <v>3</v>
      </c>
      <c r="I1478" s="36"/>
    </row>
    <row r="1479" spans="2:9" ht="15.75" thickTop="1" thickBot="1" x14ac:dyDescent="0.25">
      <c r="B1479" s="22">
        <v>1474</v>
      </c>
      <c r="C1479" s="32">
        <v>23911</v>
      </c>
      <c r="D1479" s="33" t="s">
        <v>1104</v>
      </c>
      <c r="E1479" s="34">
        <v>-11.2</v>
      </c>
      <c r="F1479" s="34">
        <v>9</v>
      </c>
      <c r="G1479" s="35">
        <v>48</v>
      </c>
      <c r="H1479" s="35">
        <v>3</v>
      </c>
      <c r="I1479" s="36"/>
    </row>
    <row r="1480" spans="2:9" ht="15.75" thickTop="1" thickBot="1" x14ac:dyDescent="0.25">
      <c r="B1480" s="22">
        <v>1475</v>
      </c>
      <c r="C1480" s="32">
        <v>23919</v>
      </c>
      <c r="D1480" s="33" t="s">
        <v>1105</v>
      </c>
      <c r="E1480" s="34">
        <v>-11</v>
      </c>
      <c r="F1480" s="34">
        <v>9.1</v>
      </c>
      <c r="G1480" s="35">
        <v>15</v>
      </c>
      <c r="H1480" s="35">
        <v>3</v>
      </c>
      <c r="I1480" s="36"/>
    </row>
    <row r="1481" spans="2:9" ht="15.75" thickTop="1" thickBot="1" x14ac:dyDescent="0.25">
      <c r="B1481" s="22">
        <v>1476</v>
      </c>
      <c r="C1481" s="32">
        <v>23923</v>
      </c>
      <c r="D1481" s="33" t="s">
        <v>1106</v>
      </c>
      <c r="E1481" s="34">
        <v>-10.7</v>
      </c>
      <c r="F1481" s="34">
        <v>9.1</v>
      </c>
      <c r="G1481" s="35">
        <v>14</v>
      </c>
      <c r="H1481" s="35">
        <v>2</v>
      </c>
      <c r="I1481" s="36"/>
    </row>
    <row r="1482" spans="2:9" ht="15.75" thickTop="1" thickBot="1" x14ac:dyDescent="0.25">
      <c r="B1482" s="22">
        <v>1477</v>
      </c>
      <c r="C1482" s="32">
        <v>23936</v>
      </c>
      <c r="D1482" s="33" t="s">
        <v>1107</v>
      </c>
      <c r="E1482" s="34">
        <v>-10.5</v>
      </c>
      <c r="F1482" s="34">
        <v>9.1</v>
      </c>
      <c r="G1482" s="35">
        <v>38</v>
      </c>
      <c r="H1482" s="35">
        <v>2</v>
      </c>
      <c r="I1482" s="36"/>
    </row>
    <row r="1483" spans="2:9" ht="15.75" thickTop="1" thickBot="1" x14ac:dyDescent="0.25">
      <c r="B1483" s="22">
        <v>1478</v>
      </c>
      <c r="C1483" s="32">
        <v>23942</v>
      </c>
      <c r="D1483" s="33" t="s">
        <v>1108</v>
      </c>
      <c r="E1483" s="34">
        <v>-9.4</v>
      </c>
      <c r="F1483" s="34">
        <v>9.1</v>
      </c>
      <c r="G1483" s="35">
        <v>27</v>
      </c>
      <c r="H1483" s="35">
        <v>2</v>
      </c>
      <c r="I1483" s="36"/>
    </row>
    <row r="1484" spans="2:9" ht="15.75" thickTop="1" thickBot="1" x14ac:dyDescent="0.25">
      <c r="B1484" s="22">
        <v>1479</v>
      </c>
      <c r="C1484" s="32">
        <v>23946</v>
      </c>
      <c r="D1484" s="33" t="s">
        <v>1109</v>
      </c>
      <c r="E1484" s="34">
        <v>-9.6999999999999993</v>
      </c>
      <c r="F1484" s="34">
        <v>9.1999999999999993</v>
      </c>
      <c r="G1484" s="35">
        <v>-1</v>
      </c>
      <c r="H1484" s="35">
        <v>2</v>
      </c>
      <c r="I1484" s="36"/>
    </row>
    <row r="1485" spans="2:9" ht="15.75" thickTop="1" thickBot="1" x14ac:dyDescent="0.25">
      <c r="B1485" s="22">
        <v>1480</v>
      </c>
      <c r="C1485" s="32">
        <v>23948</v>
      </c>
      <c r="D1485" s="33" t="s">
        <v>1110</v>
      </c>
      <c r="E1485" s="34">
        <v>-9.6</v>
      </c>
      <c r="F1485" s="34">
        <v>9.1</v>
      </c>
      <c r="G1485" s="35">
        <v>17</v>
      </c>
      <c r="H1485" s="35">
        <v>2</v>
      </c>
      <c r="I1485" s="36"/>
    </row>
    <row r="1486" spans="2:9" ht="15.75" thickTop="1" thickBot="1" x14ac:dyDescent="0.25">
      <c r="B1486" s="22">
        <v>1481</v>
      </c>
      <c r="C1486" s="32">
        <v>23966</v>
      </c>
      <c r="D1486" s="33" t="s">
        <v>1111</v>
      </c>
      <c r="E1486" s="34">
        <v>-10.6</v>
      </c>
      <c r="F1486" s="34">
        <v>9</v>
      </c>
      <c r="G1486" s="35">
        <v>61</v>
      </c>
      <c r="H1486" s="35">
        <v>2</v>
      </c>
      <c r="I1486" s="36"/>
    </row>
    <row r="1487" spans="2:9" ht="15.75" thickTop="1" thickBot="1" x14ac:dyDescent="0.25">
      <c r="B1487" s="22">
        <v>1482</v>
      </c>
      <c r="C1487" s="32">
        <v>23968</v>
      </c>
      <c r="D1487" s="33" t="s">
        <v>1112</v>
      </c>
      <c r="E1487" s="34">
        <v>-9.8000000000000007</v>
      </c>
      <c r="F1487" s="34">
        <v>9.1</v>
      </c>
      <c r="G1487" s="35">
        <v>37</v>
      </c>
      <c r="H1487" s="35">
        <v>2</v>
      </c>
      <c r="I1487" s="36"/>
    </row>
    <row r="1488" spans="2:9" ht="15.75" thickTop="1" thickBot="1" x14ac:dyDescent="0.25">
      <c r="B1488" s="22">
        <v>1483</v>
      </c>
      <c r="C1488" s="32">
        <v>23970</v>
      </c>
      <c r="D1488" s="33" t="s">
        <v>1113</v>
      </c>
      <c r="E1488" s="34">
        <v>-10.7</v>
      </c>
      <c r="F1488" s="34">
        <v>9</v>
      </c>
      <c r="G1488" s="35">
        <v>46</v>
      </c>
      <c r="H1488" s="35">
        <v>2</v>
      </c>
      <c r="I1488" s="36"/>
    </row>
    <row r="1489" spans="2:9" ht="15.75" thickTop="1" thickBot="1" x14ac:dyDescent="0.25">
      <c r="B1489" s="22">
        <v>1484</v>
      </c>
      <c r="C1489" s="32">
        <v>23972</v>
      </c>
      <c r="D1489" s="33" t="s">
        <v>1114</v>
      </c>
      <c r="E1489" s="34">
        <v>-10.9</v>
      </c>
      <c r="F1489" s="34">
        <v>9.1999999999999993</v>
      </c>
      <c r="G1489" s="35">
        <v>28</v>
      </c>
      <c r="H1489" s="35">
        <v>2</v>
      </c>
      <c r="I1489" s="36"/>
    </row>
    <row r="1490" spans="2:9" ht="15.75" thickTop="1" thickBot="1" x14ac:dyDescent="0.25">
      <c r="B1490" s="22">
        <v>1485</v>
      </c>
      <c r="C1490" s="32">
        <v>23974</v>
      </c>
      <c r="D1490" s="33" t="s">
        <v>1115</v>
      </c>
      <c r="E1490" s="34">
        <v>-10</v>
      </c>
      <c r="F1490" s="34">
        <v>9.1999999999999993</v>
      </c>
      <c r="G1490" s="35">
        <v>16</v>
      </c>
      <c r="H1490" s="35">
        <v>2</v>
      </c>
      <c r="I1490" s="36"/>
    </row>
    <row r="1491" spans="2:9" ht="15.75" thickTop="1" thickBot="1" x14ac:dyDescent="0.25">
      <c r="B1491" s="22">
        <v>1486</v>
      </c>
      <c r="C1491" s="32">
        <v>23992</v>
      </c>
      <c r="D1491" s="33" t="s">
        <v>1116</v>
      </c>
      <c r="E1491" s="34">
        <v>-11.3</v>
      </c>
      <c r="F1491" s="34">
        <v>9.1</v>
      </c>
      <c r="G1491" s="35">
        <v>37</v>
      </c>
      <c r="H1491" s="35">
        <v>2</v>
      </c>
      <c r="I1491" s="36"/>
    </row>
    <row r="1492" spans="2:9" ht="15.75" thickTop="1" thickBot="1" x14ac:dyDescent="0.25">
      <c r="B1492" s="22">
        <v>1487</v>
      </c>
      <c r="C1492" s="32">
        <v>23996</v>
      </c>
      <c r="D1492" s="33" t="s">
        <v>1117</v>
      </c>
      <c r="E1492" s="34">
        <v>-11.2</v>
      </c>
      <c r="F1492" s="34">
        <v>9</v>
      </c>
      <c r="G1492" s="35">
        <v>65</v>
      </c>
      <c r="H1492" s="35">
        <v>4</v>
      </c>
      <c r="I1492" s="36"/>
    </row>
    <row r="1493" spans="2:9" ht="15.75" thickTop="1" thickBot="1" x14ac:dyDescent="0.25">
      <c r="B1493" s="22">
        <v>1488</v>
      </c>
      <c r="C1493" s="32">
        <v>23999</v>
      </c>
      <c r="D1493" s="33" t="s">
        <v>1118</v>
      </c>
      <c r="E1493" s="34">
        <v>-9.6</v>
      </c>
      <c r="F1493" s="34">
        <v>9.3000000000000007</v>
      </c>
      <c r="G1493" s="35">
        <v>0</v>
      </c>
      <c r="H1493" s="35" t="s">
        <v>1119</v>
      </c>
      <c r="I1493" s="36">
        <v>3</v>
      </c>
    </row>
    <row r="1494" spans="2:9" ht="15.75" thickTop="1" thickBot="1" x14ac:dyDescent="0.25">
      <c r="B1494" s="22">
        <v>1489</v>
      </c>
      <c r="C1494" s="32">
        <v>24103</v>
      </c>
      <c r="D1494" s="33" t="s">
        <v>1120</v>
      </c>
      <c r="E1494" s="34">
        <v>-7.9</v>
      </c>
      <c r="F1494" s="34">
        <v>9.6</v>
      </c>
      <c r="G1494" s="35">
        <v>31</v>
      </c>
      <c r="H1494" s="35">
        <v>2</v>
      </c>
      <c r="I1494" s="36">
        <v>2</v>
      </c>
    </row>
    <row r="1495" spans="2:9" ht="15.75" thickTop="1" thickBot="1" x14ac:dyDescent="0.25">
      <c r="B1495" s="22">
        <v>1490</v>
      </c>
      <c r="C1495" s="32">
        <v>24105</v>
      </c>
      <c r="D1495" s="33" t="s">
        <v>1120</v>
      </c>
      <c r="E1495" s="34">
        <v>-8.1</v>
      </c>
      <c r="F1495" s="34">
        <v>9.4</v>
      </c>
      <c r="G1495" s="35">
        <v>25</v>
      </c>
      <c r="H1495" s="35">
        <v>2</v>
      </c>
      <c r="I1495" s="36"/>
    </row>
    <row r="1496" spans="2:9" ht="15.75" thickTop="1" thickBot="1" x14ac:dyDescent="0.25">
      <c r="B1496" s="22">
        <v>1491</v>
      </c>
      <c r="C1496" s="32">
        <v>24106</v>
      </c>
      <c r="D1496" s="33" t="s">
        <v>1120</v>
      </c>
      <c r="E1496" s="34">
        <v>-7.9</v>
      </c>
      <c r="F1496" s="34">
        <v>9.5</v>
      </c>
      <c r="G1496" s="35">
        <v>19</v>
      </c>
      <c r="H1496" s="35">
        <v>2</v>
      </c>
      <c r="I1496" s="36"/>
    </row>
    <row r="1497" spans="2:9" ht="15.75" thickTop="1" thickBot="1" x14ac:dyDescent="0.25">
      <c r="B1497" s="22">
        <v>1492</v>
      </c>
      <c r="C1497" s="32">
        <v>24107</v>
      </c>
      <c r="D1497" s="33" t="s">
        <v>1120</v>
      </c>
      <c r="E1497" s="34">
        <v>-8.6</v>
      </c>
      <c r="F1497" s="34">
        <v>9</v>
      </c>
      <c r="G1497" s="35">
        <v>25</v>
      </c>
      <c r="H1497" s="35">
        <v>2</v>
      </c>
      <c r="I1497" s="36"/>
    </row>
    <row r="1498" spans="2:9" ht="15.75" thickTop="1" thickBot="1" x14ac:dyDescent="0.25">
      <c r="B1498" s="22">
        <v>1493</v>
      </c>
      <c r="C1498" s="32">
        <v>24109</v>
      </c>
      <c r="D1498" s="33" t="s">
        <v>1121</v>
      </c>
      <c r="E1498" s="34">
        <v>-8.5</v>
      </c>
      <c r="F1498" s="34">
        <v>9.1</v>
      </c>
      <c r="G1498" s="35">
        <v>33</v>
      </c>
      <c r="H1498" s="35">
        <v>2</v>
      </c>
      <c r="I1498" s="36"/>
    </row>
    <row r="1499" spans="2:9" ht="15.75" thickTop="1" thickBot="1" x14ac:dyDescent="0.25">
      <c r="B1499" s="22">
        <v>1494</v>
      </c>
      <c r="C1499" s="32">
        <v>24111</v>
      </c>
      <c r="D1499" s="33" t="s">
        <v>1122</v>
      </c>
      <c r="E1499" s="34">
        <v>-8.6</v>
      </c>
      <c r="F1499" s="34">
        <v>9.1</v>
      </c>
      <c r="G1499" s="35">
        <v>16</v>
      </c>
      <c r="H1499" s="35">
        <v>2</v>
      </c>
      <c r="I1499" s="36"/>
    </row>
    <row r="1500" spans="2:9" ht="15.75" thickTop="1" thickBot="1" x14ac:dyDescent="0.25">
      <c r="B1500" s="22">
        <v>1495</v>
      </c>
      <c r="C1500" s="32">
        <v>24113</v>
      </c>
      <c r="D1500" s="33" t="s">
        <v>1120</v>
      </c>
      <c r="E1500" s="34">
        <v>-8.6</v>
      </c>
      <c r="F1500" s="34">
        <v>9.1</v>
      </c>
      <c r="G1500" s="35">
        <v>22</v>
      </c>
      <c r="H1500" s="35">
        <v>2</v>
      </c>
      <c r="I1500" s="36"/>
    </row>
    <row r="1501" spans="2:9" ht="15.75" thickTop="1" thickBot="1" x14ac:dyDescent="0.25">
      <c r="B1501" s="22">
        <v>1496</v>
      </c>
      <c r="C1501" s="32">
        <v>24114</v>
      </c>
      <c r="D1501" s="33" t="s">
        <v>1120</v>
      </c>
      <c r="E1501" s="34">
        <v>-7.9</v>
      </c>
      <c r="F1501" s="34">
        <v>9.6999999999999993</v>
      </c>
      <c r="G1501" s="35">
        <v>16</v>
      </c>
      <c r="H1501" s="35">
        <v>2</v>
      </c>
      <c r="I1501" s="36"/>
    </row>
    <row r="1502" spans="2:9" ht="15.75" thickTop="1" thickBot="1" x14ac:dyDescent="0.25">
      <c r="B1502" s="22">
        <v>1497</v>
      </c>
      <c r="C1502" s="32">
        <v>24116</v>
      </c>
      <c r="D1502" s="33" t="s">
        <v>1120</v>
      </c>
      <c r="E1502" s="34">
        <v>-8.1</v>
      </c>
      <c r="F1502" s="34">
        <v>9.5</v>
      </c>
      <c r="G1502" s="35">
        <v>27</v>
      </c>
      <c r="H1502" s="35">
        <v>2</v>
      </c>
      <c r="I1502" s="36"/>
    </row>
    <row r="1503" spans="2:9" ht="15.75" thickTop="1" thickBot="1" x14ac:dyDescent="0.25">
      <c r="B1503" s="22">
        <v>1498</v>
      </c>
      <c r="C1503" s="32">
        <v>24118</v>
      </c>
      <c r="D1503" s="33" t="s">
        <v>1120</v>
      </c>
      <c r="E1503" s="34">
        <v>-7.9</v>
      </c>
      <c r="F1503" s="34">
        <v>9.6</v>
      </c>
      <c r="G1503" s="35">
        <v>33</v>
      </c>
      <c r="H1503" s="35">
        <v>2</v>
      </c>
      <c r="I1503" s="36"/>
    </row>
    <row r="1504" spans="2:9" ht="15.75" thickTop="1" thickBot="1" x14ac:dyDescent="0.25">
      <c r="B1504" s="22">
        <v>1499</v>
      </c>
      <c r="C1504" s="32">
        <v>24119</v>
      </c>
      <c r="D1504" s="33" t="s">
        <v>1123</v>
      </c>
      <c r="E1504" s="34">
        <v>-8.1</v>
      </c>
      <c r="F1504" s="34">
        <v>9.4</v>
      </c>
      <c r="G1504" s="35">
        <v>20</v>
      </c>
      <c r="H1504" s="35">
        <v>2</v>
      </c>
      <c r="I1504" s="36"/>
    </row>
    <row r="1505" spans="2:9" ht="15.75" thickTop="1" thickBot="1" x14ac:dyDescent="0.25">
      <c r="B1505" s="22">
        <v>1500</v>
      </c>
      <c r="C1505" s="32">
        <v>24143</v>
      </c>
      <c r="D1505" s="33" t="s">
        <v>1120</v>
      </c>
      <c r="E1505" s="34">
        <v>-8</v>
      </c>
      <c r="F1505" s="34">
        <v>9.6</v>
      </c>
      <c r="G1505" s="35">
        <v>24</v>
      </c>
      <c r="H1505" s="35">
        <v>2</v>
      </c>
      <c r="I1505" s="36"/>
    </row>
    <row r="1506" spans="2:9" ht="15.75" thickTop="1" thickBot="1" x14ac:dyDescent="0.25">
      <c r="B1506" s="22">
        <v>1501</v>
      </c>
      <c r="C1506" s="32">
        <v>24145</v>
      </c>
      <c r="D1506" s="33" t="s">
        <v>1120</v>
      </c>
      <c r="E1506" s="34">
        <v>-8.6</v>
      </c>
      <c r="F1506" s="34">
        <v>8.9</v>
      </c>
      <c r="G1506" s="35">
        <v>47</v>
      </c>
      <c r="H1506" s="35">
        <v>2</v>
      </c>
      <c r="I1506" s="36"/>
    </row>
    <row r="1507" spans="2:9" ht="15.75" thickTop="1" thickBot="1" x14ac:dyDescent="0.25">
      <c r="B1507" s="22">
        <v>1502</v>
      </c>
      <c r="C1507" s="32">
        <v>24146</v>
      </c>
      <c r="D1507" s="33" t="s">
        <v>1120</v>
      </c>
      <c r="E1507" s="34">
        <v>-8.6999999999999993</v>
      </c>
      <c r="F1507" s="34">
        <v>9</v>
      </c>
      <c r="G1507" s="35">
        <v>28</v>
      </c>
      <c r="H1507" s="35">
        <v>2</v>
      </c>
      <c r="I1507" s="36"/>
    </row>
    <row r="1508" spans="2:9" ht="15.75" thickTop="1" thickBot="1" x14ac:dyDescent="0.25">
      <c r="B1508" s="22">
        <v>1503</v>
      </c>
      <c r="C1508" s="32">
        <v>24147</v>
      </c>
      <c r="D1508" s="33" t="s">
        <v>1120</v>
      </c>
      <c r="E1508" s="34">
        <v>-8.4</v>
      </c>
      <c r="F1508" s="34">
        <v>9.1999999999999993</v>
      </c>
      <c r="G1508" s="35">
        <v>52</v>
      </c>
      <c r="H1508" s="35">
        <v>2</v>
      </c>
      <c r="I1508" s="36"/>
    </row>
    <row r="1509" spans="2:9" ht="15.75" thickTop="1" thickBot="1" x14ac:dyDescent="0.25">
      <c r="B1509" s="22">
        <v>1504</v>
      </c>
      <c r="C1509" s="32">
        <v>24148</v>
      </c>
      <c r="D1509" s="33" t="s">
        <v>1120</v>
      </c>
      <c r="E1509" s="34">
        <v>-8.3000000000000007</v>
      </c>
      <c r="F1509" s="34">
        <v>9.1999999999999993</v>
      </c>
      <c r="G1509" s="35">
        <v>22</v>
      </c>
      <c r="H1509" s="35">
        <v>2</v>
      </c>
      <c r="I1509" s="36"/>
    </row>
    <row r="1510" spans="2:9" ht="15.75" thickTop="1" thickBot="1" x14ac:dyDescent="0.25">
      <c r="B1510" s="22">
        <v>1505</v>
      </c>
      <c r="C1510" s="32">
        <v>24149</v>
      </c>
      <c r="D1510" s="33" t="s">
        <v>1120</v>
      </c>
      <c r="E1510" s="34">
        <v>-8.3000000000000007</v>
      </c>
      <c r="F1510" s="34">
        <v>9</v>
      </c>
      <c r="G1510" s="35">
        <v>41</v>
      </c>
      <c r="H1510" s="35">
        <v>2</v>
      </c>
      <c r="I1510" s="36"/>
    </row>
    <row r="1511" spans="2:9" ht="15.75" thickTop="1" thickBot="1" x14ac:dyDescent="0.25">
      <c r="B1511" s="22">
        <v>1506</v>
      </c>
      <c r="C1511" s="32">
        <v>24159</v>
      </c>
      <c r="D1511" s="33" t="s">
        <v>1120</v>
      </c>
      <c r="E1511" s="34">
        <v>-7.7</v>
      </c>
      <c r="F1511" s="34">
        <v>9.3000000000000007</v>
      </c>
      <c r="G1511" s="35">
        <v>12</v>
      </c>
      <c r="H1511" s="35">
        <v>2</v>
      </c>
      <c r="I1511" s="36"/>
    </row>
    <row r="1512" spans="2:9" ht="15.75" thickTop="1" thickBot="1" x14ac:dyDescent="0.25">
      <c r="B1512" s="22">
        <v>1507</v>
      </c>
      <c r="C1512" s="32">
        <v>24161</v>
      </c>
      <c r="D1512" s="33" t="s">
        <v>1124</v>
      </c>
      <c r="E1512" s="34">
        <v>-8.3000000000000007</v>
      </c>
      <c r="F1512" s="34">
        <v>9.1</v>
      </c>
      <c r="G1512" s="35">
        <v>16</v>
      </c>
      <c r="H1512" s="35">
        <v>2</v>
      </c>
      <c r="I1512" s="36"/>
    </row>
    <row r="1513" spans="2:9" ht="15.75" thickTop="1" thickBot="1" x14ac:dyDescent="0.25">
      <c r="B1513" s="22">
        <v>1508</v>
      </c>
      <c r="C1513" s="32">
        <v>24211</v>
      </c>
      <c r="D1513" s="33" t="s">
        <v>1125</v>
      </c>
      <c r="E1513" s="34">
        <v>-9.1</v>
      </c>
      <c r="F1513" s="34">
        <v>8.9</v>
      </c>
      <c r="G1513" s="35">
        <v>39</v>
      </c>
      <c r="H1513" s="35">
        <v>2</v>
      </c>
      <c r="I1513" s="36"/>
    </row>
    <row r="1514" spans="2:9" ht="15.75" thickTop="1" thickBot="1" x14ac:dyDescent="0.25">
      <c r="B1514" s="22">
        <v>1509</v>
      </c>
      <c r="C1514" s="32">
        <v>24214</v>
      </c>
      <c r="D1514" s="33" t="s">
        <v>1126</v>
      </c>
      <c r="E1514" s="34">
        <v>-8.1</v>
      </c>
      <c r="F1514" s="34">
        <v>9.1</v>
      </c>
      <c r="G1514" s="35">
        <v>18</v>
      </c>
      <c r="H1514" s="35">
        <v>2</v>
      </c>
      <c r="I1514" s="36"/>
    </row>
    <row r="1515" spans="2:9" ht="15.75" thickTop="1" thickBot="1" x14ac:dyDescent="0.25">
      <c r="B1515" s="22">
        <v>1510</v>
      </c>
      <c r="C1515" s="32">
        <v>24217</v>
      </c>
      <c r="D1515" s="33" t="s">
        <v>1127</v>
      </c>
      <c r="E1515" s="34">
        <v>-8.1999999999999993</v>
      </c>
      <c r="F1515" s="34">
        <v>9.1</v>
      </c>
      <c r="G1515" s="35">
        <v>12</v>
      </c>
      <c r="H1515" s="35">
        <v>2</v>
      </c>
      <c r="I1515" s="36"/>
    </row>
    <row r="1516" spans="2:9" ht="15.75" thickTop="1" thickBot="1" x14ac:dyDescent="0.25">
      <c r="B1516" s="22">
        <v>1511</v>
      </c>
      <c r="C1516" s="32">
        <v>24220</v>
      </c>
      <c r="D1516" s="33" t="s">
        <v>1128</v>
      </c>
      <c r="E1516" s="34">
        <v>-8.9</v>
      </c>
      <c r="F1516" s="34">
        <v>8.8000000000000007</v>
      </c>
      <c r="G1516" s="35">
        <v>48</v>
      </c>
      <c r="H1516" s="35">
        <v>2</v>
      </c>
      <c r="I1516" s="36"/>
    </row>
    <row r="1517" spans="2:9" ht="15.75" thickTop="1" thickBot="1" x14ac:dyDescent="0.25">
      <c r="B1517" s="22">
        <v>1512</v>
      </c>
      <c r="C1517" s="32">
        <v>24222</v>
      </c>
      <c r="D1517" s="33" t="s">
        <v>1129</v>
      </c>
      <c r="E1517" s="34">
        <v>-8.4</v>
      </c>
      <c r="F1517" s="34">
        <v>9.1</v>
      </c>
      <c r="G1517" s="35">
        <v>23</v>
      </c>
      <c r="H1517" s="35">
        <v>2</v>
      </c>
      <c r="I1517" s="36"/>
    </row>
    <row r="1518" spans="2:9" ht="15.75" thickTop="1" thickBot="1" x14ac:dyDescent="0.25">
      <c r="B1518" s="22">
        <v>1513</v>
      </c>
      <c r="C1518" s="32">
        <v>24223</v>
      </c>
      <c r="D1518" s="33" t="s">
        <v>1130</v>
      </c>
      <c r="E1518" s="34">
        <v>-8.8000000000000007</v>
      </c>
      <c r="F1518" s="34">
        <v>8.9</v>
      </c>
      <c r="G1518" s="35">
        <v>31</v>
      </c>
      <c r="H1518" s="35">
        <v>2</v>
      </c>
      <c r="I1518" s="36"/>
    </row>
    <row r="1519" spans="2:9" ht="15.75" thickTop="1" thickBot="1" x14ac:dyDescent="0.25">
      <c r="B1519" s="22">
        <v>1514</v>
      </c>
      <c r="C1519" s="32">
        <v>24226</v>
      </c>
      <c r="D1519" s="33" t="s">
        <v>1131</v>
      </c>
      <c r="E1519" s="34">
        <v>-8.3000000000000007</v>
      </c>
      <c r="F1519" s="34">
        <v>9.1</v>
      </c>
      <c r="G1519" s="35">
        <v>7</v>
      </c>
      <c r="H1519" s="35">
        <v>2</v>
      </c>
      <c r="I1519" s="36"/>
    </row>
    <row r="1520" spans="2:9" ht="15.75" thickTop="1" thickBot="1" x14ac:dyDescent="0.25">
      <c r="B1520" s="22">
        <v>1515</v>
      </c>
      <c r="C1520" s="32">
        <v>24229</v>
      </c>
      <c r="D1520" s="33" t="s">
        <v>1132</v>
      </c>
      <c r="E1520" s="34">
        <v>-8.3000000000000007</v>
      </c>
      <c r="F1520" s="34">
        <v>9.1</v>
      </c>
      <c r="G1520" s="35">
        <v>17</v>
      </c>
      <c r="H1520" s="35">
        <v>2</v>
      </c>
      <c r="I1520" s="36"/>
    </row>
    <row r="1521" spans="2:9" ht="15.75" thickTop="1" thickBot="1" x14ac:dyDescent="0.25">
      <c r="B1521" s="22">
        <v>1516</v>
      </c>
      <c r="C1521" s="32">
        <v>24232</v>
      </c>
      <c r="D1521" s="33" t="s">
        <v>1133</v>
      </c>
      <c r="E1521" s="34">
        <v>-8.5</v>
      </c>
      <c r="F1521" s="34">
        <v>9</v>
      </c>
      <c r="G1521" s="35">
        <v>21</v>
      </c>
      <c r="H1521" s="35">
        <v>2</v>
      </c>
      <c r="I1521" s="36"/>
    </row>
    <row r="1522" spans="2:9" ht="15.75" thickTop="1" thickBot="1" x14ac:dyDescent="0.25">
      <c r="B1522" s="22">
        <v>1517</v>
      </c>
      <c r="C1522" s="32">
        <v>24235</v>
      </c>
      <c r="D1522" s="33" t="s">
        <v>1134</v>
      </c>
      <c r="E1522" s="34">
        <v>-8.3000000000000007</v>
      </c>
      <c r="F1522" s="34">
        <v>9.1</v>
      </c>
      <c r="G1522" s="35">
        <v>11</v>
      </c>
      <c r="H1522" s="35">
        <v>2</v>
      </c>
      <c r="I1522" s="36"/>
    </row>
    <row r="1523" spans="2:9" ht="15.75" thickTop="1" thickBot="1" x14ac:dyDescent="0.25">
      <c r="B1523" s="22">
        <v>1518</v>
      </c>
      <c r="C1523" s="32">
        <v>24238</v>
      </c>
      <c r="D1523" s="33" t="s">
        <v>1135</v>
      </c>
      <c r="E1523" s="34">
        <v>-9.1</v>
      </c>
      <c r="F1523" s="34">
        <v>8.8000000000000007</v>
      </c>
      <c r="G1523" s="35">
        <v>46</v>
      </c>
      <c r="H1523" s="35">
        <v>2</v>
      </c>
      <c r="I1523" s="36"/>
    </row>
    <row r="1524" spans="2:9" ht="15.75" thickTop="1" thickBot="1" x14ac:dyDescent="0.25">
      <c r="B1524" s="22">
        <v>1519</v>
      </c>
      <c r="C1524" s="32">
        <v>24239</v>
      </c>
      <c r="D1524" s="33" t="s">
        <v>1136</v>
      </c>
      <c r="E1524" s="34">
        <v>-8.8000000000000007</v>
      </c>
      <c r="F1524" s="34">
        <v>9</v>
      </c>
      <c r="G1524" s="35">
        <v>12</v>
      </c>
      <c r="H1524" s="35">
        <v>2</v>
      </c>
      <c r="I1524" s="36"/>
    </row>
    <row r="1525" spans="2:9" ht="15.75" thickTop="1" thickBot="1" x14ac:dyDescent="0.25">
      <c r="B1525" s="22">
        <v>1520</v>
      </c>
      <c r="C1525" s="32">
        <v>24241</v>
      </c>
      <c r="D1525" s="33" t="s">
        <v>1137</v>
      </c>
      <c r="E1525" s="34">
        <v>-9.1</v>
      </c>
      <c r="F1525" s="34">
        <v>8.8000000000000007</v>
      </c>
      <c r="G1525" s="35">
        <v>50</v>
      </c>
      <c r="H1525" s="35">
        <v>3</v>
      </c>
      <c r="I1525" s="36"/>
    </row>
    <row r="1526" spans="2:9" ht="15.75" thickTop="1" thickBot="1" x14ac:dyDescent="0.25">
      <c r="B1526" s="22">
        <v>1521</v>
      </c>
      <c r="C1526" s="32">
        <v>24242</v>
      </c>
      <c r="D1526" s="33" t="s">
        <v>1138</v>
      </c>
      <c r="E1526" s="34">
        <v>-8.8000000000000007</v>
      </c>
      <c r="F1526" s="34">
        <v>9</v>
      </c>
      <c r="G1526" s="35">
        <v>15</v>
      </c>
      <c r="H1526" s="35">
        <v>3</v>
      </c>
      <c r="I1526" s="36"/>
    </row>
    <row r="1527" spans="2:9" ht="15.75" thickTop="1" thickBot="1" x14ac:dyDescent="0.25">
      <c r="B1527" s="22">
        <v>1522</v>
      </c>
      <c r="C1527" s="32">
        <v>24244</v>
      </c>
      <c r="D1527" s="33" t="s">
        <v>1139</v>
      </c>
      <c r="E1527" s="34">
        <v>-8.1999999999999993</v>
      </c>
      <c r="F1527" s="34">
        <v>9.1</v>
      </c>
      <c r="G1527" s="35">
        <v>19</v>
      </c>
      <c r="H1527" s="35">
        <v>2</v>
      </c>
      <c r="I1527" s="36"/>
    </row>
    <row r="1528" spans="2:9" ht="15.75" thickTop="1" thickBot="1" x14ac:dyDescent="0.25">
      <c r="B1528" s="22">
        <v>1523</v>
      </c>
      <c r="C1528" s="32">
        <v>24245</v>
      </c>
      <c r="D1528" s="33" t="s">
        <v>1140</v>
      </c>
      <c r="E1528" s="34">
        <v>-9.1</v>
      </c>
      <c r="F1528" s="34">
        <v>8.9</v>
      </c>
      <c r="G1528" s="35">
        <v>31</v>
      </c>
      <c r="H1528" s="35">
        <v>3</v>
      </c>
      <c r="I1528" s="36"/>
    </row>
    <row r="1529" spans="2:9" ht="15.75" thickTop="1" thickBot="1" x14ac:dyDescent="0.25">
      <c r="B1529" s="22">
        <v>1524</v>
      </c>
      <c r="C1529" s="32">
        <v>24247</v>
      </c>
      <c r="D1529" s="33" t="s">
        <v>1141</v>
      </c>
      <c r="E1529" s="34">
        <v>-8.8000000000000007</v>
      </c>
      <c r="F1529" s="34">
        <v>9</v>
      </c>
      <c r="G1529" s="35">
        <v>20</v>
      </c>
      <c r="H1529" s="35">
        <v>2</v>
      </c>
      <c r="I1529" s="36"/>
    </row>
    <row r="1530" spans="2:9" ht="15.75" thickTop="1" thickBot="1" x14ac:dyDescent="0.25">
      <c r="B1530" s="22">
        <v>1525</v>
      </c>
      <c r="C1530" s="32">
        <v>24248</v>
      </c>
      <c r="D1530" s="33" t="s">
        <v>1142</v>
      </c>
      <c r="E1530" s="34">
        <v>-8.3000000000000007</v>
      </c>
      <c r="F1530" s="34">
        <v>9</v>
      </c>
      <c r="G1530" s="35">
        <v>41</v>
      </c>
      <c r="H1530" s="35">
        <v>2</v>
      </c>
      <c r="I1530" s="36"/>
    </row>
    <row r="1531" spans="2:9" ht="15.75" thickTop="1" thickBot="1" x14ac:dyDescent="0.25">
      <c r="B1531" s="22">
        <v>1526</v>
      </c>
      <c r="C1531" s="32">
        <v>24250</v>
      </c>
      <c r="D1531" s="33" t="s">
        <v>1143</v>
      </c>
      <c r="E1531" s="34">
        <v>-9.1999999999999993</v>
      </c>
      <c r="F1531" s="34">
        <v>8.8000000000000007</v>
      </c>
      <c r="G1531" s="35">
        <v>50</v>
      </c>
      <c r="H1531" s="35">
        <v>3</v>
      </c>
      <c r="I1531" s="36"/>
    </row>
    <row r="1532" spans="2:9" ht="15.75" thickTop="1" thickBot="1" x14ac:dyDescent="0.25">
      <c r="B1532" s="22">
        <v>1527</v>
      </c>
      <c r="C1532" s="32">
        <v>24251</v>
      </c>
      <c r="D1532" s="33" t="s">
        <v>1144</v>
      </c>
      <c r="E1532" s="34">
        <v>-8</v>
      </c>
      <c r="F1532" s="34">
        <v>9.1</v>
      </c>
      <c r="G1532" s="35">
        <v>13</v>
      </c>
      <c r="H1532" s="35">
        <v>2</v>
      </c>
      <c r="I1532" s="36"/>
    </row>
    <row r="1533" spans="2:9" ht="15.75" thickTop="1" thickBot="1" x14ac:dyDescent="0.25">
      <c r="B1533" s="22">
        <v>1528</v>
      </c>
      <c r="C1533" s="32">
        <v>24253</v>
      </c>
      <c r="D1533" s="33" t="s">
        <v>1145</v>
      </c>
      <c r="E1533" s="34">
        <v>-8.5</v>
      </c>
      <c r="F1533" s="34">
        <v>9</v>
      </c>
      <c r="G1533" s="35">
        <v>30</v>
      </c>
      <c r="H1533" s="35">
        <v>2</v>
      </c>
      <c r="I1533" s="36"/>
    </row>
    <row r="1534" spans="2:9" ht="15.75" thickTop="1" thickBot="1" x14ac:dyDescent="0.25">
      <c r="B1534" s="22">
        <v>1529</v>
      </c>
      <c r="C1534" s="32">
        <v>24254</v>
      </c>
      <c r="D1534" s="33" t="s">
        <v>1146</v>
      </c>
      <c r="E1534" s="34">
        <v>-9</v>
      </c>
      <c r="F1534" s="34">
        <v>8.9</v>
      </c>
      <c r="G1534" s="35">
        <v>30</v>
      </c>
      <c r="H1534" s="35">
        <v>2</v>
      </c>
      <c r="I1534" s="36"/>
    </row>
    <row r="1535" spans="2:9" ht="15.75" thickTop="1" thickBot="1" x14ac:dyDescent="0.25">
      <c r="B1535" s="22">
        <v>1530</v>
      </c>
      <c r="C1535" s="32">
        <v>24256</v>
      </c>
      <c r="D1535" s="33" t="s">
        <v>1147</v>
      </c>
      <c r="E1535" s="34">
        <v>-8.6</v>
      </c>
      <c r="F1535" s="34">
        <v>8.8000000000000007</v>
      </c>
      <c r="G1535" s="35">
        <v>54</v>
      </c>
      <c r="H1535" s="35">
        <v>2</v>
      </c>
      <c r="I1535" s="36"/>
    </row>
    <row r="1536" spans="2:9" ht="15.75" thickTop="1" thickBot="1" x14ac:dyDescent="0.25">
      <c r="B1536" s="22">
        <v>1531</v>
      </c>
      <c r="C1536" s="32">
        <v>24257</v>
      </c>
      <c r="D1536" s="33" t="s">
        <v>1148</v>
      </c>
      <c r="E1536" s="34">
        <v>-8.1999999999999993</v>
      </c>
      <c r="F1536" s="34">
        <v>8.9</v>
      </c>
      <c r="G1536" s="35">
        <v>49</v>
      </c>
      <c r="H1536" s="35">
        <v>2</v>
      </c>
      <c r="I1536" s="36"/>
    </row>
    <row r="1537" spans="2:9" ht="15.75" thickTop="1" thickBot="1" x14ac:dyDescent="0.25">
      <c r="B1537" s="22">
        <v>1532</v>
      </c>
      <c r="C1537" s="32">
        <v>24259</v>
      </c>
      <c r="D1537" s="33" t="s">
        <v>1149</v>
      </c>
      <c r="E1537" s="34">
        <v>-9</v>
      </c>
      <c r="F1537" s="34">
        <v>9</v>
      </c>
      <c r="G1537" s="35">
        <v>15</v>
      </c>
      <c r="H1537" s="35">
        <v>3</v>
      </c>
      <c r="I1537" s="36"/>
    </row>
    <row r="1538" spans="2:9" ht="15.75" thickTop="1" thickBot="1" x14ac:dyDescent="0.25">
      <c r="B1538" s="22">
        <v>1533</v>
      </c>
      <c r="C1538" s="32">
        <v>24306</v>
      </c>
      <c r="D1538" s="33" t="s">
        <v>1150</v>
      </c>
      <c r="E1538" s="34">
        <v>-9.3000000000000007</v>
      </c>
      <c r="F1538" s="34">
        <v>8.9</v>
      </c>
      <c r="G1538" s="35">
        <v>26</v>
      </c>
      <c r="H1538" s="35">
        <v>3</v>
      </c>
      <c r="I1538" s="36"/>
    </row>
    <row r="1539" spans="2:9" ht="15.75" thickTop="1" thickBot="1" x14ac:dyDescent="0.25">
      <c r="B1539" s="22">
        <v>1534</v>
      </c>
      <c r="C1539" s="32">
        <v>24321</v>
      </c>
      <c r="D1539" s="33" t="s">
        <v>1151</v>
      </c>
      <c r="E1539" s="34">
        <v>-8.5</v>
      </c>
      <c r="F1539" s="34">
        <v>8.6999999999999993</v>
      </c>
      <c r="G1539" s="35">
        <v>91</v>
      </c>
      <c r="H1539" s="35">
        <v>2</v>
      </c>
      <c r="I1539" s="36"/>
    </row>
    <row r="1540" spans="2:9" ht="15.75" thickTop="1" thickBot="1" x14ac:dyDescent="0.25">
      <c r="B1540" s="22">
        <v>1535</v>
      </c>
      <c r="C1540" s="32">
        <v>24326</v>
      </c>
      <c r="D1540" s="33" t="s">
        <v>1152</v>
      </c>
      <c r="E1540" s="34">
        <v>-9.5</v>
      </c>
      <c r="F1540" s="34">
        <v>9</v>
      </c>
      <c r="G1540" s="35">
        <v>18</v>
      </c>
      <c r="H1540" s="35">
        <v>3</v>
      </c>
      <c r="I1540" s="36"/>
    </row>
    <row r="1541" spans="2:9" ht="15.75" thickTop="1" thickBot="1" x14ac:dyDescent="0.25">
      <c r="B1541" s="22">
        <v>1536</v>
      </c>
      <c r="C1541" s="32">
        <v>24327</v>
      </c>
      <c r="D1541" s="33" t="s">
        <v>1153</v>
      </c>
      <c r="E1541" s="34">
        <v>-8.6</v>
      </c>
      <c r="F1541" s="34">
        <v>8.9</v>
      </c>
      <c r="G1541" s="35">
        <v>41</v>
      </c>
      <c r="H1541" s="35">
        <v>2</v>
      </c>
      <c r="I1541" s="36"/>
    </row>
    <row r="1542" spans="2:9" ht="15.75" thickTop="1" thickBot="1" x14ac:dyDescent="0.25">
      <c r="B1542" s="22">
        <v>1537</v>
      </c>
      <c r="C1542" s="32">
        <v>24329</v>
      </c>
      <c r="D1542" s="33" t="s">
        <v>1154</v>
      </c>
      <c r="E1542" s="34">
        <v>-9.3000000000000007</v>
      </c>
      <c r="F1542" s="34">
        <v>8.8000000000000007</v>
      </c>
      <c r="G1542" s="35">
        <v>44</v>
      </c>
      <c r="H1542" s="35">
        <v>3</v>
      </c>
      <c r="I1542" s="36"/>
    </row>
    <row r="1543" spans="2:9" ht="15.75" thickTop="1" thickBot="1" x14ac:dyDescent="0.25">
      <c r="B1543" s="22">
        <v>1538</v>
      </c>
      <c r="C1543" s="32">
        <v>24340</v>
      </c>
      <c r="D1543" s="33" t="s">
        <v>1155</v>
      </c>
      <c r="E1543" s="34">
        <v>-8.1</v>
      </c>
      <c r="F1543" s="34">
        <v>9.1</v>
      </c>
      <c r="G1543" s="35">
        <v>12</v>
      </c>
      <c r="H1543" s="35">
        <v>2</v>
      </c>
      <c r="I1543" s="36"/>
    </row>
    <row r="1544" spans="2:9" ht="15.75" thickTop="1" thickBot="1" x14ac:dyDescent="0.25">
      <c r="B1544" s="22">
        <v>1539</v>
      </c>
      <c r="C1544" s="32">
        <v>24351</v>
      </c>
      <c r="D1544" s="33" t="s">
        <v>1156</v>
      </c>
      <c r="E1544" s="34">
        <v>-7.8</v>
      </c>
      <c r="F1544" s="34">
        <v>9.1</v>
      </c>
      <c r="G1544" s="35">
        <v>23</v>
      </c>
      <c r="H1544" s="35">
        <v>2</v>
      </c>
      <c r="I1544" s="36"/>
    </row>
    <row r="1545" spans="2:9" ht="15.75" thickTop="1" thickBot="1" x14ac:dyDescent="0.25">
      <c r="B1545" s="22">
        <v>1540</v>
      </c>
      <c r="C1545" s="32">
        <v>24354</v>
      </c>
      <c r="D1545" s="33" t="s">
        <v>1157</v>
      </c>
      <c r="E1545" s="34">
        <v>-8.6</v>
      </c>
      <c r="F1545" s="34">
        <v>9</v>
      </c>
      <c r="G1545" s="35">
        <v>16</v>
      </c>
      <c r="H1545" s="35">
        <v>2</v>
      </c>
      <c r="I1545" s="36"/>
    </row>
    <row r="1546" spans="2:9" ht="15.75" thickTop="1" thickBot="1" x14ac:dyDescent="0.25">
      <c r="B1546" s="22">
        <v>1541</v>
      </c>
      <c r="C1546" s="32">
        <v>24357</v>
      </c>
      <c r="D1546" s="33" t="s">
        <v>1158</v>
      </c>
      <c r="E1546" s="34">
        <v>-8.9</v>
      </c>
      <c r="F1546" s="34">
        <v>8.9</v>
      </c>
      <c r="G1546" s="35">
        <v>26</v>
      </c>
      <c r="H1546" s="35">
        <v>2</v>
      </c>
      <c r="I1546" s="36"/>
    </row>
    <row r="1547" spans="2:9" ht="15.75" thickTop="1" thickBot="1" x14ac:dyDescent="0.25">
      <c r="B1547" s="22">
        <v>1542</v>
      </c>
      <c r="C1547" s="32">
        <v>24358</v>
      </c>
      <c r="D1547" s="33" t="s">
        <v>1159</v>
      </c>
      <c r="E1547" s="34">
        <v>-8.8000000000000007</v>
      </c>
      <c r="F1547" s="34">
        <v>8.8000000000000007</v>
      </c>
      <c r="G1547" s="35">
        <v>54</v>
      </c>
      <c r="H1547" s="35">
        <v>2</v>
      </c>
      <c r="I1547" s="36"/>
    </row>
    <row r="1548" spans="2:9" ht="15.75" thickTop="1" thickBot="1" x14ac:dyDescent="0.25">
      <c r="B1548" s="22">
        <v>1543</v>
      </c>
      <c r="C1548" s="32">
        <v>24360</v>
      </c>
      <c r="D1548" s="33" t="s">
        <v>1160</v>
      </c>
      <c r="E1548" s="34">
        <v>-8.1</v>
      </c>
      <c r="F1548" s="34">
        <v>9</v>
      </c>
      <c r="G1548" s="35">
        <v>23</v>
      </c>
      <c r="H1548" s="35">
        <v>2</v>
      </c>
      <c r="I1548" s="36"/>
    </row>
    <row r="1549" spans="2:9" ht="15.75" thickTop="1" thickBot="1" x14ac:dyDescent="0.25">
      <c r="B1549" s="22">
        <v>1544</v>
      </c>
      <c r="C1549" s="32">
        <v>24361</v>
      </c>
      <c r="D1549" s="33" t="s">
        <v>1161</v>
      </c>
      <c r="E1549" s="34">
        <v>-8.8000000000000007</v>
      </c>
      <c r="F1549" s="34">
        <v>8.9</v>
      </c>
      <c r="G1549" s="35">
        <v>26</v>
      </c>
      <c r="H1549" s="35">
        <v>2</v>
      </c>
      <c r="I1549" s="36"/>
    </row>
    <row r="1550" spans="2:9" ht="15.75" thickTop="1" thickBot="1" x14ac:dyDescent="0.25">
      <c r="B1550" s="22">
        <v>1545</v>
      </c>
      <c r="C1550" s="32">
        <v>24363</v>
      </c>
      <c r="D1550" s="33" t="s">
        <v>1162</v>
      </c>
      <c r="E1550" s="34">
        <v>-8.5</v>
      </c>
      <c r="F1550" s="34">
        <v>9</v>
      </c>
      <c r="G1550" s="35">
        <v>22</v>
      </c>
      <c r="H1550" s="35">
        <v>2</v>
      </c>
      <c r="I1550" s="36"/>
    </row>
    <row r="1551" spans="2:9" ht="15.75" thickTop="1" thickBot="1" x14ac:dyDescent="0.25">
      <c r="B1551" s="22">
        <v>1546</v>
      </c>
      <c r="C1551" s="32">
        <v>24364</v>
      </c>
      <c r="D1551" s="33" t="s">
        <v>1163</v>
      </c>
      <c r="E1551" s="34">
        <v>-7.9</v>
      </c>
      <c r="F1551" s="34">
        <v>9.1</v>
      </c>
      <c r="G1551" s="35">
        <v>21</v>
      </c>
      <c r="H1551" s="35">
        <v>2</v>
      </c>
      <c r="I1551" s="36"/>
    </row>
    <row r="1552" spans="2:9" ht="15.75" thickTop="1" thickBot="1" x14ac:dyDescent="0.25">
      <c r="B1552" s="22">
        <v>1547</v>
      </c>
      <c r="C1552" s="32">
        <v>24366</v>
      </c>
      <c r="D1552" s="33" t="s">
        <v>1164</v>
      </c>
      <c r="E1552" s="34">
        <v>-8.1</v>
      </c>
      <c r="F1552" s="34">
        <v>9.1</v>
      </c>
      <c r="G1552" s="35">
        <v>22</v>
      </c>
      <c r="H1552" s="35">
        <v>2</v>
      </c>
      <c r="I1552" s="36"/>
    </row>
    <row r="1553" spans="2:9" ht="15.75" thickTop="1" thickBot="1" x14ac:dyDescent="0.25">
      <c r="B1553" s="22">
        <v>1548</v>
      </c>
      <c r="C1553" s="32">
        <v>24367</v>
      </c>
      <c r="D1553" s="33" t="s">
        <v>1165</v>
      </c>
      <c r="E1553" s="34">
        <v>-8.9</v>
      </c>
      <c r="F1553" s="34">
        <v>9</v>
      </c>
      <c r="G1553" s="35">
        <v>18</v>
      </c>
      <c r="H1553" s="35">
        <v>2</v>
      </c>
      <c r="I1553" s="36"/>
    </row>
    <row r="1554" spans="2:9" ht="15.75" thickTop="1" thickBot="1" x14ac:dyDescent="0.25">
      <c r="B1554" s="22">
        <v>1549</v>
      </c>
      <c r="C1554" s="32">
        <v>24369</v>
      </c>
      <c r="D1554" s="33" t="s">
        <v>1166</v>
      </c>
      <c r="E1554" s="34">
        <v>-7.9</v>
      </c>
      <c r="F1554" s="34">
        <v>9</v>
      </c>
      <c r="G1554" s="35">
        <v>34</v>
      </c>
      <c r="H1554" s="35">
        <v>2</v>
      </c>
      <c r="I1554" s="36"/>
    </row>
    <row r="1555" spans="2:9" ht="15.75" thickTop="1" thickBot="1" x14ac:dyDescent="0.25">
      <c r="B1555" s="22">
        <v>1550</v>
      </c>
      <c r="C1555" s="32">
        <v>24376</v>
      </c>
      <c r="D1555" s="33" t="s">
        <v>1167</v>
      </c>
      <c r="E1555" s="34">
        <v>-7.1</v>
      </c>
      <c r="F1555" s="34">
        <v>9.1</v>
      </c>
      <c r="G1555" s="35">
        <v>31</v>
      </c>
      <c r="H1555" s="35">
        <v>2</v>
      </c>
      <c r="I1555" s="36"/>
    </row>
    <row r="1556" spans="2:9" ht="15.75" thickTop="1" thickBot="1" x14ac:dyDescent="0.25">
      <c r="B1556" s="22">
        <v>1551</v>
      </c>
      <c r="C1556" s="32">
        <v>24392</v>
      </c>
      <c r="D1556" s="33" t="s">
        <v>1168</v>
      </c>
      <c r="E1556" s="34">
        <v>-8.6</v>
      </c>
      <c r="F1556" s="34">
        <v>8.9</v>
      </c>
      <c r="G1556" s="35">
        <v>33</v>
      </c>
      <c r="H1556" s="35">
        <v>3</v>
      </c>
      <c r="I1556" s="36"/>
    </row>
    <row r="1557" spans="2:9" ht="15.75" thickTop="1" thickBot="1" x14ac:dyDescent="0.25">
      <c r="B1557" s="22">
        <v>1552</v>
      </c>
      <c r="C1557" s="32">
        <v>24395</v>
      </c>
      <c r="D1557" s="33" t="s">
        <v>1169</v>
      </c>
      <c r="E1557" s="34">
        <v>-7.1</v>
      </c>
      <c r="F1557" s="34">
        <v>9.1999999999999993</v>
      </c>
      <c r="G1557" s="35">
        <v>4</v>
      </c>
      <c r="H1557" s="35">
        <v>2</v>
      </c>
      <c r="I1557" s="36"/>
    </row>
    <row r="1558" spans="2:9" ht="15.75" thickTop="1" thickBot="1" x14ac:dyDescent="0.25">
      <c r="B1558" s="22">
        <v>1553</v>
      </c>
      <c r="C1558" s="32">
        <v>24398</v>
      </c>
      <c r="D1558" s="33" t="s">
        <v>1170</v>
      </c>
      <c r="E1558" s="34">
        <v>-7.3</v>
      </c>
      <c r="F1558" s="34">
        <v>9.1999999999999993</v>
      </c>
      <c r="G1558" s="35">
        <v>5</v>
      </c>
      <c r="H1558" s="35">
        <v>2</v>
      </c>
      <c r="I1558" s="36"/>
    </row>
    <row r="1559" spans="2:9" ht="15.75" thickTop="1" thickBot="1" x14ac:dyDescent="0.25">
      <c r="B1559" s="22">
        <v>1554</v>
      </c>
      <c r="C1559" s="32">
        <v>24399</v>
      </c>
      <c r="D1559" s="33" t="s">
        <v>1171</v>
      </c>
      <c r="E1559" s="34">
        <v>-7.5</v>
      </c>
      <c r="F1559" s="34">
        <v>9.1999999999999993</v>
      </c>
      <c r="G1559" s="35">
        <v>0</v>
      </c>
      <c r="H1559" s="35">
        <v>2</v>
      </c>
      <c r="I1559" s="36"/>
    </row>
    <row r="1560" spans="2:9" ht="15.75" thickTop="1" thickBot="1" x14ac:dyDescent="0.25">
      <c r="B1560" s="22">
        <v>1555</v>
      </c>
      <c r="C1560" s="32">
        <v>24401</v>
      </c>
      <c r="D1560" s="33" t="s">
        <v>1172</v>
      </c>
      <c r="E1560" s="34">
        <v>-8.6</v>
      </c>
      <c r="F1560" s="34">
        <v>8.9</v>
      </c>
      <c r="G1560" s="35">
        <v>24</v>
      </c>
      <c r="H1560" s="35">
        <v>3</v>
      </c>
      <c r="I1560" s="36"/>
    </row>
    <row r="1561" spans="2:9" ht="15.75" thickTop="1" thickBot="1" x14ac:dyDescent="0.25">
      <c r="B1561" s="22">
        <v>1556</v>
      </c>
      <c r="C1561" s="32">
        <v>24402</v>
      </c>
      <c r="D1561" s="33" t="s">
        <v>1173</v>
      </c>
      <c r="E1561" s="34">
        <v>-7.8</v>
      </c>
      <c r="F1561" s="34">
        <v>9</v>
      </c>
      <c r="G1561" s="35">
        <v>40</v>
      </c>
      <c r="H1561" s="35">
        <v>2</v>
      </c>
      <c r="I1561" s="36"/>
    </row>
    <row r="1562" spans="2:9" ht="15.75" thickTop="1" thickBot="1" x14ac:dyDescent="0.25">
      <c r="B1562" s="22">
        <v>1557</v>
      </c>
      <c r="C1562" s="32">
        <v>24404</v>
      </c>
      <c r="D1562" s="33" t="s">
        <v>1174</v>
      </c>
      <c r="E1562" s="34">
        <v>-6.8</v>
      </c>
      <c r="F1562" s="34">
        <v>9.3000000000000007</v>
      </c>
      <c r="G1562" s="35">
        <v>-2</v>
      </c>
      <c r="H1562" s="35" t="s">
        <v>1119</v>
      </c>
      <c r="I1562" s="36">
        <v>3</v>
      </c>
    </row>
    <row r="1563" spans="2:9" ht="15.75" thickTop="1" thickBot="1" x14ac:dyDescent="0.25">
      <c r="B1563" s="22">
        <v>1558</v>
      </c>
      <c r="C1563" s="32">
        <v>24405</v>
      </c>
      <c r="D1563" s="33" t="s">
        <v>1175</v>
      </c>
      <c r="E1563" s="34">
        <v>-8.6</v>
      </c>
      <c r="F1563" s="34">
        <v>8.9</v>
      </c>
      <c r="G1563" s="35">
        <v>39</v>
      </c>
      <c r="H1563" s="35">
        <v>3</v>
      </c>
      <c r="I1563" s="36"/>
    </row>
    <row r="1564" spans="2:9" ht="15.75" thickTop="1" thickBot="1" x14ac:dyDescent="0.25">
      <c r="B1564" s="22">
        <v>1559</v>
      </c>
      <c r="C1564" s="32">
        <v>24407</v>
      </c>
      <c r="D1564" s="33" t="s">
        <v>1176</v>
      </c>
      <c r="E1564" s="34">
        <v>-8.5</v>
      </c>
      <c r="F1564" s="34">
        <v>9</v>
      </c>
      <c r="G1564" s="35">
        <v>31</v>
      </c>
      <c r="H1564" s="35">
        <v>2</v>
      </c>
      <c r="I1564" s="36"/>
    </row>
    <row r="1565" spans="2:9" ht="15.75" thickTop="1" thickBot="1" x14ac:dyDescent="0.25">
      <c r="B1565" s="22">
        <v>1560</v>
      </c>
      <c r="C1565" s="32">
        <v>24409</v>
      </c>
      <c r="D1565" s="33" t="s">
        <v>1177</v>
      </c>
      <c r="E1565" s="34">
        <v>-7.6</v>
      </c>
      <c r="F1565" s="34">
        <v>9</v>
      </c>
      <c r="G1565" s="35">
        <v>27</v>
      </c>
      <c r="H1565" s="35">
        <v>2</v>
      </c>
      <c r="I1565" s="36"/>
    </row>
    <row r="1566" spans="2:9" ht="15.75" thickTop="1" thickBot="1" x14ac:dyDescent="0.25">
      <c r="B1566" s="22">
        <v>1561</v>
      </c>
      <c r="C1566" s="32">
        <v>24534</v>
      </c>
      <c r="D1566" s="33" t="s">
        <v>1178</v>
      </c>
      <c r="E1566" s="34">
        <v>-8.8000000000000007</v>
      </c>
      <c r="F1566" s="34">
        <v>9.4</v>
      </c>
      <c r="G1566" s="35">
        <v>25</v>
      </c>
      <c r="H1566" s="35">
        <v>3</v>
      </c>
      <c r="I1566" s="36"/>
    </row>
    <row r="1567" spans="2:9" ht="15.75" thickTop="1" thickBot="1" x14ac:dyDescent="0.25">
      <c r="B1567" s="22">
        <v>1562</v>
      </c>
      <c r="C1567" s="32">
        <v>24536</v>
      </c>
      <c r="D1567" s="33" t="s">
        <v>1178</v>
      </c>
      <c r="E1567" s="34">
        <v>-9.1</v>
      </c>
      <c r="F1567" s="34">
        <v>9</v>
      </c>
      <c r="G1567" s="35">
        <v>27</v>
      </c>
      <c r="H1567" s="35">
        <v>3</v>
      </c>
      <c r="I1567" s="36"/>
    </row>
    <row r="1568" spans="2:9" ht="15.75" thickTop="1" thickBot="1" x14ac:dyDescent="0.25">
      <c r="B1568" s="22">
        <v>1563</v>
      </c>
      <c r="C1568" s="32">
        <v>24537</v>
      </c>
      <c r="D1568" s="33" t="s">
        <v>1178</v>
      </c>
      <c r="E1568" s="34">
        <v>-8.9</v>
      </c>
      <c r="F1568" s="34">
        <v>9.1</v>
      </c>
      <c r="G1568" s="35">
        <v>24</v>
      </c>
      <c r="H1568" s="35">
        <v>3</v>
      </c>
      <c r="I1568" s="36"/>
    </row>
    <row r="1569" spans="2:9" ht="15.75" thickTop="1" thickBot="1" x14ac:dyDescent="0.25">
      <c r="B1569" s="22">
        <v>1564</v>
      </c>
      <c r="C1569" s="32">
        <v>24539</v>
      </c>
      <c r="D1569" s="33" t="s">
        <v>1178</v>
      </c>
      <c r="E1569" s="34">
        <v>-9.1999999999999993</v>
      </c>
      <c r="F1569" s="34">
        <v>9.1999999999999993</v>
      </c>
      <c r="G1569" s="35">
        <v>19</v>
      </c>
      <c r="H1569" s="35">
        <v>3</v>
      </c>
      <c r="I1569" s="36"/>
    </row>
    <row r="1570" spans="2:9" ht="15.75" thickTop="1" thickBot="1" x14ac:dyDescent="0.25">
      <c r="B1570" s="22">
        <v>1565</v>
      </c>
      <c r="C1570" s="32">
        <v>24558</v>
      </c>
      <c r="D1570" s="33" t="s">
        <v>1179</v>
      </c>
      <c r="E1570" s="34">
        <v>-10.1</v>
      </c>
      <c r="F1570" s="34">
        <v>9</v>
      </c>
      <c r="G1570" s="35">
        <v>30</v>
      </c>
      <c r="H1570" s="35">
        <v>3</v>
      </c>
      <c r="I1570" s="36"/>
    </row>
    <row r="1571" spans="2:9" ht="15.75" thickTop="1" thickBot="1" x14ac:dyDescent="0.25">
      <c r="B1571" s="22">
        <v>1566</v>
      </c>
      <c r="C1571" s="32">
        <v>24568</v>
      </c>
      <c r="D1571" s="33" t="s">
        <v>1180</v>
      </c>
      <c r="E1571" s="34">
        <v>-10</v>
      </c>
      <c r="F1571" s="34">
        <v>9.1</v>
      </c>
      <c r="G1571" s="35">
        <v>20</v>
      </c>
      <c r="H1571" s="35">
        <v>3</v>
      </c>
      <c r="I1571" s="36"/>
    </row>
    <row r="1572" spans="2:9" ht="15.75" thickTop="1" thickBot="1" x14ac:dyDescent="0.25">
      <c r="B1572" s="22">
        <v>1567</v>
      </c>
      <c r="C1572" s="32">
        <v>24576</v>
      </c>
      <c r="D1572" s="33" t="s">
        <v>1181</v>
      </c>
      <c r="E1572" s="34">
        <v>-9.6</v>
      </c>
      <c r="F1572" s="34">
        <v>9.1999999999999993</v>
      </c>
      <c r="G1572" s="35">
        <v>12</v>
      </c>
      <c r="H1572" s="35">
        <v>3</v>
      </c>
      <c r="I1572" s="36"/>
    </row>
    <row r="1573" spans="2:9" ht="15.75" thickTop="1" thickBot="1" x14ac:dyDescent="0.25">
      <c r="B1573" s="22">
        <v>1568</v>
      </c>
      <c r="C1573" s="32">
        <v>24582</v>
      </c>
      <c r="D1573" s="33" t="s">
        <v>1182</v>
      </c>
      <c r="E1573" s="34">
        <v>-9</v>
      </c>
      <c r="F1573" s="34">
        <v>9</v>
      </c>
      <c r="G1573" s="35">
        <v>29</v>
      </c>
      <c r="H1573" s="35">
        <v>3</v>
      </c>
      <c r="I1573" s="36"/>
    </row>
    <row r="1574" spans="2:9" ht="15.75" thickTop="1" thickBot="1" x14ac:dyDescent="0.25">
      <c r="B1574" s="22">
        <v>1569</v>
      </c>
      <c r="C1574" s="32">
        <v>24589</v>
      </c>
      <c r="D1574" s="33" t="s">
        <v>1183</v>
      </c>
      <c r="E1574" s="34">
        <v>-9.1999999999999993</v>
      </c>
      <c r="F1574" s="34">
        <v>8.9</v>
      </c>
      <c r="G1574" s="35">
        <v>29</v>
      </c>
      <c r="H1574" s="35">
        <v>3</v>
      </c>
      <c r="I1574" s="36"/>
    </row>
    <row r="1575" spans="2:9" ht="15.75" thickTop="1" thickBot="1" x14ac:dyDescent="0.25">
      <c r="B1575" s="22">
        <v>1570</v>
      </c>
      <c r="C1575" s="32">
        <v>24594</v>
      </c>
      <c r="D1575" s="33" t="s">
        <v>1184</v>
      </c>
      <c r="E1575" s="34">
        <v>-9.3000000000000007</v>
      </c>
      <c r="F1575" s="34">
        <v>8.9</v>
      </c>
      <c r="G1575" s="35">
        <v>54</v>
      </c>
      <c r="H1575" s="35">
        <v>3</v>
      </c>
      <c r="I1575" s="36"/>
    </row>
    <row r="1576" spans="2:9" ht="15.75" thickTop="1" thickBot="1" x14ac:dyDescent="0.25">
      <c r="B1576" s="22">
        <v>1571</v>
      </c>
      <c r="C1576" s="32">
        <v>24598</v>
      </c>
      <c r="D1576" s="33" t="s">
        <v>1185</v>
      </c>
      <c r="E1576" s="34">
        <v>-9.8000000000000007</v>
      </c>
      <c r="F1576" s="34">
        <v>8.9</v>
      </c>
      <c r="G1576" s="35">
        <v>54</v>
      </c>
      <c r="H1576" s="35">
        <v>3</v>
      </c>
      <c r="I1576" s="36"/>
    </row>
    <row r="1577" spans="2:9" ht="15.75" thickTop="1" thickBot="1" x14ac:dyDescent="0.25">
      <c r="B1577" s="22">
        <v>1572</v>
      </c>
      <c r="C1577" s="32">
        <v>24601</v>
      </c>
      <c r="D1577" s="33" t="s">
        <v>1186</v>
      </c>
      <c r="E1577" s="34">
        <v>-9.1999999999999993</v>
      </c>
      <c r="F1577" s="34">
        <v>8.8000000000000007</v>
      </c>
      <c r="G1577" s="35">
        <v>43</v>
      </c>
      <c r="H1577" s="35">
        <v>3</v>
      </c>
      <c r="I1577" s="36"/>
    </row>
    <row r="1578" spans="2:9" ht="15.75" thickTop="1" thickBot="1" x14ac:dyDescent="0.25">
      <c r="B1578" s="22">
        <v>1573</v>
      </c>
      <c r="C1578" s="32">
        <v>24610</v>
      </c>
      <c r="D1578" s="33" t="s">
        <v>1187</v>
      </c>
      <c r="E1578" s="34">
        <v>-9.8000000000000007</v>
      </c>
      <c r="F1578" s="34">
        <v>8.9</v>
      </c>
      <c r="G1578" s="35">
        <v>39</v>
      </c>
      <c r="H1578" s="35">
        <v>3</v>
      </c>
      <c r="I1578" s="36"/>
    </row>
    <row r="1579" spans="2:9" ht="15.75" thickTop="1" thickBot="1" x14ac:dyDescent="0.25">
      <c r="B1579" s="22">
        <v>1574</v>
      </c>
      <c r="C1579" s="32">
        <v>24613</v>
      </c>
      <c r="D1579" s="33" t="s">
        <v>1188</v>
      </c>
      <c r="E1579" s="34">
        <v>-9.3000000000000007</v>
      </c>
      <c r="F1579" s="34">
        <v>9</v>
      </c>
      <c r="G1579" s="35">
        <v>17</v>
      </c>
      <c r="H1579" s="35">
        <v>3</v>
      </c>
      <c r="I1579" s="36"/>
    </row>
    <row r="1580" spans="2:9" ht="15.75" thickTop="1" thickBot="1" x14ac:dyDescent="0.25">
      <c r="B1580" s="22">
        <v>1575</v>
      </c>
      <c r="C1580" s="32">
        <v>24616</v>
      </c>
      <c r="D1580" s="33" t="s">
        <v>1189</v>
      </c>
      <c r="E1580" s="34">
        <v>-9.6</v>
      </c>
      <c r="F1580" s="34">
        <v>9.1</v>
      </c>
      <c r="G1580" s="35">
        <v>14</v>
      </c>
      <c r="H1580" s="35">
        <v>3</v>
      </c>
      <c r="I1580" s="36"/>
    </row>
    <row r="1581" spans="2:9" ht="15.75" thickTop="1" thickBot="1" x14ac:dyDescent="0.25">
      <c r="B1581" s="22">
        <v>1576</v>
      </c>
      <c r="C1581" s="32">
        <v>24619</v>
      </c>
      <c r="D1581" s="33" t="s">
        <v>1190</v>
      </c>
      <c r="E1581" s="34">
        <v>-9.6</v>
      </c>
      <c r="F1581" s="34">
        <v>8.9</v>
      </c>
      <c r="G1581" s="35">
        <v>40</v>
      </c>
      <c r="H1581" s="35">
        <v>3</v>
      </c>
      <c r="I1581" s="36"/>
    </row>
    <row r="1582" spans="2:9" ht="15.75" thickTop="1" thickBot="1" x14ac:dyDescent="0.25">
      <c r="B1582" s="22">
        <v>1577</v>
      </c>
      <c r="C1582" s="32">
        <v>24620</v>
      </c>
      <c r="D1582" s="33" t="s">
        <v>1191</v>
      </c>
      <c r="E1582" s="34">
        <v>-9.3000000000000007</v>
      </c>
      <c r="F1582" s="34">
        <v>9</v>
      </c>
      <c r="G1582" s="35">
        <v>26</v>
      </c>
      <c r="H1582" s="35">
        <v>3</v>
      </c>
      <c r="I1582" s="36"/>
    </row>
    <row r="1583" spans="2:9" ht="15.75" thickTop="1" thickBot="1" x14ac:dyDescent="0.25">
      <c r="B1583" s="22">
        <v>1578</v>
      </c>
      <c r="C1583" s="32">
        <v>24622</v>
      </c>
      <c r="D1583" s="33" t="s">
        <v>1192</v>
      </c>
      <c r="E1583" s="34">
        <v>-9</v>
      </c>
      <c r="F1583" s="34">
        <v>9</v>
      </c>
      <c r="G1583" s="35">
        <v>20</v>
      </c>
      <c r="H1583" s="35">
        <v>3</v>
      </c>
      <c r="I1583" s="36"/>
    </row>
    <row r="1584" spans="2:9" ht="15.75" thickTop="1" thickBot="1" x14ac:dyDescent="0.25">
      <c r="B1584" s="22">
        <v>1579</v>
      </c>
      <c r="C1584" s="32">
        <v>24623</v>
      </c>
      <c r="D1584" s="33" t="s">
        <v>1193</v>
      </c>
      <c r="E1584" s="34">
        <v>-9.6999999999999993</v>
      </c>
      <c r="F1584" s="34">
        <v>9</v>
      </c>
      <c r="G1584" s="35">
        <v>31</v>
      </c>
      <c r="H1584" s="35">
        <v>3</v>
      </c>
      <c r="I1584" s="36"/>
    </row>
    <row r="1585" spans="2:9" ht="15.75" thickTop="1" thickBot="1" x14ac:dyDescent="0.25">
      <c r="B1585" s="22">
        <v>1580</v>
      </c>
      <c r="C1585" s="32">
        <v>24625</v>
      </c>
      <c r="D1585" s="33" t="s">
        <v>1194</v>
      </c>
      <c r="E1585" s="34">
        <v>-9.1</v>
      </c>
      <c r="F1585" s="34">
        <v>8.9</v>
      </c>
      <c r="G1585" s="35">
        <v>27</v>
      </c>
      <c r="H1585" s="35">
        <v>3</v>
      </c>
      <c r="I1585" s="36"/>
    </row>
    <row r="1586" spans="2:9" ht="15.75" thickTop="1" thickBot="1" x14ac:dyDescent="0.25">
      <c r="B1586" s="22">
        <v>1581</v>
      </c>
      <c r="C1586" s="32">
        <v>24626</v>
      </c>
      <c r="D1586" s="33" t="s">
        <v>1195</v>
      </c>
      <c r="E1586" s="34">
        <v>-9.6999999999999993</v>
      </c>
      <c r="F1586" s="34">
        <v>9</v>
      </c>
      <c r="G1586" s="35">
        <v>26</v>
      </c>
      <c r="H1586" s="35">
        <v>3</v>
      </c>
      <c r="I1586" s="36"/>
    </row>
    <row r="1587" spans="2:9" ht="15.75" thickTop="1" thickBot="1" x14ac:dyDescent="0.25">
      <c r="B1587" s="22">
        <v>1582</v>
      </c>
      <c r="C1587" s="32">
        <v>24628</v>
      </c>
      <c r="D1587" s="33" t="s">
        <v>1196</v>
      </c>
      <c r="E1587" s="34">
        <v>-10</v>
      </c>
      <c r="F1587" s="34">
        <v>9</v>
      </c>
      <c r="G1587" s="35">
        <v>26</v>
      </c>
      <c r="H1587" s="35">
        <v>3</v>
      </c>
      <c r="I1587" s="36"/>
    </row>
    <row r="1588" spans="2:9" ht="15.75" thickTop="1" thickBot="1" x14ac:dyDescent="0.25">
      <c r="B1588" s="22">
        <v>1583</v>
      </c>
      <c r="C1588" s="32">
        <v>24629</v>
      </c>
      <c r="D1588" s="33" t="s">
        <v>1197</v>
      </c>
      <c r="E1588" s="34">
        <v>-10</v>
      </c>
      <c r="F1588" s="34">
        <v>8.9</v>
      </c>
      <c r="G1588" s="35">
        <v>72</v>
      </c>
      <c r="H1588" s="35">
        <v>3</v>
      </c>
      <c r="I1588" s="36"/>
    </row>
    <row r="1589" spans="2:9" ht="15.75" thickTop="1" thickBot="1" x14ac:dyDescent="0.25">
      <c r="B1589" s="22">
        <v>1584</v>
      </c>
      <c r="C1589" s="32">
        <v>24631</v>
      </c>
      <c r="D1589" s="33" t="s">
        <v>1198</v>
      </c>
      <c r="E1589" s="34">
        <v>-9.1</v>
      </c>
      <c r="F1589" s="34">
        <v>8.9</v>
      </c>
      <c r="G1589" s="35">
        <v>25</v>
      </c>
      <c r="H1589" s="35">
        <v>3</v>
      </c>
      <c r="I1589" s="36"/>
    </row>
    <row r="1590" spans="2:9" ht="15.75" thickTop="1" thickBot="1" x14ac:dyDescent="0.25">
      <c r="B1590" s="22">
        <v>1585</v>
      </c>
      <c r="C1590" s="32">
        <v>24632</v>
      </c>
      <c r="D1590" s="33" t="s">
        <v>1199</v>
      </c>
      <c r="E1590" s="34">
        <v>-9.9</v>
      </c>
      <c r="F1590" s="34">
        <v>9</v>
      </c>
      <c r="G1590" s="35">
        <v>27</v>
      </c>
      <c r="H1590" s="35">
        <v>3</v>
      </c>
      <c r="I1590" s="36"/>
    </row>
    <row r="1591" spans="2:9" ht="15.75" thickTop="1" thickBot="1" x14ac:dyDescent="0.25">
      <c r="B1591" s="22">
        <v>1586</v>
      </c>
      <c r="C1591" s="32">
        <v>24634</v>
      </c>
      <c r="D1591" s="33" t="s">
        <v>1200</v>
      </c>
      <c r="E1591" s="34">
        <v>-9.6</v>
      </c>
      <c r="F1591" s="34">
        <v>9.1</v>
      </c>
      <c r="G1591" s="35">
        <v>14</v>
      </c>
      <c r="H1591" s="35">
        <v>3</v>
      </c>
      <c r="I1591" s="36"/>
    </row>
    <row r="1592" spans="2:9" ht="15.75" thickTop="1" thickBot="1" x14ac:dyDescent="0.25">
      <c r="B1592" s="22">
        <v>1587</v>
      </c>
      <c r="C1592" s="32">
        <v>24635</v>
      </c>
      <c r="D1592" s="33" t="s">
        <v>1201</v>
      </c>
      <c r="E1592" s="34">
        <v>-10.199999999999999</v>
      </c>
      <c r="F1592" s="34">
        <v>8.9</v>
      </c>
      <c r="G1592" s="35">
        <v>35</v>
      </c>
      <c r="H1592" s="35">
        <v>3</v>
      </c>
      <c r="I1592" s="36"/>
    </row>
    <row r="1593" spans="2:9" ht="15.75" thickTop="1" thickBot="1" x14ac:dyDescent="0.25">
      <c r="B1593" s="22">
        <v>1588</v>
      </c>
      <c r="C1593" s="32">
        <v>24637</v>
      </c>
      <c r="D1593" s="33" t="s">
        <v>1202</v>
      </c>
      <c r="E1593" s="34">
        <v>-9.1</v>
      </c>
      <c r="F1593" s="34">
        <v>8.8000000000000007</v>
      </c>
      <c r="G1593" s="35">
        <v>48</v>
      </c>
      <c r="H1593" s="35">
        <v>3</v>
      </c>
      <c r="I1593" s="36"/>
    </row>
    <row r="1594" spans="2:9" ht="15.75" thickTop="1" thickBot="1" x14ac:dyDescent="0.25">
      <c r="B1594" s="22">
        <v>1589</v>
      </c>
      <c r="C1594" s="32">
        <v>24638</v>
      </c>
      <c r="D1594" s="33" t="s">
        <v>1203</v>
      </c>
      <c r="E1594" s="34">
        <v>-9.8000000000000007</v>
      </c>
      <c r="F1594" s="34">
        <v>8.8000000000000007</v>
      </c>
      <c r="G1594" s="35">
        <v>51</v>
      </c>
      <c r="H1594" s="35">
        <v>3</v>
      </c>
      <c r="I1594" s="36"/>
    </row>
    <row r="1595" spans="2:9" ht="15.75" thickTop="1" thickBot="1" x14ac:dyDescent="0.25">
      <c r="B1595" s="22">
        <v>1590</v>
      </c>
      <c r="C1595" s="32">
        <v>24640</v>
      </c>
      <c r="D1595" s="33" t="s">
        <v>1204</v>
      </c>
      <c r="E1595" s="34">
        <v>-9.9</v>
      </c>
      <c r="F1595" s="34">
        <v>9</v>
      </c>
      <c r="G1595" s="35">
        <v>22</v>
      </c>
      <c r="H1595" s="35">
        <v>3</v>
      </c>
      <c r="I1595" s="36"/>
    </row>
    <row r="1596" spans="2:9" ht="15.75" thickTop="1" thickBot="1" x14ac:dyDescent="0.25">
      <c r="B1596" s="22">
        <v>1591</v>
      </c>
      <c r="C1596" s="32">
        <v>24641</v>
      </c>
      <c r="D1596" s="33" t="s">
        <v>1205</v>
      </c>
      <c r="E1596" s="34">
        <v>-10.3</v>
      </c>
      <c r="F1596" s="34">
        <v>9.1</v>
      </c>
      <c r="G1596" s="35">
        <v>24</v>
      </c>
      <c r="H1596" s="35">
        <v>3</v>
      </c>
      <c r="I1596" s="36"/>
    </row>
    <row r="1597" spans="2:9" ht="15.75" thickTop="1" thickBot="1" x14ac:dyDescent="0.25">
      <c r="B1597" s="22">
        <v>1592</v>
      </c>
      <c r="C1597" s="32">
        <v>24643</v>
      </c>
      <c r="D1597" s="33" t="s">
        <v>1206</v>
      </c>
      <c r="E1597" s="34">
        <v>-10.1</v>
      </c>
      <c r="F1597" s="34">
        <v>9.1</v>
      </c>
      <c r="G1597" s="35">
        <v>21</v>
      </c>
      <c r="H1597" s="35">
        <v>3</v>
      </c>
      <c r="I1597" s="36"/>
    </row>
    <row r="1598" spans="2:9" ht="15.75" thickTop="1" thickBot="1" x14ac:dyDescent="0.25">
      <c r="B1598" s="22">
        <v>1593</v>
      </c>
      <c r="C1598" s="32">
        <v>24644</v>
      </c>
      <c r="D1598" s="33" t="s">
        <v>1207</v>
      </c>
      <c r="E1598" s="34">
        <v>-9</v>
      </c>
      <c r="F1598" s="34">
        <v>9</v>
      </c>
      <c r="G1598" s="35">
        <v>24</v>
      </c>
      <c r="H1598" s="35">
        <v>3</v>
      </c>
      <c r="I1598" s="36"/>
    </row>
    <row r="1599" spans="2:9" ht="15.75" thickTop="1" thickBot="1" x14ac:dyDescent="0.25">
      <c r="B1599" s="22">
        <v>1594</v>
      </c>
      <c r="C1599" s="32">
        <v>24646</v>
      </c>
      <c r="D1599" s="33" t="s">
        <v>1208</v>
      </c>
      <c r="E1599" s="34">
        <v>-9.1999999999999993</v>
      </c>
      <c r="F1599" s="34">
        <v>8.9</v>
      </c>
      <c r="G1599" s="35">
        <v>24</v>
      </c>
      <c r="H1599" s="35">
        <v>3</v>
      </c>
      <c r="I1599" s="36"/>
    </row>
    <row r="1600" spans="2:9" ht="15.75" thickTop="1" thickBot="1" x14ac:dyDescent="0.25">
      <c r="B1600" s="22">
        <v>1595</v>
      </c>
      <c r="C1600" s="32">
        <v>24647</v>
      </c>
      <c r="D1600" s="33" t="s">
        <v>1209</v>
      </c>
      <c r="E1600" s="34">
        <v>-9.3000000000000007</v>
      </c>
      <c r="F1600" s="34">
        <v>9</v>
      </c>
      <c r="G1600" s="35">
        <v>17</v>
      </c>
      <c r="H1600" s="35">
        <v>3</v>
      </c>
      <c r="I1600" s="36"/>
    </row>
    <row r="1601" spans="2:9" ht="15.75" thickTop="1" thickBot="1" x14ac:dyDescent="0.25">
      <c r="B1601" s="22">
        <v>1596</v>
      </c>
      <c r="C1601" s="32">
        <v>24649</v>
      </c>
      <c r="D1601" s="33" t="s">
        <v>1210</v>
      </c>
      <c r="E1601" s="34">
        <v>-9.6</v>
      </c>
      <c r="F1601" s="34">
        <v>9</v>
      </c>
      <c r="G1601" s="35">
        <v>32</v>
      </c>
      <c r="H1601" s="35">
        <v>3</v>
      </c>
      <c r="I1601" s="36"/>
    </row>
    <row r="1602" spans="2:9" ht="15.75" thickTop="1" thickBot="1" x14ac:dyDescent="0.25">
      <c r="B1602" s="22">
        <v>1597</v>
      </c>
      <c r="C1602" s="32">
        <v>24768</v>
      </c>
      <c r="D1602" s="33" t="s">
        <v>1211</v>
      </c>
      <c r="E1602" s="34">
        <v>-8.6</v>
      </c>
      <c r="F1602" s="34">
        <v>9.3000000000000007</v>
      </c>
      <c r="G1602" s="35">
        <v>7</v>
      </c>
      <c r="H1602" s="35">
        <v>3</v>
      </c>
      <c r="I1602" s="36"/>
    </row>
    <row r="1603" spans="2:9" ht="15.75" thickTop="1" thickBot="1" x14ac:dyDescent="0.25">
      <c r="B1603" s="22">
        <v>1598</v>
      </c>
      <c r="C1603" s="32">
        <v>24782</v>
      </c>
      <c r="D1603" s="33" t="s">
        <v>1212</v>
      </c>
      <c r="E1603" s="34">
        <v>-9</v>
      </c>
      <c r="F1603" s="34">
        <v>9</v>
      </c>
      <c r="G1603" s="35">
        <v>12</v>
      </c>
      <c r="H1603" s="35">
        <v>3</v>
      </c>
      <c r="I1603" s="36"/>
    </row>
    <row r="1604" spans="2:9" ht="15.75" thickTop="1" thickBot="1" x14ac:dyDescent="0.25">
      <c r="B1604" s="22">
        <v>1599</v>
      </c>
      <c r="C1604" s="32">
        <v>24783</v>
      </c>
      <c r="D1604" s="33" t="s">
        <v>1213</v>
      </c>
      <c r="E1604" s="34">
        <v>-8.9</v>
      </c>
      <c r="F1604" s="34">
        <v>9</v>
      </c>
      <c r="G1604" s="35">
        <v>9</v>
      </c>
      <c r="H1604" s="35">
        <v>3</v>
      </c>
      <c r="I1604" s="36"/>
    </row>
    <row r="1605" spans="2:9" ht="15.75" thickTop="1" thickBot="1" x14ac:dyDescent="0.25">
      <c r="B1605" s="22">
        <v>1600</v>
      </c>
      <c r="C1605" s="32">
        <v>24784</v>
      </c>
      <c r="D1605" s="33" t="s">
        <v>1214</v>
      </c>
      <c r="E1605" s="34">
        <v>-8.9</v>
      </c>
      <c r="F1605" s="34">
        <v>9</v>
      </c>
      <c r="G1605" s="35">
        <v>5</v>
      </c>
      <c r="H1605" s="35">
        <v>3</v>
      </c>
      <c r="I1605" s="36"/>
    </row>
    <row r="1606" spans="2:9" ht="15.75" thickTop="1" thickBot="1" x14ac:dyDescent="0.25">
      <c r="B1606" s="22">
        <v>1601</v>
      </c>
      <c r="C1606" s="32">
        <v>24787</v>
      </c>
      <c r="D1606" s="33" t="s">
        <v>1215</v>
      </c>
      <c r="E1606" s="34">
        <v>-8.9</v>
      </c>
      <c r="F1606" s="34">
        <v>9</v>
      </c>
      <c r="G1606" s="35">
        <v>10</v>
      </c>
      <c r="H1606" s="35">
        <v>3</v>
      </c>
      <c r="I1606" s="36"/>
    </row>
    <row r="1607" spans="2:9" ht="15.75" thickTop="1" thickBot="1" x14ac:dyDescent="0.25">
      <c r="B1607" s="22">
        <v>1602</v>
      </c>
      <c r="C1607" s="32">
        <v>24790</v>
      </c>
      <c r="D1607" s="33" t="s">
        <v>1216</v>
      </c>
      <c r="E1607" s="34">
        <v>-9</v>
      </c>
      <c r="F1607" s="34">
        <v>9</v>
      </c>
      <c r="G1607" s="35">
        <v>16</v>
      </c>
      <c r="H1607" s="35">
        <v>3</v>
      </c>
      <c r="I1607" s="36"/>
    </row>
    <row r="1608" spans="2:9" ht="15.75" thickTop="1" thickBot="1" x14ac:dyDescent="0.25">
      <c r="B1608" s="22">
        <v>1603</v>
      </c>
      <c r="C1608" s="32">
        <v>24791</v>
      </c>
      <c r="D1608" s="33" t="s">
        <v>1217</v>
      </c>
      <c r="E1608" s="34">
        <v>-9</v>
      </c>
      <c r="F1608" s="34">
        <v>9</v>
      </c>
      <c r="G1608" s="35">
        <v>7</v>
      </c>
      <c r="H1608" s="35">
        <v>3</v>
      </c>
      <c r="I1608" s="36"/>
    </row>
    <row r="1609" spans="2:9" ht="15.75" thickTop="1" thickBot="1" x14ac:dyDescent="0.25">
      <c r="B1609" s="22">
        <v>1604</v>
      </c>
      <c r="C1609" s="32">
        <v>24793</v>
      </c>
      <c r="D1609" s="33" t="s">
        <v>1218</v>
      </c>
      <c r="E1609" s="34">
        <v>-9.1999999999999993</v>
      </c>
      <c r="F1609" s="34">
        <v>8.9</v>
      </c>
      <c r="G1609" s="35">
        <v>27</v>
      </c>
      <c r="H1609" s="35">
        <v>3</v>
      </c>
      <c r="I1609" s="36"/>
    </row>
    <row r="1610" spans="2:9" ht="15.75" thickTop="1" thickBot="1" x14ac:dyDescent="0.25">
      <c r="B1610" s="22">
        <v>1605</v>
      </c>
      <c r="C1610" s="32">
        <v>24794</v>
      </c>
      <c r="D1610" s="33" t="s">
        <v>1219</v>
      </c>
      <c r="E1610" s="34">
        <v>-9</v>
      </c>
      <c r="F1610" s="34">
        <v>9</v>
      </c>
      <c r="G1610" s="35">
        <v>14</v>
      </c>
      <c r="H1610" s="35">
        <v>3</v>
      </c>
      <c r="I1610" s="36"/>
    </row>
    <row r="1611" spans="2:9" ht="15.75" thickTop="1" thickBot="1" x14ac:dyDescent="0.25">
      <c r="B1611" s="22">
        <v>1606</v>
      </c>
      <c r="C1611" s="32">
        <v>24796</v>
      </c>
      <c r="D1611" s="33" t="s">
        <v>1220</v>
      </c>
      <c r="E1611" s="34">
        <v>-8.6</v>
      </c>
      <c r="F1611" s="34">
        <v>9</v>
      </c>
      <c r="G1611" s="35">
        <v>12</v>
      </c>
      <c r="H1611" s="35">
        <v>3</v>
      </c>
      <c r="I1611" s="36"/>
    </row>
    <row r="1612" spans="2:9" ht="15.75" thickTop="1" thickBot="1" x14ac:dyDescent="0.25">
      <c r="B1612" s="22">
        <v>1607</v>
      </c>
      <c r="C1612" s="32">
        <v>24797</v>
      </c>
      <c r="D1612" s="33" t="s">
        <v>1221</v>
      </c>
      <c r="E1612" s="34">
        <v>-8.9</v>
      </c>
      <c r="F1612" s="34">
        <v>9.1</v>
      </c>
      <c r="G1612" s="35">
        <v>1</v>
      </c>
      <c r="H1612" s="35">
        <v>3</v>
      </c>
      <c r="I1612" s="36"/>
    </row>
    <row r="1613" spans="2:9" ht="15.75" thickTop="1" thickBot="1" x14ac:dyDescent="0.25">
      <c r="B1613" s="22">
        <v>1608</v>
      </c>
      <c r="C1613" s="32">
        <v>24799</v>
      </c>
      <c r="D1613" s="33" t="s">
        <v>1222</v>
      </c>
      <c r="E1613" s="34">
        <v>-9</v>
      </c>
      <c r="F1613" s="34">
        <v>9.1</v>
      </c>
      <c r="G1613" s="35">
        <v>-2</v>
      </c>
      <c r="H1613" s="35">
        <v>3</v>
      </c>
      <c r="I1613" s="36"/>
    </row>
    <row r="1614" spans="2:9" ht="15.75" thickTop="1" thickBot="1" x14ac:dyDescent="0.25">
      <c r="B1614" s="22">
        <v>1609</v>
      </c>
      <c r="C1614" s="32">
        <v>24800</v>
      </c>
      <c r="D1614" s="33" t="s">
        <v>1223</v>
      </c>
      <c r="E1614" s="34">
        <v>-9</v>
      </c>
      <c r="F1614" s="34">
        <v>9</v>
      </c>
      <c r="G1614" s="35">
        <v>11</v>
      </c>
      <c r="H1614" s="35">
        <v>3</v>
      </c>
      <c r="I1614" s="36"/>
    </row>
    <row r="1615" spans="2:9" ht="15.75" thickTop="1" thickBot="1" x14ac:dyDescent="0.25">
      <c r="B1615" s="22">
        <v>1610</v>
      </c>
      <c r="C1615" s="32">
        <v>24802</v>
      </c>
      <c r="D1615" s="33" t="s">
        <v>1224</v>
      </c>
      <c r="E1615" s="34">
        <v>-9.1</v>
      </c>
      <c r="F1615" s="34">
        <v>9</v>
      </c>
      <c r="G1615" s="35">
        <v>11</v>
      </c>
      <c r="H1615" s="35">
        <v>3</v>
      </c>
      <c r="I1615" s="36"/>
    </row>
    <row r="1616" spans="2:9" ht="15.75" thickTop="1" thickBot="1" x14ac:dyDescent="0.25">
      <c r="B1616" s="22">
        <v>1611</v>
      </c>
      <c r="C1616" s="32">
        <v>24803</v>
      </c>
      <c r="D1616" s="33" t="s">
        <v>1225</v>
      </c>
      <c r="E1616" s="34">
        <v>-8.9</v>
      </c>
      <c r="F1616" s="34">
        <v>9</v>
      </c>
      <c r="G1616" s="35">
        <v>12</v>
      </c>
      <c r="H1616" s="35">
        <v>3</v>
      </c>
      <c r="I1616" s="36"/>
    </row>
    <row r="1617" spans="2:9" ht="15.75" thickTop="1" thickBot="1" x14ac:dyDescent="0.25">
      <c r="B1617" s="22">
        <v>1612</v>
      </c>
      <c r="C1617" s="32">
        <v>24805</v>
      </c>
      <c r="D1617" s="33" t="s">
        <v>1226</v>
      </c>
      <c r="E1617" s="34">
        <v>-8.8000000000000007</v>
      </c>
      <c r="F1617" s="34">
        <v>9</v>
      </c>
      <c r="G1617" s="35">
        <v>4</v>
      </c>
      <c r="H1617" s="35">
        <v>3</v>
      </c>
      <c r="I1617" s="36"/>
    </row>
    <row r="1618" spans="2:9" ht="15.75" thickTop="1" thickBot="1" x14ac:dyDescent="0.25">
      <c r="B1618" s="22">
        <v>1613</v>
      </c>
      <c r="C1618" s="32">
        <v>24806</v>
      </c>
      <c r="D1618" s="33" t="s">
        <v>1227</v>
      </c>
      <c r="E1618" s="34">
        <v>-9</v>
      </c>
      <c r="F1618" s="34">
        <v>9</v>
      </c>
      <c r="G1618" s="35">
        <v>0</v>
      </c>
      <c r="H1618" s="35">
        <v>3</v>
      </c>
      <c r="I1618" s="36"/>
    </row>
    <row r="1619" spans="2:9" ht="15.75" thickTop="1" thickBot="1" x14ac:dyDescent="0.25">
      <c r="B1619" s="22">
        <v>1614</v>
      </c>
      <c r="C1619" s="32">
        <v>24808</v>
      </c>
      <c r="D1619" s="33" t="s">
        <v>1228</v>
      </c>
      <c r="E1619" s="34">
        <v>-8.8000000000000007</v>
      </c>
      <c r="F1619" s="34">
        <v>9</v>
      </c>
      <c r="G1619" s="35">
        <v>5</v>
      </c>
      <c r="H1619" s="35">
        <v>3</v>
      </c>
      <c r="I1619" s="36"/>
    </row>
    <row r="1620" spans="2:9" ht="15.75" thickTop="1" thickBot="1" x14ac:dyDescent="0.25">
      <c r="B1620" s="22">
        <v>1615</v>
      </c>
      <c r="C1620" s="32">
        <v>24809</v>
      </c>
      <c r="D1620" s="33" t="s">
        <v>1229</v>
      </c>
      <c r="E1620" s="34">
        <v>-8.9</v>
      </c>
      <c r="F1620" s="34">
        <v>9</v>
      </c>
      <c r="G1620" s="35">
        <v>0</v>
      </c>
      <c r="H1620" s="35">
        <v>3</v>
      </c>
      <c r="I1620" s="36"/>
    </row>
    <row r="1621" spans="2:9" ht="15.75" thickTop="1" thickBot="1" x14ac:dyDescent="0.25">
      <c r="B1621" s="22">
        <v>1616</v>
      </c>
      <c r="C1621" s="32">
        <v>24811</v>
      </c>
      <c r="D1621" s="33" t="s">
        <v>1230</v>
      </c>
      <c r="E1621" s="34">
        <v>-9</v>
      </c>
      <c r="F1621" s="34">
        <v>9</v>
      </c>
      <c r="G1621" s="35">
        <v>12</v>
      </c>
      <c r="H1621" s="35">
        <v>3</v>
      </c>
      <c r="I1621" s="36"/>
    </row>
    <row r="1622" spans="2:9" ht="15.75" thickTop="1" thickBot="1" x14ac:dyDescent="0.25">
      <c r="B1622" s="22">
        <v>1617</v>
      </c>
      <c r="C1622" s="32">
        <v>24813</v>
      </c>
      <c r="D1622" s="33" t="s">
        <v>1231</v>
      </c>
      <c r="E1622" s="34">
        <v>-8.8000000000000007</v>
      </c>
      <c r="F1622" s="34">
        <v>9.1</v>
      </c>
      <c r="G1622" s="35">
        <v>-2</v>
      </c>
      <c r="H1622" s="35">
        <v>3</v>
      </c>
      <c r="I1622" s="36"/>
    </row>
    <row r="1623" spans="2:9" ht="15.75" thickTop="1" thickBot="1" x14ac:dyDescent="0.25">
      <c r="B1623" s="22">
        <v>1618</v>
      </c>
      <c r="C1623" s="32">
        <v>24814</v>
      </c>
      <c r="D1623" s="33" t="s">
        <v>1232</v>
      </c>
      <c r="E1623" s="34">
        <v>-8.6999999999999993</v>
      </c>
      <c r="F1623" s="34">
        <v>9</v>
      </c>
      <c r="G1623" s="35">
        <v>10</v>
      </c>
      <c r="H1623" s="35">
        <v>3</v>
      </c>
      <c r="I1623" s="36"/>
    </row>
    <row r="1624" spans="2:9" ht="15.75" thickTop="1" thickBot="1" x14ac:dyDescent="0.25">
      <c r="B1624" s="22">
        <v>1619</v>
      </c>
      <c r="C1624" s="32">
        <v>24816</v>
      </c>
      <c r="D1624" s="33" t="s">
        <v>1233</v>
      </c>
      <c r="E1624" s="34">
        <v>-8.9</v>
      </c>
      <c r="F1624" s="34">
        <v>8.9</v>
      </c>
      <c r="G1624" s="35">
        <v>24</v>
      </c>
      <c r="H1624" s="35">
        <v>3</v>
      </c>
      <c r="I1624" s="36"/>
    </row>
    <row r="1625" spans="2:9" ht="15.75" thickTop="1" thickBot="1" x14ac:dyDescent="0.25">
      <c r="B1625" s="22">
        <v>1620</v>
      </c>
      <c r="C1625" s="32">
        <v>24817</v>
      </c>
      <c r="D1625" s="33" t="s">
        <v>1234</v>
      </c>
      <c r="E1625" s="34">
        <v>-9</v>
      </c>
      <c r="F1625" s="34">
        <v>9</v>
      </c>
      <c r="G1625" s="35">
        <v>1</v>
      </c>
      <c r="H1625" s="35">
        <v>3</v>
      </c>
      <c r="I1625" s="36"/>
    </row>
    <row r="1626" spans="2:9" ht="15.75" thickTop="1" thickBot="1" x14ac:dyDescent="0.25">
      <c r="B1626" s="22">
        <v>1621</v>
      </c>
      <c r="C1626" s="32">
        <v>24819</v>
      </c>
      <c r="D1626" s="33" t="s">
        <v>1235</v>
      </c>
      <c r="E1626" s="34">
        <v>-9.1</v>
      </c>
      <c r="F1626" s="34">
        <v>8.9</v>
      </c>
      <c r="G1626" s="35">
        <v>44</v>
      </c>
      <c r="H1626" s="35">
        <v>3</v>
      </c>
      <c r="I1626" s="36"/>
    </row>
    <row r="1627" spans="2:9" ht="15.75" thickTop="1" thickBot="1" x14ac:dyDescent="0.25">
      <c r="B1627" s="22">
        <v>1622</v>
      </c>
      <c r="C1627" s="32">
        <v>24837</v>
      </c>
      <c r="D1627" s="33" t="s">
        <v>1236</v>
      </c>
      <c r="E1627" s="34">
        <v>-8.6999999999999993</v>
      </c>
      <c r="F1627" s="34">
        <v>9.1</v>
      </c>
      <c r="G1627" s="35">
        <v>25</v>
      </c>
      <c r="H1627" s="35">
        <v>3</v>
      </c>
      <c r="I1627" s="36"/>
    </row>
    <row r="1628" spans="2:9" ht="15.75" thickTop="1" thickBot="1" x14ac:dyDescent="0.25">
      <c r="B1628" s="22">
        <v>1623</v>
      </c>
      <c r="C1628" s="32">
        <v>24848</v>
      </c>
      <c r="D1628" s="33" t="s">
        <v>1237</v>
      </c>
      <c r="E1628" s="34">
        <v>-9.1</v>
      </c>
      <c r="F1628" s="34">
        <v>9</v>
      </c>
      <c r="G1628" s="35">
        <v>11</v>
      </c>
      <c r="H1628" s="35">
        <v>3</v>
      </c>
      <c r="I1628" s="36"/>
    </row>
    <row r="1629" spans="2:9" ht="15.75" thickTop="1" thickBot="1" x14ac:dyDescent="0.25">
      <c r="B1629" s="22">
        <v>1624</v>
      </c>
      <c r="C1629" s="32">
        <v>24850</v>
      </c>
      <c r="D1629" s="33" t="s">
        <v>1238</v>
      </c>
      <c r="E1629" s="34">
        <v>-8.8000000000000007</v>
      </c>
      <c r="F1629" s="34">
        <v>9</v>
      </c>
      <c r="G1629" s="35">
        <v>20</v>
      </c>
      <c r="H1629" s="35">
        <v>3</v>
      </c>
      <c r="I1629" s="36"/>
    </row>
    <row r="1630" spans="2:9" ht="15.75" thickTop="1" thickBot="1" x14ac:dyDescent="0.25">
      <c r="B1630" s="22">
        <v>1625</v>
      </c>
      <c r="C1630" s="32">
        <v>24852</v>
      </c>
      <c r="D1630" s="33" t="s">
        <v>1239</v>
      </c>
      <c r="E1630" s="34">
        <v>-9</v>
      </c>
      <c r="F1630" s="34">
        <v>9</v>
      </c>
      <c r="G1630" s="35">
        <v>12</v>
      </c>
      <c r="H1630" s="35">
        <v>3</v>
      </c>
      <c r="I1630" s="36"/>
    </row>
    <row r="1631" spans="2:9" ht="15.75" thickTop="1" thickBot="1" x14ac:dyDescent="0.25">
      <c r="B1631" s="22">
        <v>1626</v>
      </c>
      <c r="C1631" s="32">
        <v>24855</v>
      </c>
      <c r="D1631" s="33" t="s">
        <v>1240</v>
      </c>
      <c r="E1631" s="34">
        <v>-8.9</v>
      </c>
      <c r="F1631" s="34">
        <v>9</v>
      </c>
      <c r="G1631" s="35">
        <v>13</v>
      </c>
      <c r="H1631" s="35">
        <v>3</v>
      </c>
      <c r="I1631" s="36"/>
    </row>
    <row r="1632" spans="2:9" ht="15.75" thickTop="1" thickBot="1" x14ac:dyDescent="0.25">
      <c r="B1632" s="22">
        <v>1627</v>
      </c>
      <c r="C1632" s="32">
        <v>24857</v>
      </c>
      <c r="D1632" s="33" t="s">
        <v>1241</v>
      </c>
      <c r="E1632" s="34">
        <v>-8.8000000000000007</v>
      </c>
      <c r="F1632" s="34">
        <v>8.9</v>
      </c>
      <c r="G1632" s="35">
        <v>27</v>
      </c>
      <c r="H1632" s="35">
        <v>3</v>
      </c>
      <c r="I1632" s="36"/>
    </row>
    <row r="1633" spans="2:9" ht="15.75" thickTop="1" thickBot="1" x14ac:dyDescent="0.25">
      <c r="B1633" s="22">
        <v>1628</v>
      </c>
      <c r="C1633" s="32">
        <v>24860</v>
      </c>
      <c r="D1633" s="33" t="s">
        <v>1242</v>
      </c>
      <c r="E1633" s="34">
        <v>-8.6999999999999993</v>
      </c>
      <c r="F1633" s="34">
        <v>8.8000000000000007</v>
      </c>
      <c r="G1633" s="35">
        <v>42</v>
      </c>
      <c r="H1633" s="35">
        <v>3</v>
      </c>
      <c r="I1633" s="36"/>
    </row>
    <row r="1634" spans="2:9" ht="15.75" thickTop="1" thickBot="1" x14ac:dyDescent="0.25">
      <c r="B1634" s="22">
        <v>1629</v>
      </c>
      <c r="C1634" s="32">
        <v>24861</v>
      </c>
      <c r="D1634" s="33" t="s">
        <v>1243</v>
      </c>
      <c r="E1634" s="34">
        <v>-8.9</v>
      </c>
      <c r="F1634" s="34">
        <v>9</v>
      </c>
      <c r="G1634" s="35">
        <v>18</v>
      </c>
      <c r="H1634" s="35">
        <v>3</v>
      </c>
      <c r="I1634" s="36"/>
    </row>
    <row r="1635" spans="2:9" ht="15.75" thickTop="1" thickBot="1" x14ac:dyDescent="0.25">
      <c r="B1635" s="22">
        <v>1630</v>
      </c>
      <c r="C1635" s="32">
        <v>24863</v>
      </c>
      <c r="D1635" s="33" t="s">
        <v>1244</v>
      </c>
      <c r="E1635" s="34">
        <v>-9.1</v>
      </c>
      <c r="F1635" s="34">
        <v>9.1</v>
      </c>
      <c r="G1635" s="35">
        <v>-2</v>
      </c>
      <c r="H1635" s="35">
        <v>3</v>
      </c>
      <c r="I1635" s="36"/>
    </row>
    <row r="1636" spans="2:9" ht="15.75" thickTop="1" thickBot="1" x14ac:dyDescent="0.25">
      <c r="B1636" s="22">
        <v>1631</v>
      </c>
      <c r="C1636" s="32">
        <v>24864</v>
      </c>
      <c r="D1636" s="33" t="s">
        <v>1245</v>
      </c>
      <c r="E1636" s="34">
        <v>-8.8000000000000007</v>
      </c>
      <c r="F1636" s="34">
        <v>9</v>
      </c>
      <c r="G1636" s="35">
        <v>14</v>
      </c>
      <c r="H1636" s="35">
        <v>3</v>
      </c>
      <c r="I1636" s="36"/>
    </row>
    <row r="1637" spans="2:9" ht="15.75" thickTop="1" thickBot="1" x14ac:dyDescent="0.25">
      <c r="B1637" s="22">
        <v>1632</v>
      </c>
      <c r="C1637" s="32">
        <v>24866</v>
      </c>
      <c r="D1637" s="33" t="s">
        <v>1246</v>
      </c>
      <c r="E1637" s="34">
        <v>-9</v>
      </c>
      <c r="F1637" s="34">
        <v>9</v>
      </c>
      <c r="G1637" s="35">
        <v>23</v>
      </c>
      <c r="H1637" s="35">
        <v>3</v>
      </c>
      <c r="I1637" s="36"/>
    </row>
    <row r="1638" spans="2:9" ht="15.75" thickTop="1" thickBot="1" x14ac:dyDescent="0.25">
      <c r="B1638" s="22">
        <v>1633</v>
      </c>
      <c r="C1638" s="32">
        <v>24867</v>
      </c>
      <c r="D1638" s="33" t="s">
        <v>1247</v>
      </c>
      <c r="E1638" s="34">
        <v>-9.1999999999999993</v>
      </c>
      <c r="F1638" s="34">
        <v>9</v>
      </c>
      <c r="G1638" s="35">
        <v>21</v>
      </c>
      <c r="H1638" s="35">
        <v>3</v>
      </c>
      <c r="I1638" s="36"/>
    </row>
    <row r="1639" spans="2:9" ht="15.75" thickTop="1" thickBot="1" x14ac:dyDescent="0.25">
      <c r="B1639" s="22">
        <v>1634</v>
      </c>
      <c r="C1639" s="32">
        <v>24869</v>
      </c>
      <c r="D1639" s="33" t="s">
        <v>1248</v>
      </c>
      <c r="E1639" s="34">
        <v>-9</v>
      </c>
      <c r="F1639" s="34">
        <v>9.1</v>
      </c>
      <c r="G1639" s="35">
        <v>-1</v>
      </c>
      <c r="H1639" s="35">
        <v>3</v>
      </c>
      <c r="I1639" s="36"/>
    </row>
    <row r="1640" spans="2:9" ht="15.75" thickTop="1" thickBot="1" x14ac:dyDescent="0.25">
      <c r="B1640" s="22">
        <v>1635</v>
      </c>
      <c r="C1640" s="32">
        <v>24870</v>
      </c>
      <c r="D1640" s="33" t="s">
        <v>1249</v>
      </c>
      <c r="E1640" s="34">
        <v>-9.1</v>
      </c>
      <c r="F1640" s="34">
        <v>9</v>
      </c>
      <c r="G1640" s="35">
        <v>7</v>
      </c>
      <c r="H1640" s="35">
        <v>3</v>
      </c>
      <c r="I1640" s="36"/>
    </row>
    <row r="1641" spans="2:9" ht="15.75" thickTop="1" thickBot="1" x14ac:dyDescent="0.25">
      <c r="B1641" s="22">
        <v>1636</v>
      </c>
      <c r="C1641" s="32">
        <v>24872</v>
      </c>
      <c r="D1641" s="33" t="s">
        <v>1250</v>
      </c>
      <c r="E1641" s="34">
        <v>-9.1999999999999993</v>
      </c>
      <c r="F1641" s="34">
        <v>9</v>
      </c>
      <c r="G1641" s="35">
        <v>7</v>
      </c>
      <c r="H1641" s="35">
        <v>3</v>
      </c>
      <c r="I1641" s="36"/>
    </row>
    <row r="1642" spans="2:9" ht="15.75" thickTop="1" thickBot="1" x14ac:dyDescent="0.25">
      <c r="B1642" s="22">
        <v>1637</v>
      </c>
      <c r="C1642" s="32">
        <v>24873</v>
      </c>
      <c r="D1642" s="33" t="s">
        <v>1251</v>
      </c>
      <c r="E1642" s="34">
        <v>-8.6</v>
      </c>
      <c r="F1642" s="34">
        <v>8.9</v>
      </c>
      <c r="G1642" s="35">
        <v>25</v>
      </c>
      <c r="H1642" s="35">
        <v>3</v>
      </c>
      <c r="I1642" s="36"/>
    </row>
    <row r="1643" spans="2:9" ht="15.75" thickTop="1" thickBot="1" x14ac:dyDescent="0.25">
      <c r="B1643" s="22">
        <v>1638</v>
      </c>
      <c r="C1643" s="32">
        <v>24876</v>
      </c>
      <c r="D1643" s="33" t="s">
        <v>1252</v>
      </c>
      <c r="E1643" s="34">
        <v>-9.1</v>
      </c>
      <c r="F1643" s="34">
        <v>9.1</v>
      </c>
      <c r="G1643" s="35">
        <v>0</v>
      </c>
      <c r="H1643" s="35">
        <v>3</v>
      </c>
      <c r="I1643" s="36"/>
    </row>
    <row r="1644" spans="2:9" ht="15.75" thickTop="1" thickBot="1" x14ac:dyDescent="0.25">
      <c r="B1644" s="22">
        <v>1639</v>
      </c>
      <c r="C1644" s="32">
        <v>24878</v>
      </c>
      <c r="D1644" s="33" t="s">
        <v>1253</v>
      </c>
      <c r="E1644" s="34">
        <v>-9.1999999999999993</v>
      </c>
      <c r="F1644" s="34">
        <v>9</v>
      </c>
      <c r="G1644" s="35">
        <v>15</v>
      </c>
      <c r="H1644" s="35">
        <v>3</v>
      </c>
      <c r="I1644" s="36"/>
    </row>
    <row r="1645" spans="2:9" ht="15.75" thickTop="1" thickBot="1" x14ac:dyDescent="0.25">
      <c r="B1645" s="22">
        <v>1640</v>
      </c>
      <c r="C1645" s="32">
        <v>24879</v>
      </c>
      <c r="D1645" s="33" t="s">
        <v>1254</v>
      </c>
      <c r="E1645" s="34">
        <v>-8.6999999999999993</v>
      </c>
      <c r="F1645" s="34">
        <v>8.8000000000000007</v>
      </c>
      <c r="G1645" s="35">
        <v>57</v>
      </c>
      <c r="H1645" s="35">
        <v>3</v>
      </c>
      <c r="I1645" s="36"/>
    </row>
    <row r="1646" spans="2:9" ht="15.75" thickTop="1" thickBot="1" x14ac:dyDescent="0.25">
      <c r="B1646" s="22">
        <v>1641</v>
      </c>
      <c r="C1646" s="32">
        <v>24881</v>
      </c>
      <c r="D1646" s="33" t="s">
        <v>1255</v>
      </c>
      <c r="E1646" s="34">
        <v>-8.8000000000000007</v>
      </c>
      <c r="F1646" s="34">
        <v>8.9</v>
      </c>
      <c r="G1646" s="35">
        <v>33</v>
      </c>
      <c r="H1646" s="35">
        <v>3</v>
      </c>
      <c r="I1646" s="36"/>
    </row>
    <row r="1647" spans="2:9" ht="15.75" thickTop="1" thickBot="1" x14ac:dyDescent="0.25">
      <c r="B1647" s="22">
        <v>1642</v>
      </c>
      <c r="C1647" s="32">
        <v>24882</v>
      </c>
      <c r="D1647" s="33" t="s">
        <v>1256</v>
      </c>
      <c r="E1647" s="34">
        <v>-9</v>
      </c>
      <c r="F1647" s="34">
        <v>9.1</v>
      </c>
      <c r="G1647" s="35">
        <v>1</v>
      </c>
      <c r="H1647" s="35">
        <v>3</v>
      </c>
      <c r="I1647" s="36"/>
    </row>
    <row r="1648" spans="2:9" ht="15.75" thickTop="1" thickBot="1" x14ac:dyDescent="0.25">
      <c r="B1648" s="22">
        <v>1643</v>
      </c>
      <c r="C1648" s="32">
        <v>24884</v>
      </c>
      <c r="D1648" s="33" t="s">
        <v>1257</v>
      </c>
      <c r="E1648" s="34">
        <v>-9.1</v>
      </c>
      <c r="F1648" s="34">
        <v>9</v>
      </c>
      <c r="G1648" s="35">
        <v>19</v>
      </c>
      <c r="H1648" s="35">
        <v>3</v>
      </c>
      <c r="I1648" s="36"/>
    </row>
    <row r="1649" spans="2:9" ht="15.75" thickTop="1" thickBot="1" x14ac:dyDescent="0.25">
      <c r="B1649" s="22">
        <v>1644</v>
      </c>
      <c r="C1649" s="32">
        <v>24885</v>
      </c>
      <c r="D1649" s="33" t="s">
        <v>1258</v>
      </c>
      <c r="E1649" s="34">
        <v>-8.6999999999999993</v>
      </c>
      <c r="F1649" s="34">
        <v>8.9</v>
      </c>
      <c r="G1649" s="35">
        <v>33</v>
      </c>
      <c r="H1649" s="35">
        <v>3</v>
      </c>
      <c r="I1649" s="36"/>
    </row>
    <row r="1650" spans="2:9" ht="15.75" thickTop="1" thickBot="1" x14ac:dyDescent="0.25">
      <c r="B1650" s="22">
        <v>1645</v>
      </c>
      <c r="C1650" s="32">
        <v>24887</v>
      </c>
      <c r="D1650" s="33" t="s">
        <v>1259</v>
      </c>
      <c r="E1650" s="34">
        <v>-9</v>
      </c>
      <c r="F1650" s="34">
        <v>9</v>
      </c>
      <c r="G1650" s="35">
        <v>5</v>
      </c>
      <c r="H1650" s="35">
        <v>3</v>
      </c>
      <c r="I1650" s="36"/>
    </row>
    <row r="1651" spans="2:9" ht="15.75" thickTop="1" thickBot="1" x14ac:dyDescent="0.25">
      <c r="B1651" s="22">
        <v>1646</v>
      </c>
      <c r="C1651" s="32">
        <v>24888</v>
      </c>
      <c r="D1651" s="33" t="s">
        <v>1260</v>
      </c>
      <c r="E1651" s="34">
        <v>-8.6999999999999993</v>
      </c>
      <c r="F1651" s="34">
        <v>8.9</v>
      </c>
      <c r="G1651" s="35">
        <v>21</v>
      </c>
      <c r="H1651" s="35">
        <v>3</v>
      </c>
      <c r="I1651" s="36"/>
    </row>
    <row r="1652" spans="2:9" ht="15.75" thickTop="1" thickBot="1" x14ac:dyDescent="0.25">
      <c r="B1652" s="22">
        <v>1647</v>
      </c>
      <c r="C1652" s="32">
        <v>24890</v>
      </c>
      <c r="D1652" s="33" t="s">
        <v>1261</v>
      </c>
      <c r="E1652" s="34">
        <v>-8.8000000000000007</v>
      </c>
      <c r="F1652" s="34">
        <v>8.8000000000000007</v>
      </c>
      <c r="G1652" s="35">
        <v>43</v>
      </c>
      <c r="H1652" s="35">
        <v>3</v>
      </c>
      <c r="I1652" s="36"/>
    </row>
    <row r="1653" spans="2:9" ht="15.75" thickTop="1" thickBot="1" x14ac:dyDescent="0.25">
      <c r="B1653" s="22">
        <v>1648</v>
      </c>
      <c r="C1653" s="32">
        <v>24891</v>
      </c>
      <c r="D1653" s="33" t="s">
        <v>1262</v>
      </c>
      <c r="E1653" s="34">
        <v>-8.6999999999999993</v>
      </c>
      <c r="F1653" s="34">
        <v>8.9</v>
      </c>
      <c r="G1653" s="35">
        <v>30</v>
      </c>
      <c r="H1653" s="35">
        <v>3</v>
      </c>
      <c r="I1653" s="36"/>
    </row>
    <row r="1654" spans="2:9" ht="15.75" thickTop="1" thickBot="1" x14ac:dyDescent="0.25">
      <c r="B1654" s="22">
        <v>1649</v>
      </c>
      <c r="C1654" s="32">
        <v>24893</v>
      </c>
      <c r="D1654" s="33" t="s">
        <v>1263</v>
      </c>
      <c r="E1654" s="34">
        <v>-8.8000000000000007</v>
      </c>
      <c r="F1654" s="34">
        <v>9</v>
      </c>
      <c r="G1654" s="35">
        <v>17</v>
      </c>
      <c r="H1654" s="35">
        <v>3</v>
      </c>
      <c r="I1654" s="36"/>
    </row>
    <row r="1655" spans="2:9" ht="15.75" thickTop="1" thickBot="1" x14ac:dyDescent="0.25">
      <c r="B1655" s="22">
        <v>1650</v>
      </c>
      <c r="C1655" s="32">
        <v>24894</v>
      </c>
      <c r="D1655" s="33" t="s">
        <v>1264</v>
      </c>
      <c r="E1655" s="34">
        <v>-8.8000000000000007</v>
      </c>
      <c r="F1655" s="34">
        <v>8.9</v>
      </c>
      <c r="G1655" s="35">
        <v>22</v>
      </c>
      <c r="H1655" s="35">
        <v>3</v>
      </c>
      <c r="I1655" s="36"/>
    </row>
    <row r="1656" spans="2:9" ht="15.75" thickTop="1" thickBot="1" x14ac:dyDescent="0.25">
      <c r="B1656" s="22">
        <v>1651</v>
      </c>
      <c r="C1656" s="32">
        <v>24896</v>
      </c>
      <c r="D1656" s="33" t="s">
        <v>1265</v>
      </c>
      <c r="E1656" s="34">
        <v>-9</v>
      </c>
      <c r="F1656" s="34">
        <v>9</v>
      </c>
      <c r="G1656" s="35">
        <v>4</v>
      </c>
      <c r="H1656" s="35">
        <v>3</v>
      </c>
      <c r="I1656" s="36"/>
    </row>
    <row r="1657" spans="2:9" ht="15.75" thickTop="1" thickBot="1" x14ac:dyDescent="0.25">
      <c r="B1657" s="22">
        <v>1652</v>
      </c>
      <c r="C1657" s="32">
        <v>24897</v>
      </c>
      <c r="D1657" s="33" t="s">
        <v>1266</v>
      </c>
      <c r="E1657" s="34">
        <v>-8.8000000000000007</v>
      </c>
      <c r="F1657" s="34">
        <v>9.1</v>
      </c>
      <c r="G1657" s="35">
        <v>2</v>
      </c>
      <c r="H1657" s="35">
        <v>3</v>
      </c>
      <c r="I1657" s="36"/>
    </row>
    <row r="1658" spans="2:9" ht="15.75" thickTop="1" thickBot="1" x14ac:dyDescent="0.25">
      <c r="B1658" s="22">
        <v>1653</v>
      </c>
      <c r="C1658" s="32">
        <v>24899</v>
      </c>
      <c r="D1658" s="33" t="s">
        <v>1267</v>
      </c>
      <c r="E1658" s="34">
        <v>-8.9</v>
      </c>
      <c r="F1658" s="34">
        <v>9</v>
      </c>
      <c r="G1658" s="35">
        <v>17</v>
      </c>
      <c r="H1658" s="35">
        <v>3</v>
      </c>
      <c r="I1658" s="36"/>
    </row>
    <row r="1659" spans="2:9" ht="15.75" thickTop="1" thickBot="1" x14ac:dyDescent="0.25">
      <c r="B1659" s="22">
        <v>1654</v>
      </c>
      <c r="C1659" s="32">
        <v>24937</v>
      </c>
      <c r="D1659" s="33" t="s">
        <v>1268</v>
      </c>
      <c r="E1659" s="34">
        <v>-7.5</v>
      </c>
      <c r="F1659" s="34">
        <v>9.4</v>
      </c>
      <c r="G1659" s="35">
        <v>41</v>
      </c>
      <c r="H1659" s="35">
        <v>2</v>
      </c>
      <c r="I1659" s="36"/>
    </row>
    <row r="1660" spans="2:9" ht="15.75" thickTop="1" thickBot="1" x14ac:dyDescent="0.25">
      <c r="B1660" s="22">
        <v>1655</v>
      </c>
      <c r="C1660" s="32">
        <v>24939</v>
      </c>
      <c r="D1660" s="33" t="s">
        <v>1268</v>
      </c>
      <c r="E1660" s="34">
        <v>-7.8</v>
      </c>
      <c r="F1660" s="34">
        <v>9</v>
      </c>
      <c r="G1660" s="35">
        <v>46</v>
      </c>
      <c r="H1660" s="35">
        <v>2</v>
      </c>
      <c r="I1660" s="36"/>
    </row>
    <row r="1661" spans="2:9" ht="15.75" thickTop="1" thickBot="1" x14ac:dyDescent="0.25">
      <c r="B1661" s="22">
        <v>1656</v>
      </c>
      <c r="C1661" s="32">
        <v>24941</v>
      </c>
      <c r="D1661" s="33" t="s">
        <v>1268</v>
      </c>
      <c r="E1661" s="34">
        <v>-7.9</v>
      </c>
      <c r="F1661" s="34">
        <v>9</v>
      </c>
      <c r="G1661" s="35">
        <v>36</v>
      </c>
      <c r="H1661" s="35">
        <v>2</v>
      </c>
      <c r="I1661" s="36"/>
    </row>
    <row r="1662" spans="2:9" ht="15.75" thickTop="1" thickBot="1" x14ac:dyDescent="0.25">
      <c r="B1662" s="22">
        <v>1657</v>
      </c>
      <c r="C1662" s="32">
        <v>24943</v>
      </c>
      <c r="D1662" s="33" t="s">
        <v>1269</v>
      </c>
      <c r="E1662" s="34">
        <v>-7.9</v>
      </c>
      <c r="F1662" s="34">
        <v>9</v>
      </c>
      <c r="G1662" s="35">
        <v>40</v>
      </c>
      <c r="H1662" s="35">
        <v>2</v>
      </c>
      <c r="I1662" s="36"/>
    </row>
    <row r="1663" spans="2:9" ht="15.75" thickTop="1" thickBot="1" x14ac:dyDescent="0.25">
      <c r="B1663" s="22">
        <v>1658</v>
      </c>
      <c r="C1663" s="32">
        <v>24944</v>
      </c>
      <c r="D1663" s="33" t="s">
        <v>1268</v>
      </c>
      <c r="E1663" s="34">
        <v>-8</v>
      </c>
      <c r="F1663" s="34">
        <v>9</v>
      </c>
      <c r="G1663" s="35">
        <v>46</v>
      </c>
      <c r="H1663" s="35">
        <v>2</v>
      </c>
      <c r="I1663" s="36"/>
    </row>
    <row r="1664" spans="2:9" ht="15.75" thickTop="1" thickBot="1" x14ac:dyDescent="0.25">
      <c r="B1664" s="22">
        <v>1659</v>
      </c>
      <c r="C1664" s="32">
        <v>24955</v>
      </c>
      <c r="D1664" s="33" t="s">
        <v>1270</v>
      </c>
      <c r="E1664" s="34">
        <v>-8.1</v>
      </c>
      <c r="F1664" s="34">
        <v>8.8000000000000007</v>
      </c>
      <c r="G1664" s="35">
        <v>49</v>
      </c>
      <c r="H1664" s="35">
        <v>3</v>
      </c>
      <c r="I1664" s="36"/>
    </row>
    <row r="1665" spans="2:9" ht="15.75" thickTop="1" thickBot="1" x14ac:dyDescent="0.25">
      <c r="B1665" s="22">
        <v>1660</v>
      </c>
      <c r="C1665" s="32">
        <v>24960</v>
      </c>
      <c r="D1665" s="33" t="s">
        <v>1271</v>
      </c>
      <c r="E1665" s="34">
        <v>-8.1</v>
      </c>
      <c r="F1665" s="34">
        <v>9.1</v>
      </c>
      <c r="G1665" s="35">
        <v>17</v>
      </c>
      <c r="H1665" s="35">
        <v>2</v>
      </c>
      <c r="I1665" s="36"/>
    </row>
    <row r="1666" spans="2:9" ht="15.75" thickTop="1" thickBot="1" x14ac:dyDescent="0.25">
      <c r="B1666" s="22">
        <v>1661</v>
      </c>
      <c r="C1666" s="32">
        <v>24963</v>
      </c>
      <c r="D1666" s="33" t="s">
        <v>1272</v>
      </c>
      <c r="E1666" s="34">
        <v>-8.6999999999999993</v>
      </c>
      <c r="F1666" s="34">
        <v>8.9</v>
      </c>
      <c r="G1666" s="35">
        <v>23</v>
      </c>
      <c r="H1666" s="35">
        <v>3</v>
      </c>
      <c r="I1666" s="36"/>
    </row>
    <row r="1667" spans="2:9" ht="15.75" thickTop="1" thickBot="1" x14ac:dyDescent="0.25">
      <c r="B1667" s="22">
        <v>1662</v>
      </c>
      <c r="C1667" s="32">
        <v>24966</v>
      </c>
      <c r="D1667" s="33" t="s">
        <v>1273</v>
      </c>
      <c r="E1667" s="34">
        <v>-8.1</v>
      </c>
      <c r="F1667" s="34">
        <v>8.8000000000000007</v>
      </c>
      <c r="G1667" s="35">
        <v>53</v>
      </c>
      <c r="H1667" s="35">
        <v>2</v>
      </c>
      <c r="I1667" s="36"/>
    </row>
    <row r="1668" spans="2:9" ht="15.75" thickTop="1" thickBot="1" x14ac:dyDescent="0.25">
      <c r="B1668" s="22">
        <v>1663</v>
      </c>
      <c r="C1668" s="32">
        <v>24969</v>
      </c>
      <c r="D1668" s="33" t="s">
        <v>1274</v>
      </c>
      <c r="E1668" s="34">
        <v>-9.1</v>
      </c>
      <c r="F1668" s="34">
        <v>8.8000000000000007</v>
      </c>
      <c r="G1668" s="35">
        <v>28</v>
      </c>
      <c r="H1668" s="35">
        <v>3</v>
      </c>
      <c r="I1668" s="36"/>
    </row>
    <row r="1669" spans="2:9" ht="15.75" thickTop="1" thickBot="1" x14ac:dyDescent="0.25">
      <c r="B1669" s="22">
        <v>1664</v>
      </c>
      <c r="C1669" s="32">
        <v>24972</v>
      </c>
      <c r="D1669" s="33" t="s">
        <v>1275</v>
      </c>
      <c r="E1669" s="34">
        <v>-7.6</v>
      </c>
      <c r="F1669" s="34">
        <v>9</v>
      </c>
      <c r="G1669" s="35">
        <v>35</v>
      </c>
      <c r="H1669" s="35">
        <v>2</v>
      </c>
      <c r="I1669" s="36"/>
    </row>
    <row r="1670" spans="2:9" ht="15.75" thickTop="1" thickBot="1" x14ac:dyDescent="0.25">
      <c r="B1670" s="22">
        <v>1665</v>
      </c>
      <c r="C1670" s="32">
        <v>24975</v>
      </c>
      <c r="D1670" s="33" t="s">
        <v>1276</v>
      </c>
      <c r="E1670" s="34">
        <v>-8</v>
      </c>
      <c r="F1670" s="34">
        <v>8.9</v>
      </c>
      <c r="G1670" s="35">
        <v>40</v>
      </c>
      <c r="H1670" s="35">
        <v>3</v>
      </c>
      <c r="I1670" s="36"/>
    </row>
    <row r="1671" spans="2:9" ht="15.75" thickTop="1" thickBot="1" x14ac:dyDescent="0.25">
      <c r="B1671" s="22">
        <v>1666</v>
      </c>
      <c r="C1671" s="32">
        <v>24976</v>
      </c>
      <c r="D1671" s="33" t="s">
        <v>1277</v>
      </c>
      <c r="E1671" s="34">
        <v>-8.1</v>
      </c>
      <c r="F1671" s="34">
        <v>8.9</v>
      </c>
      <c r="G1671" s="35">
        <v>37</v>
      </c>
      <c r="H1671" s="35">
        <v>3</v>
      </c>
      <c r="I1671" s="36"/>
    </row>
    <row r="1672" spans="2:9" ht="15.75" thickTop="1" thickBot="1" x14ac:dyDescent="0.25">
      <c r="B1672" s="22">
        <v>1667</v>
      </c>
      <c r="C1672" s="32">
        <v>24977</v>
      </c>
      <c r="D1672" s="33" t="s">
        <v>1278</v>
      </c>
      <c r="E1672" s="34">
        <v>-8.1</v>
      </c>
      <c r="F1672" s="34">
        <v>9</v>
      </c>
      <c r="G1672" s="35">
        <v>29</v>
      </c>
      <c r="H1672" s="35">
        <v>2</v>
      </c>
      <c r="I1672" s="36"/>
    </row>
    <row r="1673" spans="2:9" ht="15.75" thickTop="1" thickBot="1" x14ac:dyDescent="0.25">
      <c r="B1673" s="22">
        <v>1668</v>
      </c>
      <c r="C1673" s="32">
        <v>24980</v>
      </c>
      <c r="D1673" s="33" t="s">
        <v>1279</v>
      </c>
      <c r="E1673" s="34">
        <v>-8.9</v>
      </c>
      <c r="F1673" s="34">
        <v>8.8000000000000007</v>
      </c>
      <c r="G1673" s="35">
        <v>14</v>
      </c>
      <c r="H1673" s="35">
        <v>3</v>
      </c>
      <c r="I1673" s="36"/>
    </row>
    <row r="1674" spans="2:9" ht="15.75" thickTop="1" thickBot="1" x14ac:dyDescent="0.25">
      <c r="B1674" s="22">
        <v>1669</v>
      </c>
      <c r="C1674" s="32">
        <v>24983</v>
      </c>
      <c r="D1674" s="33" t="s">
        <v>1277</v>
      </c>
      <c r="E1674" s="34">
        <v>-8.4</v>
      </c>
      <c r="F1674" s="34">
        <v>8.9</v>
      </c>
      <c r="G1674" s="35">
        <v>31</v>
      </c>
      <c r="H1674" s="35">
        <v>3</v>
      </c>
      <c r="I1674" s="36"/>
    </row>
    <row r="1675" spans="2:9" ht="15.75" thickTop="1" thickBot="1" x14ac:dyDescent="0.25">
      <c r="B1675" s="22">
        <v>1670</v>
      </c>
      <c r="C1675" s="32">
        <v>24986</v>
      </c>
      <c r="D1675" s="33" t="s">
        <v>1280</v>
      </c>
      <c r="E1675" s="34">
        <v>-8.6999999999999993</v>
      </c>
      <c r="F1675" s="34">
        <v>8.8000000000000007</v>
      </c>
      <c r="G1675" s="35">
        <v>42</v>
      </c>
      <c r="H1675" s="35">
        <v>3</v>
      </c>
      <c r="I1675" s="36"/>
    </row>
    <row r="1676" spans="2:9" ht="15.75" thickTop="1" thickBot="1" x14ac:dyDescent="0.25">
      <c r="B1676" s="22">
        <v>1671</v>
      </c>
      <c r="C1676" s="32">
        <v>24988</v>
      </c>
      <c r="D1676" s="33" t="s">
        <v>1281</v>
      </c>
      <c r="E1676" s="34">
        <v>-8.6</v>
      </c>
      <c r="F1676" s="34">
        <v>8.9</v>
      </c>
      <c r="G1676" s="35">
        <v>35</v>
      </c>
      <c r="H1676" s="35">
        <v>3</v>
      </c>
      <c r="I1676" s="36"/>
    </row>
    <row r="1677" spans="2:9" ht="15.75" thickTop="1" thickBot="1" x14ac:dyDescent="0.25">
      <c r="B1677" s="22">
        <v>1672</v>
      </c>
      <c r="C1677" s="32">
        <v>24989</v>
      </c>
      <c r="D1677" s="33" t="s">
        <v>1282</v>
      </c>
      <c r="E1677" s="34">
        <v>-7.9</v>
      </c>
      <c r="F1677" s="34">
        <v>9</v>
      </c>
      <c r="G1677" s="35">
        <v>29</v>
      </c>
      <c r="H1677" s="35">
        <v>2</v>
      </c>
      <c r="I1677" s="36"/>
    </row>
    <row r="1678" spans="2:9" ht="15.75" thickTop="1" thickBot="1" x14ac:dyDescent="0.25">
      <c r="B1678" s="22">
        <v>1673</v>
      </c>
      <c r="C1678" s="32">
        <v>24991</v>
      </c>
      <c r="D1678" s="33" t="s">
        <v>1283</v>
      </c>
      <c r="E1678" s="34">
        <v>-8.6</v>
      </c>
      <c r="F1678" s="34">
        <v>8.9</v>
      </c>
      <c r="G1678" s="35">
        <v>30</v>
      </c>
      <c r="H1678" s="35">
        <v>2</v>
      </c>
      <c r="I1678" s="36"/>
    </row>
    <row r="1679" spans="2:9" ht="15.75" thickTop="1" thickBot="1" x14ac:dyDescent="0.25">
      <c r="B1679" s="22">
        <v>1674</v>
      </c>
      <c r="C1679" s="32">
        <v>24992</v>
      </c>
      <c r="D1679" s="33" t="s">
        <v>1284</v>
      </c>
      <c r="E1679" s="34">
        <v>-8.9</v>
      </c>
      <c r="F1679" s="34">
        <v>8.9</v>
      </c>
      <c r="G1679" s="35">
        <v>26</v>
      </c>
      <c r="H1679" s="35">
        <v>3</v>
      </c>
      <c r="I1679" s="36"/>
    </row>
    <row r="1680" spans="2:9" ht="15.75" thickTop="1" thickBot="1" x14ac:dyDescent="0.25">
      <c r="B1680" s="22">
        <v>1675</v>
      </c>
      <c r="C1680" s="32">
        <v>24994</v>
      </c>
      <c r="D1680" s="33" t="s">
        <v>1285</v>
      </c>
      <c r="E1680" s="34">
        <v>-8.9</v>
      </c>
      <c r="F1680" s="34">
        <v>8.8000000000000007</v>
      </c>
      <c r="G1680" s="35">
        <v>28</v>
      </c>
      <c r="H1680" s="35">
        <v>3</v>
      </c>
      <c r="I1680" s="36"/>
    </row>
    <row r="1681" spans="2:9" ht="15.75" thickTop="1" thickBot="1" x14ac:dyDescent="0.25">
      <c r="B1681" s="22">
        <v>1676</v>
      </c>
      <c r="C1681" s="32">
        <v>24996</v>
      </c>
      <c r="D1681" s="33" t="s">
        <v>1286</v>
      </c>
      <c r="E1681" s="34">
        <v>-8</v>
      </c>
      <c r="F1681" s="34">
        <v>8.9</v>
      </c>
      <c r="G1681" s="35">
        <v>41</v>
      </c>
      <c r="H1681" s="35">
        <v>2</v>
      </c>
      <c r="I1681" s="36"/>
    </row>
    <row r="1682" spans="2:9" ht="15.75" thickTop="1" thickBot="1" x14ac:dyDescent="0.25">
      <c r="B1682" s="22">
        <v>1677</v>
      </c>
      <c r="C1682" s="32">
        <v>24997</v>
      </c>
      <c r="D1682" s="33" t="s">
        <v>1287</v>
      </c>
      <c r="E1682" s="34">
        <v>-8.8000000000000007</v>
      </c>
      <c r="F1682" s="34">
        <v>8.9</v>
      </c>
      <c r="G1682" s="35">
        <v>22</v>
      </c>
      <c r="H1682" s="35">
        <v>3</v>
      </c>
      <c r="I1682" s="36"/>
    </row>
    <row r="1683" spans="2:9" ht="15.75" thickTop="1" thickBot="1" x14ac:dyDescent="0.25">
      <c r="B1683" s="22">
        <v>1678</v>
      </c>
      <c r="C1683" s="32">
        <v>24999</v>
      </c>
      <c r="D1683" s="33" t="s">
        <v>1288</v>
      </c>
      <c r="E1683" s="34">
        <v>-8.1</v>
      </c>
      <c r="F1683" s="34">
        <v>8.9</v>
      </c>
      <c r="G1683" s="35">
        <v>42</v>
      </c>
      <c r="H1683" s="35">
        <v>2</v>
      </c>
      <c r="I1683" s="36"/>
    </row>
    <row r="1684" spans="2:9" ht="15.75" thickTop="1" thickBot="1" x14ac:dyDescent="0.25">
      <c r="B1684" s="22">
        <v>1679</v>
      </c>
      <c r="C1684" s="32">
        <v>25335</v>
      </c>
      <c r="D1684" s="33" t="s">
        <v>1289</v>
      </c>
      <c r="E1684" s="34">
        <v>-9.9</v>
      </c>
      <c r="F1684" s="34">
        <v>9.3000000000000007</v>
      </c>
      <c r="G1684" s="35">
        <v>-3</v>
      </c>
      <c r="H1684" s="35">
        <v>1</v>
      </c>
      <c r="I1684" s="36"/>
    </row>
    <row r="1685" spans="2:9" ht="15.75" thickTop="1" thickBot="1" x14ac:dyDescent="0.25">
      <c r="B1685" s="22">
        <v>1680</v>
      </c>
      <c r="C1685" s="32">
        <v>25336</v>
      </c>
      <c r="D1685" s="33" t="s">
        <v>1289</v>
      </c>
      <c r="E1685" s="34">
        <v>-9.9</v>
      </c>
      <c r="F1685" s="34">
        <v>9.1999999999999993</v>
      </c>
      <c r="G1685" s="35">
        <v>11</v>
      </c>
      <c r="H1685" s="35">
        <v>1</v>
      </c>
      <c r="I1685" s="36"/>
    </row>
    <row r="1686" spans="2:9" ht="15.75" thickTop="1" thickBot="1" x14ac:dyDescent="0.25">
      <c r="B1686" s="22">
        <v>1681</v>
      </c>
      <c r="C1686" s="32">
        <v>25337</v>
      </c>
      <c r="D1686" s="33" t="s">
        <v>1289</v>
      </c>
      <c r="E1686" s="34">
        <v>-9.9</v>
      </c>
      <c r="F1686" s="34">
        <v>9.1999999999999993</v>
      </c>
      <c r="G1686" s="35">
        <v>13</v>
      </c>
      <c r="H1686" s="35">
        <v>3</v>
      </c>
      <c r="I1686" s="36"/>
    </row>
    <row r="1687" spans="2:9" ht="15.75" thickTop="1" thickBot="1" x14ac:dyDescent="0.25">
      <c r="B1687" s="22">
        <v>1682</v>
      </c>
      <c r="C1687" s="32">
        <v>25348</v>
      </c>
      <c r="D1687" s="33" t="s">
        <v>1290</v>
      </c>
      <c r="E1687" s="34">
        <v>-9.1</v>
      </c>
      <c r="F1687" s="34">
        <v>9.4</v>
      </c>
      <c r="G1687" s="35">
        <v>-1</v>
      </c>
      <c r="H1687" s="35">
        <v>1</v>
      </c>
      <c r="I1687" s="36"/>
    </row>
    <row r="1688" spans="2:9" ht="15.75" thickTop="1" thickBot="1" x14ac:dyDescent="0.25">
      <c r="B1688" s="22">
        <v>1683</v>
      </c>
      <c r="C1688" s="32">
        <v>25355</v>
      </c>
      <c r="D1688" s="33" t="s">
        <v>1291</v>
      </c>
      <c r="E1688" s="34">
        <v>-9.9</v>
      </c>
      <c r="F1688" s="34">
        <v>9.1</v>
      </c>
      <c r="G1688" s="35">
        <v>13</v>
      </c>
      <c r="H1688" s="35">
        <v>3</v>
      </c>
      <c r="I1688" s="36"/>
    </row>
    <row r="1689" spans="2:9" ht="15.75" thickTop="1" thickBot="1" x14ac:dyDescent="0.25">
      <c r="B1689" s="22">
        <v>1684</v>
      </c>
      <c r="C1689" s="32">
        <v>25358</v>
      </c>
      <c r="D1689" s="33" t="s">
        <v>1292</v>
      </c>
      <c r="E1689" s="34">
        <v>-9.9</v>
      </c>
      <c r="F1689" s="34">
        <v>9.1999999999999993</v>
      </c>
      <c r="G1689" s="35">
        <v>3</v>
      </c>
      <c r="H1689" s="35">
        <v>1</v>
      </c>
      <c r="I1689" s="36"/>
    </row>
    <row r="1690" spans="2:9" ht="15.75" thickTop="1" thickBot="1" x14ac:dyDescent="0.25">
      <c r="B1690" s="22">
        <v>1685</v>
      </c>
      <c r="C1690" s="32">
        <v>25361</v>
      </c>
      <c r="D1690" s="33" t="s">
        <v>1293</v>
      </c>
      <c r="E1690" s="34">
        <v>-9.6999999999999993</v>
      </c>
      <c r="F1690" s="34">
        <v>9.3000000000000007</v>
      </c>
      <c r="G1690" s="35">
        <v>-2</v>
      </c>
      <c r="H1690" s="35">
        <v>1</v>
      </c>
      <c r="I1690" s="36"/>
    </row>
    <row r="1691" spans="2:9" ht="15.75" thickTop="1" thickBot="1" x14ac:dyDescent="0.25">
      <c r="B1691" s="22">
        <v>1686</v>
      </c>
      <c r="C1691" s="32">
        <v>25364</v>
      </c>
      <c r="D1691" s="33" t="s">
        <v>1294</v>
      </c>
      <c r="E1691" s="34">
        <v>-10</v>
      </c>
      <c r="F1691" s="34">
        <v>9.1</v>
      </c>
      <c r="G1691" s="35">
        <v>9</v>
      </c>
      <c r="H1691" s="35">
        <v>3</v>
      </c>
      <c r="I1691" s="36"/>
    </row>
    <row r="1692" spans="2:9" ht="15.75" thickTop="1" thickBot="1" x14ac:dyDescent="0.25">
      <c r="B1692" s="22">
        <v>1687</v>
      </c>
      <c r="C1692" s="32">
        <v>25365</v>
      </c>
      <c r="D1692" s="33" t="s">
        <v>1295</v>
      </c>
      <c r="E1692" s="34">
        <v>-9.8000000000000007</v>
      </c>
      <c r="F1692" s="34">
        <v>9.1999999999999993</v>
      </c>
      <c r="G1692" s="35">
        <v>9</v>
      </c>
      <c r="H1692" s="35">
        <v>3</v>
      </c>
      <c r="I1692" s="36"/>
    </row>
    <row r="1693" spans="2:9" ht="15.75" thickTop="1" thickBot="1" x14ac:dyDescent="0.25">
      <c r="B1693" s="22">
        <v>1688</v>
      </c>
      <c r="C1693" s="32">
        <v>25368</v>
      </c>
      <c r="D1693" s="33" t="s">
        <v>1296</v>
      </c>
      <c r="E1693" s="34">
        <v>-9.9</v>
      </c>
      <c r="F1693" s="34">
        <v>9.3000000000000007</v>
      </c>
      <c r="G1693" s="35">
        <v>-2</v>
      </c>
      <c r="H1693" s="35">
        <v>1</v>
      </c>
      <c r="I1693" s="36"/>
    </row>
    <row r="1694" spans="2:9" ht="15.75" thickTop="1" thickBot="1" x14ac:dyDescent="0.25">
      <c r="B1694" s="22">
        <v>1689</v>
      </c>
      <c r="C1694" s="32">
        <v>25370</v>
      </c>
      <c r="D1694" s="33" t="s">
        <v>1297</v>
      </c>
      <c r="E1694" s="34">
        <v>-9.9</v>
      </c>
      <c r="F1694" s="34">
        <v>9.3000000000000007</v>
      </c>
      <c r="G1694" s="35">
        <v>-2</v>
      </c>
      <c r="H1694" s="35">
        <v>1</v>
      </c>
      <c r="I1694" s="36"/>
    </row>
    <row r="1695" spans="2:9" ht="15.75" thickTop="1" thickBot="1" x14ac:dyDescent="0.25">
      <c r="B1695" s="22">
        <v>1690</v>
      </c>
      <c r="C1695" s="32">
        <v>25371</v>
      </c>
      <c r="D1695" s="33" t="s">
        <v>1298</v>
      </c>
      <c r="E1695" s="34">
        <v>-9.5</v>
      </c>
      <c r="F1695" s="34">
        <v>9.3000000000000007</v>
      </c>
      <c r="G1695" s="35">
        <v>0</v>
      </c>
      <c r="H1695" s="35">
        <v>1</v>
      </c>
      <c r="I1695" s="36"/>
    </row>
    <row r="1696" spans="2:9" ht="15.75" thickTop="1" thickBot="1" x14ac:dyDescent="0.25">
      <c r="B1696" s="22">
        <v>1691</v>
      </c>
      <c r="C1696" s="32">
        <v>25373</v>
      </c>
      <c r="D1696" s="33" t="s">
        <v>1299</v>
      </c>
      <c r="E1696" s="34">
        <v>-9.9</v>
      </c>
      <c r="F1696" s="34">
        <v>9.1999999999999993</v>
      </c>
      <c r="G1696" s="35">
        <v>5</v>
      </c>
      <c r="H1696" s="35">
        <v>3</v>
      </c>
      <c r="I1696" s="36"/>
    </row>
    <row r="1697" spans="2:9" ht="15.75" thickTop="1" thickBot="1" x14ac:dyDescent="0.25">
      <c r="B1697" s="22">
        <v>1692</v>
      </c>
      <c r="C1697" s="32">
        <v>25376</v>
      </c>
      <c r="D1697" s="33" t="s">
        <v>1300</v>
      </c>
      <c r="E1697" s="34">
        <v>-9.1999999999999993</v>
      </c>
      <c r="F1697" s="34">
        <v>9.3000000000000007</v>
      </c>
      <c r="G1697" s="35">
        <v>-3</v>
      </c>
      <c r="H1697" s="35">
        <v>1</v>
      </c>
      <c r="I1697" s="36"/>
    </row>
    <row r="1698" spans="2:9" ht="15.75" thickTop="1" thickBot="1" x14ac:dyDescent="0.25">
      <c r="B1698" s="22">
        <v>1693</v>
      </c>
      <c r="C1698" s="32">
        <v>25377</v>
      </c>
      <c r="D1698" s="33" t="s">
        <v>1301</v>
      </c>
      <c r="E1698" s="34">
        <v>-9.3000000000000007</v>
      </c>
      <c r="F1698" s="34">
        <v>9.3000000000000007</v>
      </c>
      <c r="G1698" s="35">
        <v>-3</v>
      </c>
      <c r="H1698" s="35">
        <v>1</v>
      </c>
      <c r="I1698" s="36"/>
    </row>
    <row r="1699" spans="2:9" ht="15.75" thickTop="1" thickBot="1" x14ac:dyDescent="0.25">
      <c r="B1699" s="22">
        <v>1694</v>
      </c>
      <c r="C1699" s="32">
        <v>25379</v>
      </c>
      <c r="D1699" s="33" t="s">
        <v>1302</v>
      </c>
      <c r="E1699" s="34">
        <v>-9.6999999999999993</v>
      </c>
      <c r="F1699" s="34">
        <v>9.3000000000000007</v>
      </c>
      <c r="G1699" s="35">
        <v>-4</v>
      </c>
      <c r="H1699" s="35">
        <v>1</v>
      </c>
      <c r="I1699" s="36"/>
    </row>
    <row r="1700" spans="2:9" ht="15.75" thickTop="1" thickBot="1" x14ac:dyDescent="0.25">
      <c r="B1700" s="22">
        <v>1695</v>
      </c>
      <c r="C1700" s="32">
        <v>25421</v>
      </c>
      <c r="D1700" s="33" t="s">
        <v>1303</v>
      </c>
      <c r="E1700" s="34">
        <v>-9.5</v>
      </c>
      <c r="F1700" s="34">
        <v>9.3000000000000007</v>
      </c>
      <c r="G1700" s="35">
        <v>8</v>
      </c>
      <c r="H1700" s="35">
        <v>3</v>
      </c>
      <c r="I1700" s="36"/>
    </row>
    <row r="1701" spans="2:9" ht="15.75" thickTop="1" thickBot="1" x14ac:dyDescent="0.25">
      <c r="B1701" s="22">
        <v>1696</v>
      </c>
      <c r="C1701" s="32">
        <v>25436</v>
      </c>
      <c r="D1701" s="33" t="s">
        <v>1304</v>
      </c>
      <c r="E1701" s="34">
        <v>-9.3000000000000007</v>
      </c>
      <c r="F1701" s="34">
        <v>9.6</v>
      </c>
      <c r="G1701" s="35">
        <v>6</v>
      </c>
      <c r="H1701" s="35">
        <v>1</v>
      </c>
      <c r="I1701" s="36"/>
    </row>
    <row r="1702" spans="2:9" ht="15.75" thickTop="1" thickBot="1" x14ac:dyDescent="0.25">
      <c r="B1702" s="22">
        <v>1697</v>
      </c>
      <c r="C1702" s="32">
        <v>25451</v>
      </c>
      <c r="D1702" s="33" t="s">
        <v>1305</v>
      </c>
      <c r="E1702" s="34">
        <v>-10.3</v>
      </c>
      <c r="F1702" s="34">
        <v>9.1</v>
      </c>
      <c r="G1702" s="35">
        <v>19</v>
      </c>
      <c r="H1702" s="35">
        <v>3</v>
      </c>
      <c r="I1702" s="36"/>
    </row>
    <row r="1703" spans="2:9" ht="15.75" thickTop="1" thickBot="1" x14ac:dyDescent="0.25">
      <c r="B1703" s="22">
        <v>1698</v>
      </c>
      <c r="C1703" s="32">
        <v>25462</v>
      </c>
      <c r="D1703" s="33" t="s">
        <v>1306</v>
      </c>
      <c r="E1703" s="34">
        <v>-10.1</v>
      </c>
      <c r="F1703" s="34">
        <v>9.1999999999999993</v>
      </c>
      <c r="G1703" s="35">
        <v>12</v>
      </c>
      <c r="H1703" s="35">
        <v>3</v>
      </c>
      <c r="I1703" s="36"/>
    </row>
    <row r="1704" spans="2:9" ht="15.75" thickTop="1" thickBot="1" x14ac:dyDescent="0.25">
      <c r="B1704" s="22">
        <v>1699</v>
      </c>
      <c r="C1704" s="32">
        <v>25469</v>
      </c>
      <c r="D1704" s="33" t="s">
        <v>1307</v>
      </c>
      <c r="E1704" s="34">
        <v>-9.9</v>
      </c>
      <c r="F1704" s="34">
        <v>9.1999999999999993</v>
      </c>
      <c r="G1704" s="35">
        <v>17</v>
      </c>
      <c r="H1704" s="35">
        <v>3</v>
      </c>
      <c r="I1704" s="36"/>
    </row>
    <row r="1705" spans="2:9" ht="15.75" thickTop="1" thickBot="1" x14ac:dyDescent="0.25">
      <c r="B1705" s="22">
        <v>1700</v>
      </c>
      <c r="C1705" s="32">
        <v>25474</v>
      </c>
      <c r="D1705" s="33" t="s">
        <v>1308</v>
      </c>
      <c r="E1705" s="34">
        <v>-10.199999999999999</v>
      </c>
      <c r="F1705" s="34">
        <v>9.1</v>
      </c>
      <c r="G1705" s="35">
        <v>13</v>
      </c>
      <c r="H1705" s="35">
        <v>3</v>
      </c>
      <c r="I1705" s="36"/>
    </row>
    <row r="1706" spans="2:9" ht="15.75" thickTop="1" thickBot="1" x14ac:dyDescent="0.25">
      <c r="B1706" s="22">
        <v>1701</v>
      </c>
      <c r="C1706" s="32">
        <v>25479</v>
      </c>
      <c r="D1706" s="33" t="s">
        <v>1309</v>
      </c>
      <c r="E1706" s="34">
        <v>-10.3</v>
      </c>
      <c r="F1706" s="34">
        <v>9</v>
      </c>
      <c r="G1706" s="35">
        <v>27</v>
      </c>
      <c r="H1706" s="35">
        <v>3</v>
      </c>
      <c r="I1706" s="36"/>
    </row>
    <row r="1707" spans="2:9" ht="15.75" thickTop="1" thickBot="1" x14ac:dyDescent="0.25">
      <c r="B1707" s="22">
        <v>1702</v>
      </c>
      <c r="C1707" s="32">
        <v>25482</v>
      </c>
      <c r="D1707" s="33" t="s">
        <v>1310</v>
      </c>
      <c r="E1707" s="34">
        <v>-9.8000000000000007</v>
      </c>
      <c r="F1707" s="34">
        <v>9.1999999999999993</v>
      </c>
      <c r="G1707" s="35">
        <v>4</v>
      </c>
      <c r="H1707" s="35">
        <v>1</v>
      </c>
      <c r="I1707" s="36"/>
    </row>
    <row r="1708" spans="2:9" ht="15.75" thickTop="1" thickBot="1" x14ac:dyDescent="0.25">
      <c r="B1708" s="22">
        <v>1703</v>
      </c>
      <c r="C1708" s="32">
        <v>25485</v>
      </c>
      <c r="D1708" s="33" t="s">
        <v>1311</v>
      </c>
      <c r="E1708" s="34">
        <v>-10.3</v>
      </c>
      <c r="F1708" s="34">
        <v>9</v>
      </c>
      <c r="G1708" s="35">
        <v>21</v>
      </c>
      <c r="H1708" s="35">
        <v>3</v>
      </c>
      <c r="I1708" s="36"/>
    </row>
    <row r="1709" spans="2:9" ht="15.75" thickTop="1" thickBot="1" x14ac:dyDescent="0.25">
      <c r="B1709" s="22">
        <v>1704</v>
      </c>
      <c r="C1709" s="32">
        <v>25486</v>
      </c>
      <c r="D1709" s="33" t="s">
        <v>1312</v>
      </c>
      <c r="E1709" s="34">
        <v>-10.3</v>
      </c>
      <c r="F1709" s="34">
        <v>9</v>
      </c>
      <c r="G1709" s="35">
        <v>32</v>
      </c>
      <c r="H1709" s="35">
        <v>3</v>
      </c>
      <c r="I1709" s="36"/>
    </row>
    <row r="1710" spans="2:9" ht="15.75" thickTop="1" thickBot="1" x14ac:dyDescent="0.25">
      <c r="B1710" s="22">
        <v>1705</v>
      </c>
      <c r="C1710" s="32">
        <v>25488</v>
      </c>
      <c r="D1710" s="33" t="s">
        <v>1313</v>
      </c>
      <c r="E1710" s="34">
        <v>-9.8000000000000007</v>
      </c>
      <c r="F1710" s="34">
        <v>9.1999999999999993</v>
      </c>
      <c r="G1710" s="35">
        <v>15</v>
      </c>
      <c r="H1710" s="35">
        <v>1</v>
      </c>
      <c r="I1710" s="36"/>
    </row>
    <row r="1711" spans="2:9" ht="15.75" thickTop="1" thickBot="1" x14ac:dyDescent="0.25">
      <c r="B1711" s="22">
        <v>1706</v>
      </c>
      <c r="C1711" s="32">
        <v>25489</v>
      </c>
      <c r="D1711" s="33" t="s">
        <v>1314</v>
      </c>
      <c r="E1711" s="34">
        <v>-9.8000000000000007</v>
      </c>
      <c r="F1711" s="34">
        <v>9.3000000000000007</v>
      </c>
      <c r="G1711" s="35">
        <v>-1</v>
      </c>
      <c r="H1711" s="35">
        <v>1</v>
      </c>
      <c r="I1711" s="36"/>
    </row>
    <row r="1712" spans="2:9" ht="15.75" thickTop="1" thickBot="1" x14ac:dyDescent="0.25">
      <c r="B1712" s="22">
        <v>1707</v>
      </c>
      <c r="C1712" s="32">
        <v>25491</v>
      </c>
      <c r="D1712" s="33" t="s">
        <v>1315</v>
      </c>
      <c r="E1712" s="34">
        <v>-9.9</v>
      </c>
      <c r="F1712" s="34">
        <v>9.3000000000000007</v>
      </c>
      <c r="G1712" s="35">
        <v>0</v>
      </c>
      <c r="H1712" s="35">
        <v>1</v>
      </c>
      <c r="I1712" s="36"/>
    </row>
    <row r="1713" spans="2:9" ht="15.75" thickTop="1" thickBot="1" x14ac:dyDescent="0.25">
      <c r="B1713" s="22">
        <v>1708</v>
      </c>
      <c r="C1713" s="32">
        <v>25492</v>
      </c>
      <c r="D1713" s="33" t="s">
        <v>1316</v>
      </c>
      <c r="E1713" s="34">
        <v>-9.8000000000000007</v>
      </c>
      <c r="F1713" s="34">
        <v>9.1999999999999993</v>
      </c>
      <c r="G1713" s="35">
        <v>9</v>
      </c>
      <c r="H1713" s="35">
        <v>1</v>
      </c>
      <c r="I1713" s="36"/>
    </row>
    <row r="1714" spans="2:9" ht="15.75" thickTop="1" thickBot="1" x14ac:dyDescent="0.25">
      <c r="B1714" s="22">
        <v>1709</v>
      </c>
      <c r="C1714" s="32">
        <v>25494</v>
      </c>
      <c r="D1714" s="33" t="s">
        <v>1317</v>
      </c>
      <c r="E1714" s="34">
        <v>-10.1</v>
      </c>
      <c r="F1714" s="34">
        <v>9.1</v>
      </c>
      <c r="G1714" s="35">
        <v>8</v>
      </c>
      <c r="H1714" s="35">
        <v>3</v>
      </c>
      <c r="I1714" s="36"/>
    </row>
    <row r="1715" spans="2:9" ht="15.75" thickTop="1" thickBot="1" x14ac:dyDescent="0.25">
      <c r="B1715" s="22">
        <v>1710</v>
      </c>
      <c r="C1715" s="32">
        <v>25495</v>
      </c>
      <c r="D1715" s="33" t="s">
        <v>1318</v>
      </c>
      <c r="E1715" s="34">
        <v>-9.9</v>
      </c>
      <c r="F1715" s="34">
        <v>9.1</v>
      </c>
      <c r="G1715" s="35">
        <v>12</v>
      </c>
      <c r="H1715" s="35">
        <v>3</v>
      </c>
      <c r="I1715" s="36"/>
    </row>
    <row r="1716" spans="2:9" ht="15.75" thickTop="1" thickBot="1" x14ac:dyDescent="0.25">
      <c r="B1716" s="22">
        <v>1711</v>
      </c>
      <c r="C1716" s="32">
        <v>25497</v>
      </c>
      <c r="D1716" s="33" t="s">
        <v>1319</v>
      </c>
      <c r="E1716" s="34">
        <v>-9.8000000000000007</v>
      </c>
      <c r="F1716" s="34">
        <v>9.1999999999999993</v>
      </c>
      <c r="G1716" s="35">
        <v>3</v>
      </c>
      <c r="H1716" s="35">
        <v>3</v>
      </c>
      <c r="I1716" s="36"/>
    </row>
    <row r="1717" spans="2:9" ht="15.75" thickTop="1" thickBot="1" x14ac:dyDescent="0.25">
      <c r="B1717" s="22">
        <v>1712</v>
      </c>
      <c r="C1717" s="32">
        <v>25499</v>
      </c>
      <c r="D1717" s="33" t="s">
        <v>1026</v>
      </c>
      <c r="E1717" s="34">
        <v>-10.1</v>
      </c>
      <c r="F1717" s="34">
        <v>9.1999999999999993</v>
      </c>
      <c r="G1717" s="35">
        <v>5</v>
      </c>
      <c r="H1717" s="35">
        <v>3</v>
      </c>
      <c r="I1717" s="36"/>
    </row>
    <row r="1718" spans="2:9" ht="15.75" thickTop="1" thickBot="1" x14ac:dyDescent="0.25">
      <c r="B1718" s="22">
        <v>1713</v>
      </c>
      <c r="C1718" s="32">
        <v>25524</v>
      </c>
      <c r="D1718" s="33" t="s">
        <v>1320</v>
      </c>
      <c r="E1718" s="34">
        <v>-9.6999999999999993</v>
      </c>
      <c r="F1718" s="34">
        <v>9.1</v>
      </c>
      <c r="G1718" s="35">
        <v>38</v>
      </c>
      <c r="H1718" s="35">
        <v>1</v>
      </c>
      <c r="I1718" s="36"/>
    </row>
    <row r="1719" spans="2:9" ht="15.75" thickTop="1" thickBot="1" x14ac:dyDescent="0.25">
      <c r="B1719" s="22">
        <v>1714</v>
      </c>
      <c r="C1719" s="32">
        <v>25541</v>
      </c>
      <c r="D1719" s="33" t="s">
        <v>1321</v>
      </c>
      <c r="E1719" s="34">
        <v>-8.3000000000000007</v>
      </c>
      <c r="F1719" s="34">
        <v>9.5</v>
      </c>
      <c r="G1719" s="35">
        <v>-1</v>
      </c>
      <c r="H1719" s="35">
        <v>1</v>
      </c>
      <c r="I1719" s="36"/>
    </row>
    <row r="1720" spans="2:9" ht="15.75" thickTop="1" thickBot="1" x14ac:dyDescent="0.25">
      <c r="B1720" s="22">
        <v>1715</v>
      </c>
      <c r="C1720" s="32">
        <v>25548</v>
      </c>
      <c r="D1720" s="33" t="s">
        <v>1322</v>
      </c>
      <c r="E1720" s="34">
        <v>-9.6</v>
      </c>
      <c r="F1720" s="34">
        <v>9.1</v>
      </c>
      <c r="G1720" s="35">
        <v>20</v>
      </c>
      <c r="H1720" s="35">
        <v>3</v>
      </c>
      <c r="I1720" s="36"/>
    </row>
    <row r="1721" spans="2:9" ht="15.75" thickTop="1" thickBot="1" x14ac:dyDescent="0.25">
      <c r="B1721" s="22">
        <v>1716</v>
      </c>
      <c r="C1721" s="32">
        <v>25551</v>
      </c>
      <c r="D1721" s="33" t="s">
        <v>1323</v>
      </c>
      <c r="E1721" s="34">
        <v>-9.6</v>
      </c>
      <c r="F1721" s="34">
        <v>9.1</v>
      </c>
      <c r="G1721" s="35">
        <v>23</v>
      </c>
      <c r="H1721" s="35">
        <v>3</v>
      </c>
      <c r="I1721" s="36"/>
    </row>
    <row r="1722" spans="2:9" ht="15.75" thickTop="1" thickBot="1" x14ac:dyDescent="0.25">
      <c r="B1722" s="22">
        <v>1717</v>
      </c>
      <c r="C1722" s="32">
        <v>25554</v>
      </c>
      <c r="D1722" s="33" t="s">
        <v>1324</v>
      </c>
      <c r="E1722" s="34">
        <v>-9.3000000000000007</v>
      </c>
      <c r="F1722" s="34">
        <v>9.3000000000000007</v>
      </c>
      <c r="G1722" s="35">
        <v>-3</v>
      </c>
      <c r="H1722" s="35">
        <v>1</v>
      </c>
      <c r="I1722" s="36"/>
    </row>
    <row r="1723" spans="2:9" ht="15.75" thickTop="1" thickBot="1" x14ac:dyDescent="0.25">
      <c r="B1723" s="22">
        <v>1718</v>
      </c>
      <c r="C1723" s="32">
        <v>25557</v>
      </c>
      <c r="D1723" s="33" t="s">
        <v>1325</v>
      </c>
      <c r="E1723" s="34">
        <v>-9.1</v>
      </c>
      <c r="F1723" s="34">
        <v>9</v>
      </c>
      <c r="G1723" s="35">
        <v>31</v>
      </c>
      <c r="H1723" s="35">
        <v>1</v>
      </c>
      <c r="I1723" s="36"/>
    </row>
    <row r="1724" spans="2:9" ht="15.75" thickTop="1" thickBot="1" x14ac:dyDescent="0.25">
      <c r="B1724" s="22">
        <v>1719</v>
      </c>
      <c r="C1724" s="32">
        <v>25560</v>
      </c>
      <c r="D1724" s="33" t="s">
        <v>1023</v>
      </c>
      <c r="E1724" s="34">
        <v>-9.6</v>
      </c>
      <c r="F1724" s="34">
        <v>9.1</v>
      </c>
      <c r="G1724" s="35">
        <v>24</v>
      </c>
      <c r="H1724" s="35">
        <v>1</v>
      </c>
      <c r="I1724" s="36"/>
    </row>
    <row r="1725" spans="2:9" ht="15.75" thickTop="1" thickBot="1" x14ac:dyDescent="0.25">
      <c r="B1725" s="22">
        <v>1720</v>
      </c>
      <c r="C1725" s="32">
        <v>25563</v>
      </c>
      <c r="D1725" s="33" t="s">
        <v>1326</v>
      </c>
      <c r="E1725" s="34">
        <v>-9.8000000000000007</v>
      </c>
      <c r="F1725" s="34">
        <v>9.1999999999999993</v>
      </c>
      <c r="G1725" s="35">
        <v>5</v>
      </c>
      <c r="H1725" s="35">
        <v>3</v>
      </c>
      <c r="I1725" s="36"/>
    </row>
    <row r="1726" spans="2:9" ht="15.75" thickTop="1" thickBot="1" x14ac:dyDescent="0.25">
      <c r="B1726" s="22">
        <v>1721</v>
      </c>
      <c r="C1726" s="32">
        <v>25566</v>
      </c>
      <c r="D1726" s="33" t="s">
        <v>1327</v>
      </c>
      <c r="E1726" s="34">
        <v>-9.6</v>
      </c>
      <c r="F1726" s="34">
        <v>9.1999999999999993</v>
      </c>
      <c r="G1726" s="35">
        <v>2</v>
      </c>
      <c r="H1726" s="35">
        <v>1</v>
      </c>
      <c r="I1726" s="36"/>
    </row>
    <row r="1727" spans="2:9" ht="15.75" thickTop="1" thickBot="1" x14ac:dyDescent="0.25">
      <c r="B1727" s="22">
        <v>1722</v>
      </c>
      <c r="C1727" s="32">
        <v>25569</v>
      </c>
      <c r="D1727" s="33" t="s">
        <v>1328</v>
      </c>
      <c r="E1727" s="34">
        <v>-9.3000000000000007</v>
      </c>
      <c r="F1727" s="34">
        <v>9.3000000000000007</v>
      </c>
      <c r="G1727" s="35">
        <v>-4</v>
      </c>
      <c r="H1727" s="35">
        <v>1</v>
      </c>
      <c r="I1727" s="36"/>
    </row>
    <row r="1728" spans="2:9" ht="15.75" thickTop="1" thickBot="1" x14ac:dyDescent="0.25">
      <c r="B1728" s="22">
        <v>1723</v>
      </c>
      <c r="C1728" s="32">
        <v>25572</v>
      </c>
      <c r="D1728" s="33" t="s">
        <v>1329</v>
      </c>
      <c r="E1728" s="34">
        <v>-9.1</v>
      </c>
      <c r="F1728" s="34">
        <v>9.4</v>
      </c>
      <c r="G1728" s="35">
        <v>-5</v>
      </c>
      <c r="H1728" s="35">
        <v>1</v>
      </c>
      <c r="I1728" s="36"/>
    </row>
    <row r="1729" spans="2:9" ht="15.75" thickTop="1" thickBot="1" x14ac:dyDescent="0.25">
      <c r="B1729" s="22">
        <v>1724</v>
      </c>
      <c r="C1729" s="32">
        <v>25573</v>
      </c>
      <c r="D1729" s="33" t="s">
        <v>1330</v>
      </c>
      <c r="E1729" s="34">
        <v>-9.1999999999999993</v>
      </c>
      <c r="F1729" s="34">
        <v>9.3000000000000007</v>
      </c>
      <c r="G1729" s="35">
        <v>-2</v>
      </c>
      <c r="H1729" s="35">
        <v>1</v>
      </c>
      <c r="I1729" s="36"/>
    </row>
    <row r="1730" spans="2:9" ht="15.75" thickTop="1" thickBot="1" x14ac:dyDescent="0.25">
      <c r="B1730" s="22">
        <v>1725</v>
      </c>
      <c r="C1730" s="32">
        <v>25575</v>
      </c>
      <c r="D1730" s="33" t="s">
        <v>1331</v>
      </c>
      <c r="E1730" s="34">
        <v>-9.3000000000000007</v>
      </c>
      <c r="F1730" s="34">
        <v>9</v>
      </c>
      <c r="G1730" s="35">
        <v>24</v>
      </c>
      <c r="H1730" s="35">
        <v>1</v>
      </c>
      <c r="I1730" s="36"/>
    </row>
    <row r="1731" spans="2:9" ht="15.75" thickTop="1" thickBot="1" x14ac:dyDescent="0.25">
      <c r="B1731" s="22">
        <v>1726</v>
      </c>
      <c r="C1731" s="32">
        <v>25576</v>
      </c>
      <c r="D1731" s="33" t="s">
        <v>1332</v>
      </c>
      <c r="E1731" s="34">
        <v>-9.1</v>
      </c>
      <c r="F1731" s="34">
        <v>9.4</v>
      </c>
      <c r="G1731" s="35">
        <v>-3</v>
      </c>
      <c r="H1731" s="35">
        <v>1</v>
      </c>
      <c r="I1731" s="36"/>
    </row>
    <row r="1732" spans="2:9" ht="15.75" thickTop="1" thickBot="1" x14ac:dyDescent="0.25">
      <c r="B1732" s="22">
        <v>1727</v>
      </c>
      <c r="C1732" s="32">
        <v>25578</v>
      </c>
      <c r="D1732" s="33" t="s">
        <v>1333</v>
      </c>
      <c r="E1732" s="34">
        <v>-9.5</v>
      </c>
      <c r="F1732" s="34">
        <v>9.3000000000000007</v>
      </c>
      <c r="G1732" s="35">
        <v>-6</v>
      </c>
      <c r="H1732" s="35">
        <v>1</v>
      </c>
      <c r="I1732" s="36"/>
    </row>
    <row r="1733" spans="2:9" ht="15.75" thickTop="1" thickBot="1" x14ac:dyDescent="0.25">
      <c r="B1733" s="22">
        <v>1728</v>
      </c>
      <c r="C1733" s="32">
        <v>25579</v>
      </c>
      <c r="D1733" s="33" t="s">
        <v>1334</v>
      </c>
      <c r="E1733" s="34">
        <v>-9.6999999999999993</v>
      </c>
      <c r="F1733" s="34">
        <v>9.1</v>
      </c>
      <c r="G1733" s="35">
        <v>8</v>
      </c>
      <c r="H1733" s="35">
        <v>3</v>
      </c>
      <c r="I1733" s="36"/>
    </row>
    <row r="1734" spans="2:9" ht="15.75" thickTop="1" thickBot="1" x14ac:dyDescent="0.25">
      <c r="B1734" s="22">
        <v>1729</v>
      </c>
      <c r="C1734" s="32">
        <v>25581</v>
      </c>
      <c r="D1734" s="33" t="s">
        <v>1335</v>
      </c>
      <c r="E1734" s="34">
        <v>-9.6</v>
      </c>
      <c r="F1734" s="34">
        <v>8.9</v>
      </c>
      <c r="G1734" s="35">
        <v>63</v>
      </c>
      <c r="H1734" s="35">
        <v>3</v>
      </c>
      <c r="I1734" s="36"/>
    </row>
    <row r="1735" spans="2:9" ht="15.75" thickTop="1" thickBot="1" x14ac:dyDescent="0.25">
      <c r="B1735" s="22">
        <v>1730</v>
      </c>
      <c r="C1735" s="32">
        <v>25582</v>
      </c>
      <c r="D1735" s="33" t="s">
        <v>1336</v>
      </c>
      <c r="E1735" s="34">
        <v>-9.6</v>
      </c>
      <c r="F1735" s="34">
        <v>9.1</v>
      </c>
      <c r="G1735" s="35">
        <v>12</v>
      </c>
      <c r="H1735" s="35">
        <v>1</v>
      </c>
      <c r="I1735" s="36"/>
    </row>
    <row r="1736" spans="2:9" ht="15.75" thickTop="1" thickBot="1" x14ac:dyDescent="0.25">
      <c r="B1736" s="22">
        <v>1731</v>
      </c>
      <c r="C1736" s="32">
        <v>25584</v>
      </c>
      <c r="D1736" s="33" t="s">
        <v>1337</v>
      </c>
      <c r="E1736" s="34">
        <v>-9.4</v>
      </c>
      <c r="F1736" s="34">
        <v>9.1</v>
      </c>
      <c r="G1736" s="35">
        <v>14</v>
      </c>
      <c r="H1736" s="35">
        <v>1</v>
      </c>
      <c r="I1736" s="36"/>
    </row>
    <row r="1737" spans="2:9" ht="15.75" thickTop="1" thickBot="1" x14ac:dyDescent="0.25">
      <c r="B1737" s="22">
        <v>1732</v>
      </c>
      <c r="C1737" s="32">
        <v>25585</v>
      </c>
      <c r="D1737" s="33" t="s">
        <v>1338</v>
      </c>
      <c r="E1737" s="34">
        <v>-9.1</v>
      </c>
      <c r="F1737" s="34">
        <v>9</v>
      </c>
      <c r="G1737" s="35">
        <v>16</v>
      </c>
      <c r="H1737" s="35">
        <v>3</v>
      </c>
      <c r="I1737" s="36"/>
    </row>
    <row r="1738" spans="2:9" ht="15.75" thickTop="1" thickBot="1" x14ac:dyDescent="0.25">
      <c r="B1738" s="22">
        <v>1733</v>
      </c>
      <c r="C1738" s="32">
        <v>25587</v>
      </c>
      <c r="D1738" s="33" t="s">
        <v>1339</v>
      </c>
      <c r="E1738" s="34">
        <v>-9.4</v>
      </c>
      <c r="F1738" s="34">
        <v>9.1999999999999993</v>
      </c>
      <c r="G1738" s="35">
        <v>6</v>
      </c>
      <c r="H1738" s="35">
        <v>1</v>
      </c>
      <c r="I1738" s="36"/>
    </row>
    <row r="1739" spans="2:9" ht="15.75" thickTop="1" thickBot="1" x14ac:dyDescent="0.25">
      <c r="B1739" s="22">
        <v>1734</v>
      </c>
      <c r="C1739" s="32">
        <v>25588</v>
      </c>
      <c r="D1739" s="33" t="s">
        <v>997</v>
      </c>
      <c r="E1739" s="34">
        <v>-9.4</v>
      </c>
      <c r="F1739" s="34">
        <v>9.1999999999999993</v>
      </c>
      <c r="G1739" s="35">
        <v>3</v>
      </c>
      <c r="H1739" s="35">
        <v>1</v>
      </c>
      <c r="I1739" s="36"/>
    </row>
    <row r="1740" spans="2:9" ht="15.75" thickTop="1" thickBot="1" x14ac:dyDescent="0.25">
      <c r="B1740" s="22">
        <v>1735</v>
      </c>
      <c r="C1740" s="32">
        <v>25590</v>
      </c>
      <c r="D1740" s="33" t="s">
        <v>1340</v>
      </c>
      <c r="E1740" s="34">
        <v>-9.4</v>
      </c>
      <c r="F1740" s="34">
        <v>9.1</v>
      </c>
      <c r="G1740" s="35">
        <v>10</v>
      </c>
      <c r="H1740" s="35">
        <v>3</v>
      </c>
      <c r="I1740" s="36"/>
    </row>
    <row r="1741" spans="2:9" ht="15.75" thickTop="1" thickBot="1" x14ac:dyDescent="0.25">
      <c r="B1741" s="22">
        <v>1736</v>
      </c>
      <c r="C1741" s="32">
        <v>25591</v>
      </c>
      <c r="D1741" s="33" t="s">
        <v>1341</v>
      </c>
      <c r="E1741" s="34">
        <v>-9.5</v>
      </c>
      <c r="F1741" s="34">
        <v>9.1</v>
      </c>
      <c r="G1741" s="35">
        <v>19</v>
      </c>
      <c r="H1741" s="35">
        <v>1</v>
      </c>
      <c r="I1741" s="36"/>
    </row>
    <row r="1742" spans="2:9" ht="15.75" thickTop="1" thickBot="1" x14ac:dyDescent="0.25">
      <c r="B1742" s="22">
        <v>1737</v>
      </c>
      <c r="C1742" s="32">
        <v>25593</v>
      </c>
      <c r="D1742" s="33" t="s">
        <v>1342</v>
      </c>
      <c r="E1742" s="34">
        <v>-9.6</v>
      </c>
      <c r="F1742" s="34">
        <v>9</v>
      </c>
      <c r="G1742" s="35">
        <v>24</v>
      </c>
      <c r="H1742" s="35">
        <v>1</v>
      </c>
      <c r="I1742" s="36"/>
    </row>
    <row r="1743" spans="2:9" ht="15.75" thickTop="1" thickBot="1" x14ac:dyDescent="0.25">
      <c r="B1743" s="22">
        <v>1738</v>
      </c>
      <c r="C1743" s="32">
        <v>25594</v>
      </c>
      <c r="D1743" s="33" t="s">
        <v>1343</v>
      </c>
      <c r="E1743" s="34">
        <v>-9.4</v>
      </c>
      <c r="F1743" s="34">
        <v>9.1999999999999993</v>
      </c>
      <c r="G1743" s="35">
        <v>0</v>
      </c>
      <c r="H1743" s="35">
        <v>1</v>
      </c>
      <c r="I1743" s="36"/>
    </row>
    <row r="1744" spans="2:9" ht="15.75" thickTop="1" thickBot="1" x14ac:dyDescent="0.25">
      <c r="B1744" s="22">
        <v>1739</v>
      </c>
      <c r="C1744" s="32">
        <v>25596</v>
      </c>
      <c r="D1744" s="33" t="s">
        <v>1344</v>
      </c>
      <c r="E1744" s="34">
        <v>-9.3000000000000007</v>
      </c>
      <c r="F1744" s="34">
        <v>9.1999999999999993</v>
      </c>
      <c r="G1744" s="35">
        <v>4</v>
      </c>
      <c r="H1744" s="35">
        <v>1</v>
      </c>
      <c r="I1744" s="36"/>
    </row>
    <row r="1745" spans="2:9" ht="15.75" thickTop="1" thickBot="1" x14ac:dyDescent="0.25">
      <c r="B1745" s="22">
        <v>1740</v>
      </c>
      <c r="C1745" s="32">
        <v>25597</v>
      </c>
      <c r="D1745" s="33" t="s">
        <v>1345</v>
      </c>
      <c r="E1745" s="34">
        <v>-9.4</v>
      </c>
      <c r="F1745" s="34">
        <v>9.1999999999999993</v>
      </c>
      <c r="G1745" s="35">
        <v>-4</v>
      </c>
      <c r="H1745" s="35">
        <v>3</v>
      </c>
      <c r="I1745" s="36"/>
    </row>
    <row r="1746" spans="2:9" ht="15.75" thickTop="1" thickBot="1" x14ac:dyDescent="0.25">
      <c r="B1746" s="22">
        <v>1741</v>
      </c>
      <c r="C1746" s="32">
        <v>25599</v>
      </c>
      <c r="D1746" s="33" t="s">
        <v>1346</v>
      </c>
      <c r="E1746" s="34">
        <v>-9.1</v>
      </c>
      <c r="F1746" s="34">
        <v>9.4</v>
      </c>
      <c r="G1746" s="35">
        <v>-3</v>
      </c>
      <c r="H1746" s="35">
        <v>1</v>
      </c>
      <c r="I1746" s="36"/>
    </row>
    <row r="1747" spans="2:9" ht="30" thickTop="1" thickBot="1" x14ac:dyDescent="0.25">
      <c r="B1747" s="22">
        <v>1742</v>
      </c>
      <c r="C1747" s="32">
        <v>25693</v>
      </c>
      <c r="D1747" s="33" t="s">
        <v>1347</v>
      </c>
      <c r="E1747" s="34">
        <v>-9.1</v>
      </c>
      <c r="F1747" s="34">
        <v>9.3000000000000007</v>
      </c>
      <c r="G1747" s="35">
        <v>-3</v>
      </c>
      <c r="H1747" s="35">
        <v>1</v>
      </c>
      <c r="I1747" s="36"/>
    </row>
    <row r="1748" spans="2:9" ht="15.75" thickTop="1" thickBot="1" x14ac:dyDescent="0.25">
      <c r="B1748" s="22">
        <v>1743</v>
      </c>
      <c r="C1748" s="32">
        <v>25704</v>
      </c>
      <c r="D1748" s="33" t="s">
        <v>1348</v>
      </c>
      <c r="E1748" s="34">
        <v>-9.1</v>
      </c>
      <c r="F1748" s="34">
        <v>9.3000000000000007</v>
      </c>
      <c r="G1748" s="35">
        <v>0</v>
      </c>
      <c r="H1748" s="35">
        <v>1</v>
      </c>
      <c r="I1748" s="36"/>
    </row>
    <row r="1749" spans="2:9" ht="15.75" thickTop="1" thickBot="1" x14ac:dyDescent="0.25">
      <c r="B1749" s="22">
        <v>1744</v>
      </c>
      <c r="C1749" s="32">
        <v>25709</v>
      </c>
      <c r="D1749" s="33" t="s">
        <v>1349</v>
      </c>
      <c r="E1749" s="34">
        <v>-9</v>
      </c>
      <c r="F1749" s="34">
        <v>9.4</v>
      </c>
      <c r="G1749" s="35">
        <v>-1</v>
      </c>
      <c r="H1749" s="35">
        <v>1</v>
      </c>
      <c r="I1749" s="36"/>
    </row>
    <row r="1750" spans="2:9" ht="15.75" thickTop="1" thickBot="1" x14ac:dyDescent="0.25">
      <c r="B1750" s="22">
        <v>1745</v>
      </c>
      <c r="C1750" s="32">
        <v>25712</v>
      </c>
      <c r="D1750" s="33" t="s">
        <v>1350</v>
      </c>
      <c r="E1750" s="34">
        <v>-9.1999999999999993</v>
      </c>
      <c r="F1750" s="34">
        <v>9.1</v>
      </c>
      <c r="G1750" s="35">
        <v>29</v>
      </c>
      <c r="H1750" s="35">
        <v>1</v>
      </c>
      <c r="I1750" s="36"/>
    </row>
    <row r="1751" spans="2:9" ht="15.75" thickTop="1" thickBot="1" x14ac:dyDescent="0.25">
      <c r="B1751" s="22">
        <v>1746</v>
      </c>
      <c r="C1751" s="32">
        <v>25715</v>
      </c>
      <c r="D1751" s="33" t="s">
        <v>1351</v>
      </c>
      <c r="E1751" s="34">
        <v>-8.8000000000000007</v>
      </c>
      <c r="F1751" s="34">
        <v>9.4</v>
      </c>
      <c r="G1751" s="35">
        <v>-2</v>
      </c>
      <c r="H1751" s="35">
        <v>1</v>
      </c>
      <c r="I1751" s="36"/>
    </row>
    <row r="1752" spans="2:9" ht="15.75" thickTop="1" thickBot="1" x14ac:dyDescent="0.25">
      <c r="B1752" s="22">
        <v>1747</v>
      </c>
      <c r="C1752" s="32">
        <v>25718</v>
      </c>
      <c r="D1752" s="33" t="s">
        <v>1352</v>
      </c>
      <c r="E1752" s="34">
        <v>-9</v>
      </c>
      <c r="F1752" s="34">
        <v>9.4</v>
      </c>
      <c r="G1752" s="35">
        <v>0</v>
      </c>
      <c r="H1752" s="35">
        <v>1</v>
      </c>
      <c r="I1752" s="36"/>
    </row>
    <row r="1753" spans="2:9" ht="15.75" thickTop="1" thickBot="1" x14ac:dyDescent="0.25">
      <c r="B1753" s="22">
        <v>1748</v>
      </c>
      <c r="C1753" s="32">
        <v>25719</v>
      </c>
      <c r="D1753" s="33" t="s">
        <v>1353</v>
      </c>
      <c r="E1753" s="34">
        <v>-9.1</v>
      </c>
      <c r="F1753" s="34">
        <v>9.3000000000000007</v>
      </c>
      <c r="G1753" s="35">
        <v>-1</v>
      </c>
      <c r="H1753" s="35">
        <v>1</v>
      </c>
      <c r="I1753" s="36"/>
    </row>
    <row r="1754" spans="2:9" ht="15.75" thickTop="1" thickBot="1" x14ac:dyDescent="0.25">
      <c r="B1754" s="22">
        <v>1749</v>
      </c>
      <c r="C1754" s="32">
        <v>25721</v>
      </c>
      <c r="D1754" s="33" t="s">
        <v>1354</v>
      </c>
      <c r="E1754" s="34">
        <v>-9.3000000000000007</v>
      </c>
      <c r="F1754" s="34">
        <v>9.1999999999999993</v>
      </c>
      <c r="G1754" s="35">
        <v>10</v>
      </c>
      <c r="H1754" s="35">
        <v>1</v>
      </c>
      <c r="I1754" s="36"/>
    </row>
    <row r="1755" spans="2:9" ht="15.75" thickTop="1" thickBot="1" x14ac:dyDescent="0.25">
      <c r="B1755" s="22">
        <v>1750</v>
      </c>
      <c r="C1755" s="32">
        <v>25724</v>
      </c>
      <c r="D1755" s="33" t="s">
        <v>1355</v>
      </c>
      <c r="E1755" s="34">
        <v>-8.1999999999999993</v>
      </c>
      <c r="F1755" s="34">
        <v>9.5</v>
      </c>
      <c r="G1755" s="35">
        <v>-2</v>
      </c>
      <c r="H1755" s="35">
        <v>1</v>
      </c>
      <c r="I1755" s="36"/>
    </row>
    <row r="1756" spans="2:9" ht="15.75" thickTop="1" thickBot="1" x14ac:dyDescent="0.25">
      <c r="B1756" s="22">
        <v>1751</v>
      </c>
      <c r="C1756" s="32">
        <v>25725</v>
      </c>
      <c r="D1756" s="33" t="s">
        <v>1356</v>
      </c>
      <c r="E1756" s="34">
        <v>-9.3000000000000007</v>
      </c>
      <c r="F1756" s="34">
        <v>9.1</v>
      </c>
      <c r="G1756" s="35">
        <v>13</v>
      </c>
      <c r="H1756" s="35">
        <v>1</v>
      </c>
      <c r="I1756" s="36"/>
    </row>
    <row r="1757" spans="2:9" ht="15.75" thickTop="1" thickBot="1" x14ac:dyDescent="0.25">
      <c r="B1757" s="22">
        <v>1752</v>
      </c>
      <c r="C1757" s="32">
        <v>25727</v>
      </c>
      <c r="D1757" s="33" t="s">
        <v>1357</v>
      </c>
      <c r="E1757" s="34">
        <v>-9.1</v>
      </c>
      <c r="F1757" s="34">
        <v>9.1999999999999993</v>
      </c>
      <c r="G1757" s="35">
        <v>5</v>
      </c>
      <c r="H1757" s="35">
        <v>1</v>
      </c>
      <c r="I1757" s="36"/>
    </row>
    <row r="1758" spans="2:9" ht="15.75" thickTop="1" thickBot="1" x14ac:dyDescent="0.25">
      <c r="B1758" s="22">
        <v>1753</v>
      </c>
      <c r="C1758" s="32">
        <v>25729</v>
      </c>
      <c r="D1758" s="33" t="s">
        <v>1358</v>
      </c>
      <c r="E1758" s="34">
        <v>-9.3000000000000007</v>
      </c>
      <c r="F1758" s="34">
        <v>9.1999999999999993</v>
      </c>
      <c r="G1758" s="35">
        <v>5</v>
      </c>
      <c r="H1758" s="35">
        <v>1</v>
      </c>
      <c r="I1758" s="36"/>
    </row>
    <row r="1759" spans="2:9" ht="15.75" thickTop="1" thickBot="1" x14ac:dyDescent="0.25">
      <c r="B1759" s="22">
        <v>1754</v>
      </c>
      <c r="C1759" s="32">
        <v>25746</v>
      </c>
      <c r="D1759" s="33" t="s">
        <v>1359</v>
      </c>
      <c r="E1759" s="34">
        <v>-8.8000000000000007</v>
      </c>
      <c r="F1759" s="34">
        <v>9.1</v>
      </c>
      <c r="G1759" s="35">
        <v>12</v>
      </c>
      <c r="H1759" s="35">
        <v>1</v>
      </c>
      <c r="I1759" s="36"/>
    </row>
    <row r="1760" spans="2:9" ht="15.75" thickTop="1" thickBot="1" x14ac:dyDescent="0.25">
      <c r="B1760" s="22">
        <v>1755</v>
      </c>
      <c r="C1760" s="32">
        <v>25761</v>
      </c>
      <c r="D1760" s="33" t="s">
        <v>1360</v>
      </c>
      <c r="E1760" s="34">
        <v>-8.6</v>
      </c>
      <c r="F1760" s="34">
        <v>9.4</v>
      </c>
      <c r="G1760" s="35">
        <v>0</v>
      </c>
      <c r="H1760" s="35">
        <v>1</v>
      </c>
      <c r="I1760" s="36"/>
    </row>
    <row r="1761" spans="2:9" ht="15.75" thickTop="1" thickBot="1" x14ac:dyDescent="0.25">
      <c r="B1761" s="22">
        <v>1756</v>
      </c>
      <c r="C1761" s="32">
        <v>25764</v>
      </c>
      <c r="D1761" s="33" t="s">
        <v>1361</v>
      </c>
      <c r="E1761" s="34">
        <v>-8.8000000000000007</v>
      </c>
      <c r="F1761" s="34">
        <v>9.3000000000000007</v>
      </c>
      <c r="G1761" s="35">
        <v>0</v>
      </c>
      <c r="H1761" s="35">
        <v>1</v>
      </c>
      <c r="I1761" s="36"/>
    </row>
    <row r="1762" spans="2:9" ht="15.75" thickTop="1" thickBot="1" x14ac:dyDescent="0.25">
      <c r="B1762" s="22">
        <v>1757</v>
      </c>
      <c r="C1762" s="32">
        <v>25767</v>
      </c>
      <c r="D1762" s="33" t="s">
        <v>1362</v>
      </c>
      <c r="E1762" s="34">
        <v>-9</v>
      </c>
      <c r="F1762" s="34">
        <v>8.8000000000000007</v>
      </c>
      <c r="G1762" s="35">
        <v>57</v>
      </c>
      <c r="H1762" s="35">
        <v>1</v>
      </c>
      <c r="I1762" s="36"/>
    </row>
    <row r="1763" spans="2:9" ht="15.75" thickTop="1" thickBot="1" x14ac:dyDescent="0.25">
      <c r="B1763" s="22">
        <v>1758</v>
      </c>
      <c r="C1763" s="32">
        <v>25770</v>
      </c>
      <c r="D1763" s="33" t="s">
        <v>1363</v>
      </c>
      <c r="E1763" s="34">
        <v>-9.1999999999999993</v>
      </c>
      <c r="F1763" s="34">
        <v>9.1999999999999993</v>
      </c>
      <c r="G1763" s="35">
        <v>2</v>
      </c>
      <c r="H1763" s="35">
        <v>1</v>
      </c>
      <c r="I1763" s="36"/>
    </row>
    <row r="1764" spans="2:9" ht="15.75" thickTop="1" thickBot="1" x14ac:dyDescent="0.25">
      <c r="B1764" s="22">
        <v>1759</v>
      </c>
      <c r="C1764" s="32">
        <v>25774</v>
      </c>
      <c r="D1764" s="33" t="s">
        <v>1364</v>
      </c>
      <c r="E1764" s="34">
        <v>-8.4</v>
      </c>
      <c r="F1764" s="34">
        <v>9.1999999999999993</v>
      </c>
      <c r="G1764" s="35">
        <v>-1</v>
      </c>
      <c r="H1764" s="35">
        <v>1</v>
      </c>
      <c r="I1764" s="36"/>
    </row>
    <row r="1765" spans="2:9" ht="15.75" thickTop="1" thickBot="1" x14ac:dyDescent="0.25">
      <c r="B1765" s="22">
        <v>1760</v>
      </c>
      <c r="C1765" s="32">
        <v>25776</v>
      </c>
      <c r="D1765" s="33" t="s">
        <v>1365</v>
      </c>
      <c r="E1765" s="34">
        <v>-8.8000000000000007</v>
      </c>
      <c r="F1765" s="34">
        <v>9.1</v>
      </c>
      <c r="G1765" s="35">
        <v>-4</v>
      </c>
      <c r="H1765" s="35">
        <v>1</v>
      </c>
      <c r="I1765" s="36"/>
    </row>
    <row r="1766" spans="2:9" ht="15.75" thickTop="1" thickBot="1" x14ac:dyDescent="0.25">
      <c r="B1766" s="22">
        <v>1761</v>
      </c>
      <c r="C1766" s="32">
        <v>25779</v>
      </c>
      <c r="D1766" s="33" t="s">
        <v>1335</v>
      </c>
      <c r="E1766" s="34">
        <v>-8.6</v>
      </c>
      <c r="F1766" s="34">
        <v>9</v>
      </c>
      <c r="G1766" s="35">
        <v>8</v>
      </c>
      <c r="H1766" s="35">
        <v>1</v>
      </c>
      <c r="I1766" s="36"/>
    </row>
    <row r="1767" spans="2:9" ht="15.75" thickTop="1" thickBot="1" x14ac:dyDescent="0.25">
      <c r="B1767" s="22">
        <v>1762</v>
      </c>
      <c r="C1767" s="32">
        <v>25782</v>
      </c>
      <c r="D1767" s="33" t="s">
        <v>1366</v>
      </c>
      <c r="E1767" s="34">
        <v>-8.8000000000000007</v>
      </c>
      <c r="F1767" s="34">
        <v>9</v>
      </c>
      <c r="G1767" s="35">
        <v>12</v>
      </c>
      <c r="H1767" s="35">
        <v>1</v>
      </c>
      <c r="I1767" s="36"/>
    </row>
    <row r="1768" spans="2:9" ht="15.75" thickTop="1" thickBot="1" x14ac:dyDescent="0.25">
      <c r="B1768" s="22">
        <v>1763</v>
      </c>
      <c r="C1768" s="32">
        <v>25785</v>
      </c>
      <c r="D1768" s="33" t="s">
        <v>1367</v>
      </c>
      <c r="E1768" s="34">
        <v>-8.9</v>
      </c>
      <c r="F1768" s="34">
        <v>9.1</v>
      </c>
      <c r="G1768" s="35">
        <v>3</v>
      </c>
      <c r="H1768" s="35">
        <v>1</v>
      </c>
      <c r="I1768" s="36"/>
    </row>
    <row r="1769" spans="2:9" ht="15.75" thickTop="1" thickBot="1" x14ac:dyDescent="0.25">
      <c r="B1769" s="22">
        <v>1764</v>
      </c>
      <c r="C1769" s="32">
        <v>25786</v>
      </c>
      <c r="D1769" s="33" t="s">
        <v>1368</v>
      </c>
      <c r="E1769" s="34">
        <v>-8.8000000000000007</v>
      </c>
      <c r="F1769" s="34">
        <v>9.1</v>
      </c>
      <c r="G1769" s="35">
        <v>-1</v>
      </c>
      <c r="H1769" s="35">
        <v>3</v>
      </c>
      <c r="I1769" s="36"/>
    </row>
    <row r="1770" spans="2:9" ht="15.75" thickTop="1" thickBot="1" x14ac:dyDescent="0.25">
      <c r="B1770" s="22">
        <v>1765</v>
      </c>
      <c r="C1770" s="32">
        <v>25788</v>
      </c>
      <c r="D1770" s="33" t="s">
        <v>1369</v>
      </c>
      <c r="E1770" s="34">
        <v>-8.8000000000000007</v>
      </c>
      <c r="F1770" s="34">
        <v>9.1</v>
      </c>
      <c r="G1770" s="35">
        <v>0</v>
      </c>
      <c r="H1770" s="35">
        <v>1</v>
      </c>
      <c r="I1770" s="36"/>
    </row>
    <row r="1771" spans="2:9" ht="15.75" thickTop="1" thickBot="1" x14ac:dyDescent="0.25">
      <c r="B1771" s="22">
        <v>1766</v>
      </c>
      <c r="C1771" s="32">
        <v>25791</v>
      </c>
      <c r="D1771" s="33" t="s">
        <v>1370</v>
      </c>
      <c r="E1771" s="34">
        <v>-8.6999999999999993</v>
      </c>
      <c r="F1771" s="34">
        <v>9.1</v>
      </c>
      <c r="G1771" s="35">
        <v>-1</v>
      </c>
      <c r="H1771" s="35">
        <v>1</v>
      </c>
      <c r="I1771" s="36"/>
    </row>
    <row r="1772" spans="2:9" ht="15.75" thickTop="1" thickBot="1" x14ac:dyDescent="0.25">
      <c r="B1772" s="22">
        <v>1767</v>
      </c>
      <c r="C1772" s="32">
        <v>25792</v>
      </c>
      <c r="D1772" s="33" t="s">
        <v>806</v>
      </c>
      <c r="E1772" s="34">
        <v>-8.5</v>
      </c>
      <c r="F1772" s="34">
        <v>9.1999999999999993</v>
      </c>
      <c r="G1772" s="35">
        <v>0</v>
      </c>
      <c r="H1772" s="35">
        <v>1</v>
      </c>
      <c r="I1772" s="36"/>
    </row>
    <row r="1773" spans="2:9" ht="15.75" thickTop="1" thickBot="1" x14ac:dyDescent="0.25">
      <c r="B1773" s="22">
        <v>1768</v>
      </c>
      <c r="C1773" s="32">
        <v>25794</v>
      </c>
      <c r="D1773" s="33" t="s">
        <v>1371</v>
      </c>
      <c r="E1773" s="34">
        <v>-8.8000000000000007</v>
      </c>
      <c r="F1773" s="34">
        <v>9.1</v>
      </c>
      <c r="G1773" s="35">
        <v>-2</v>
      </c>
      <c r="H1773" s="35">
        <v>1</v>
      </c>
      <c r="I1773" s="36"/>
    </row>
    <row r="1774" spans="2:9" ht="15.75" thickTop="1" thickBot="1" x14ac:dyDescent="0.25">
      <c r="B1774" s="22">
        <v>1769</v>
      </c>
      <c r="C1774" s="32">
        <v>25795</v>
      </c>
      <c r="D1774" s="33" t="s">
        <v>1372</v>
      </c>
      <c r="E1774" s="34">
        <v>-8.8000000000000007</v>
      </c>
      <c r="F1774" s="34">
        <v>9.1</v>
      </c>
      <c r="G1774" s="35">
        <v>-1</v>
      </c>
      <c r="H1774" s="35">
        <v>1</v>
      </c>
      <c r="I1774" s="36"/>
    </row>
    <row r="1775" spans="2:9" ht="15.75" thickTop="1" thickBot="1" x14ac:dyDescent="0.25">
      <c r="B1775" s="22">
        <v>1770</v>
      </c>
      <c r="C1775" s="32">
        <v>25797</v>
      </c>
      <c r="D1775" s="33" t="s">
        <v>1373</v>
      </c>
      <c r="E1775" s="34">
        <v>-9.1</v>
      </c>
      <c r="F1775" s="34">
        <v>9.1999999999999993</v>
      </c>
      <c r="G1775" s="35">
        <v>1</v>
      </c>
      <c r="H1775" s="35">
        <v>1</v>
      </c>
      <c r="I1775" s="36"/>
    </row>
    <row r="1776" spans="2:9" ht="15.75" thickTop="1" thickBot="1" x14ac:dyDescent="0.25">
      <c r="B1776" s="22">
        <v>1771</v>
      </c>
      <c r="C1776" s="32">
        <v>25799</v>
      </c>
      <c r="D1776" s="33" t="s">
        <v>1374</v>
      </c>
      <c r="E1776" s="34">
        <v>-8.8000000000000007</v>
      </c>
      <c r="F1776" s="34">
        <v>9</v>
      </c>
      <c r="G1776" s="35">
        <v>13</v>
      </c>
      <c r="H1776" s="35">
        <v>3</v>
      </c>
      <c r="I1776" s="36"/>
    </row>
    <row r="1777" spans="2:9" ht="15.75" thickTop="1" thickBot="1" x14ac:dyDescent="0.25">
      <c r="B1777" s="22">
        <v>1772</v>
      </c>
      <c r="C1777" s="32">
        <v>25813</v>
      </c>
      <c r="D1777" s="33" t="s">
        <v>1375</v>
      </c>
      <c r="E1777" s="34">
        <v>-8.8000000000000007</v>
      </c>
      <c r="F1777" s="34">
        <v>9.1</v>
      </c>
      <c r="G1777" s="35">
        <v>-4</v>
      </c>
      <c r="H1777" s="35">
        <v>1</v>
      </c>
      <c r="I1777" s="36"/>
    </row>
    <row r="1778" spans="2:9" ht="15.75" thickTop="1" thickBot="1" x14ac:dyDescent="0.25">
      <c r="B1778" s="22">
        <v>1773</v>
      </c>
      <c r="C1778" s="32">
        <v>25821</v>
      </c>
      <c r="D1778" s="33" t="s">
        <v>1376</v>
      </c>
      <c r="E1778" s="34">
        <v>-9</v>
      </c>
      <c r="F1778" s="34">
        <v>9</v>
      </c>
      <c r="G1778" s="35">
        <v>0</v>
      </c>
      <c r="H1778" s="35">
        <v>1</v>
      </c>
      <c r="I1778" s="36"/>
    </row>
    <row r="1779" spans="2:9" ht="15.75" thickTop="1" thickBot="1" x14ac:dyDescent="0.25">
      <c r="B1779" s="22">
        <v>1774</v>
      </c>
      <c r="C1779" s="32">
        <v>25826</v>
      </c>
      <c r="D1779" s="33" t="s">
        <v>1377</v>
      </c>
      <c r="E1779" s="34">
        <v>-8</v>
      </c>
      <c r="F1779" s="34">
        <v>9.4</v>
      </c>
      <c r="G1779" s="35">
        <v>4</v>
      </c>
      <c r="H1779" s="35">
        <v>1</v>
      </c>
      <c r="I1779" s="36"/>
    </row>
    <row r="1780" spans="2:9" ht="15.75" thickTop="1" thickBot="1" x14ac:dyDescent="0.25">
      <c r="B1780" s="22">
        <v>1775</v>
      </c>
      <c r="C1780" s="32">
        <v>25832</v>
      </c>
      <c r="D1780" s="33" t="s">
        <v>1378</v>
      </c>
      <c r="E1780" s="34">
        <v>-8.4</v>
      </c>
      <c r="F1780" s="34">
        <v>9.3000000000000007</v>
      </c>
      <c r="G1780" s="35">
        <v>0</v>
      </c>
      <c r="H1780" s="35">
        <v>1</v>
      </c>
      <c r="I1780" s="36"/>
    </row>
    <row r="1781" spans="2:9" ht="15.75" thickTop="1" thickBot="1" x14ac:dyDescent="0.25">
      <c r="B1781" s="22">
        <v>1776</v>
      </c>
      <c r="C1781" s="32">
        <v>25836</v>
      </c>
      <c r="D1781" s="33" t="s">
        <v>1379</v>
      </c>
      <c r="E1781" s="34">
        <v>-8.1999999999999993</v>
      </c>
      <c r="F1781" s="34">
        <v>9.3000000000000007</v>
      </c>
      <c r="G1781" s="35">
        <v>-1</v>
      </c>
      <c r="H1781" s="35">
        <v>1</v>
      </c>
      <c r="I1781" s="36"/>
    </row>
    <row r="1782" spans="2:9" ht="15.75" thickTop="1" thickBot="1" x14ac:dyDescent="0.25">
      <c r="B1782" s="22">
        <v>1777</v>
      </c>
      <c r="C1782" s="32">
        <v>25840</v>
      </c>
      <c r="D1782" s="33" t="s">
        <v>1380</v>
      </c>
      <c r="E1782" s="34">
        <v>-8.8000000000000007</v>
      </c>
      <c r="F1782" s="34">
        <v>9.1</v>
      </c>
      <c r="G1782" s="35">
        <v>0</v>
      </c>
      <c r="H1782" s="35">
        <v>1</v>
      </c>
      <c r="I1782" s="36"/>
    </row>
    <row r="1783" spans="2:9" ht="15.75" thickTop="1" thickBot="1" x14ac:dyDescent="0.25">
      <c r="B1783" s="22">
        <v>1778</v>
      </c>
      <c r="C1783" s="32">
        <v>25842</v>
      </c>
      <c r="D1783" s="33" t="s">
        <v>1381</v>
      </c>
      <c r="E1783" s="34">
        <v>-9</v>
      </c>
      <c r="F1783" s="34">
        <v>8.9</v>
      </c>
      <c r="G1783" s="35">
        <v>-3</v>
      </c>
      <c r="H1783" s="35">
        <v>1</v>
      </c>
      <c r="I1783" s="36"/>
    </row>
    <row r="1784" spans="2:9" ht="15.75" thickTop="1" thickBot="1" x14ac:dyDescent="0.25">
      <c r="B1784" s="22">
        <v>1779</v>
      </c>
      <c r="C1784" s="32">
        <v>25845</v>
      </c>
      <c r="D1784" s="33" t="s">
        <v>1382</v>
      </c>
      <c r="E1784" s="34">
        <v>-8.1999999999999993</v>
      </c>
      <c r="F1784" s="34">
        <v>9.1999999999999993</v>
      </c>
      <c r="G1784" s="35">
        <v>-1</v>
      </c>
      <c r="H1784" s="35">
        <v>1</v>
      </c>
      <c r="I1784" s="36"/>
    </row>
    <row r="1785" spans="2:9" ht="15.75" thickTop="1" thickBot="1" x14ac:dyDescent="0.25">
      <c r="B1785" s="22">
        <v>1780</v>
      </c>
      <c r="C1785" s="32">
        <v>25849</v>
      </c>
      <c r="D1785" s="33" t="s">
        <v>1383</v>
      </c>
      <c r="E1785" s="34">
        <v>-7</v>
      </c>
      <c r="F1785" s="34">
        <v>9.4</v>
      </c>
      <c r="G1785" s="35">
        <v>-2</v>
      </c>
      <c r="H1785" s="35">
        <v>1</v>
      </c>
      <c r="I1785" s="36"/>
    </row>
    <row r="1786" spans="2:9" ht="15.75" thickTop="1" thickBot="1" x14ac:dyDescent="0.25">
      <c r="B1786" s="22">
        <v>1781</v>
      </c>
      <c r="C1786" s="32">
        <v>25850</v>
      </c>
      <c r="D1786" s="33" t="s">
        <v>1384</v>
      </c>
      <c r="E1786" s="34">
        <v>-8.9</v>
      </c>
      <c r="F1786" s="34">
        <v>8.9</v>
      </c>
      <c r="G1786" s="35">
        <v>14</v>
      </c>
      <c r="H1786" s="35">
        <v>3</v>
      </c>
      <c r="I1786" s="36"/>
    </row>
    <row r="1787" spans="2:9" ht="15.75" thickTop="1" thickBot="1" x14ac:dyDescent="0.25">
      <c r="B1787" s="22">
        <v>1782</v>
      </c>
      <c r="C1787" s="32">
        <v>25852</v>
      </c>
      <c r="D1787" s="33" t="s">
        <v>1385</v>
      </c>
      <c r="E1787" s="34">
        <v>-8.8000000000000007</v>
      </c>
      <c r="F1787" s="34">
        <v>8.9</v>
      </c>
      <c r="G1787" s="35">
        <v>9</v>
      </c>
      <c r="H1787" s="35">
        <v>1</v>
      </c>
      <c r="I1787" s="36"/>
    </row>
    <row r="1788" spans="2:9" ht="15.75" thickTop="1" thickBot="1" x14ac:dyDescent="0.25">
      <c r="B1788" s="22">
        <v>1783</v>
      </c>
      <c r="C1788" s="32">
        <v>25853</v>
      </c>
      <c r="D1788" s="33" t="s">
        <v>1386</v>
      </c>
      <c r="E1788" s="34">
        <v>-9.1</v>
      </c>
      <c r="F1788" s="34">
        <v>8.9</v>
      </c>
      <c r="G1788" s="35">
        <v>8</v>
      </c>
      <c r="H1788" s="35">
        <v>1</v>
      </c>
      <c r="I1788" s="36"/>
    </row>
    <row r="1789" spans="2:9" ht="15.75" thickTop="1" thickBot="1" x14ac:dyDescent="0.25">
      <c r="B1789" s="22">
        <v>1784</v>
      </c>
      <c r="C1789" s="32">
        <v>25855</v>
      </c>
      <c r="D1789" s="33" t="s">
        <v>1387</v>
      </c>
      <c r="E1789" s="34">
        <v>-9</v>
      </c>
      <c r="F1789" s="34">
        <v>8.9</v>
      </c>
      <c r="G1789" s="35">
        <v>14</v>
      </c>
      <c r="H1789" s="35">
        <v>3</v>
      </c>
      <c r="I1789" s="36"/>
    </row>
    <row r="1790" spans="2:9" ht="15.75" thickTop="1" thickBot="1" x14ac:dyDescent="0.25">
      <c r="B1790" s="22">
        <v>1785</v>
      </c>
      <c r="C1790" s="32">
        <v>25856</v>
      </c>
      <c r="D1790" s="33" t="s">
        <v>1388</v>
      </c>
      <c r="E1790" s="34">
        <v>-8.8000000000000007</v>
      </c>
      <c r="F1790" s="34">
        <v>9.1</v>
      </c>
      <c r="G1790" s="35">
        <v>-3</v>
      </c>
      <c r="H1790" s="35">
        <v>1</v>
      </c>
      <c r="I1790" s="36"/>
    </row>
    <row r="1791" spans="2:9" ht="15.75" thickTop="1" thickBot="1" x14ac:dyDescent="0.25">
      <c r="B1791" s="22">
        <v>1786</v>
      </c>
      <c r="C1791" s="32">
        <v>25858</v>
      </c>
      <c r="D1791" s="33" t="s">
        <v>1389</v>
      </c>
      <c r="E1791" s="34">
        <v>-9.1</v>
      </c>
      <c r="F1791" s="34">
        <v>8.9</v>
      </c>
      <c r="G1791" s="35">
        <v>6</v>
      </c>
      <c r="H1791" s="35">
        <v>1</v>
      </c>
      <c r="I1791" s="36"/>
    </row>
    <row r="1792" spans="2:9" ht="15.75" thickTop="1" thickBot="1" x14ac:dyDescent="0.25">
      <c r="B1792" s="22">
        <v>1787</v>
      </c>
      <c r="C1792" s="32">
        <v>25859</v>
      </c>
      <c r="D1792" s="33" t="s">
        <v>1390</v>
      </c>
      <c r="E1792" s="34">
        <v>-6.6</v>
      </c>
      <c r="F1792" s="34">
        <v>9.4</v>
      </c>
      <c r="G1792" s="35">
        <v>-1</v>
      </c>
      <c r="H1792" s="35">
        <v>1</v>
      </c>
      <c r="I1792" s="36"/>
    </row>
    <row r="1793" spans="2:9" ht="15.75" thickTop="1" thickBot="1" x14ac:dyDescent="0.25">
      <c r="B1793" s="22">
        <v>1788</v>
      </c>
      <c r="C1793" s="32">
        <v>25860</v>
      </c>
      <c r="D1793" s="33" t="s">
        <v>1391</v>
      </c>
      <c r="E1793" s="34">
        <v>-8.9</v>
      </c>
      <c r="F1793" s="34">
        <v>9</v>
      </c>
      <c r="G1793" s="35">
        <v>6</v>
      </c>
      <c r="H1793" s="35">
        <v>1</v>
      </c>
      <c r="I1793" s="36"/>
    </row>
    <row r="1794" spans="2:9" ht="15.75" thickTop="1" thickBot="1" x14ac:dyDescent="0.25">
      <c r="B1794" s="22">
        <v>1789</v>
      </c>
      <c r="C1794" s="32">
        <v>25862</v>
      </c>
      <c r="D1794" s="33" t="s">
        <v>1392</v>
      </c>
      <c r="E1794" s="34">
        <v>-9</v>
      </c>
      <c r="F1794" s="34">
        <v>8.8000000000000007</v>
      </c>
      <c r="G1794" s="35">
        <v>16</v>
      </c>
      <c r="H1794" s="35">
        <v>1</v>
      </c>
      <c r="I1794" s="36"/>
    </row>
    <row r="1795" spans="2:9" ht="15.75" thickTop="1" thickBot="1" x14ac:dyDescent="0.25">
      <c r="B1795" s="22">
        <v>1790</v>
      </c>
      <c r="C1795" s="32">
        <v>25863</v>
      </c>
      <c r="D1795" s="33" t="s">
        <v>1393</v>
      </c>
      <c r="E1795" s="34">
        <v>-7.3</v>
      </c>
      <c r="F1795" s="34">
        <v>9.3000000000000007</v>
      </c>
      <c r="G1795" s="35">
        <v>0</v>
      </c>
      <c r="H1795" s="35">
        <v>1</v>
      </c>
      <c r="I1795" s="36">
        <v>2</v>
      </c>
    </row>
    <row r="1796" spans="2:9" ht="15.75" thickTop="1" thickBot="1" x14ac:dyDescent="0.25">
      <c r="B1796" s="22">
        <v>1791</v>
      </c>
      <c r="C1796" s="32">
        <v>25864</v>
      </c>
      <c r="D1796" s="33" t="s">
        <v>1394</v>
      </c>
      <c r="E1796" s="34">
        <v>-9.1</v>
      </c>
      <c r="F1796" s="34">
        <v>8.8000000000000007</v>
      </c>
      <c r="G1796" s="35">
        <v>20</v>
      </c>
      <c r="H1796" s="35">
        <v>3</v>
      </c>
      <c r="I1796" s="36"/>
    </row>
    <row r="1797" spans="2:9" ht="15.75" thickTop="1" thickBot="1" x14ac:dyDescent="0.25">
      <c r="B1797" s="22">
        <v>1792</v>
      </c>
      <c r="C1797" s="32">
        <v>25866</v>
      </c>
      <c r="D1797" s="33" t="s">
        <v>1395</v>
      </c>
      <c r="E1797" s="34">
        <v>-9</v>
      </c>
      <c r="F1797" s="34">
        <v>9</v>
      </c>
      <c r="G1797" s="35">
        <v>7</v>
      </c>
      <c r="H1797" s="35">
        <v>1</v>
      </c>
      <c r="I1797" s="36"/>
    </row>
    <row r="1798" spans="2:9" ht="15.75" thickTop="1" thickBot="1" x14ac:dyDescent="0.25">
      <c r="B1798" s="22">
        <v>1793</v>
      </c>
      <c r="C1798" s="32">
        <v>25867</v>
      </c>
      <c r="D1798" s="33" t="s">
        <v>1396</v>
      </c>
      <c r="E1798" s="34">
        <v>-7.3</v>
      </c>
      <c r="F1798" s="34">
        <v>9.3000000000000007</v>
      </c>
      <c r="G1798" s="35">
        <v>0</v>
      </c>
      <c r="H1798" s="35">
        <v>1</v>
      </c>
      <c r="I1798" s="36">
        <v>2</v>
      </c>
    </row>
    <row r="1799" spans="2:9" ht="15.75" thickTop="1" thickBot="1" x14ac:dyDescent="0.25">
      <c r="B1799" s="22">
        <v>1794</v>
      </c>
      <c r="C1799" s="32">
        <v>25868</v>
      </c>
      <c r="D1799" s="33" t="s">
        <v>1397</v>
      </c>
      <c r="E1799" s="34">
        <v>-8.8000000000000007</v>
      </c>
      <c r="F1799" s="34">
        <v>9.1</v>
      </c>
      <c r="G1799" s="35">
        <v>1</v>
      </c>
      <c r="H1799" s="35">
        <v>3</v>
      </c>
      <c r="I1799" s="36"/>
    </row>
    <row r="1800" spans="2:9" ht="15.75" thickTop="1" thickBot="1" x14ac:dyDescent="0.25">
      <c r="B1800" s="22">
        <v>1795</v>
      </c>
      <c r="C1800" s="32">
        <v>25869</v>
      </c>
      <c r="D1800" s="33" t="s">
        <v>1398</v>
      </c>
      <c r="E1800" s="34">
        <v>-7.9</v>
      </c>
      <c r="F1800" s="34">
        <v>9.1</v>
      </c>
      <c r="G1800" s="35">
        <v>0</v>
      </c>
      <c r="H1800" s="35">
        <v>1</v>
      </c>
      <c r="I1800" s="36"/>
    </row>
    <row r="1801" spans="2:9" ht="15.75" thickTop="1" thickBot="1" x14ac:dyDescent="0.25">
      <c r="B1801" s="22">
        <v>1796</v>
      </c>
      <c r="C1801" s="32">
        <v>25870</v>
      </c>
      <c r="D1801" s="33" t="s">
        <v>1399</v>
      </c>
      <c r="E1801" s="34">
        <v>-8.5</v>
      </c>
      <c r="F1801" s="34">
        <v>9.1999999999999993</v>
      </c>
      <c r="G1801" s="35">
        <v>2</v>
      </c>
      <c r="H1801" s="35">
        <v>1</v>
      </c>
      <c r="I1801" s="36"/>
    </row>
    <row r="1802" spans="2:9" ht="15.75" thickTop="1" thickBot="1" x14ac:dyDescent="0.25">
      <c r="B1802" s="22">
        <v>1797</v>
      </c>
      <c r="C1802" s="32">
        <v>25872</v>
      </c>
      <c r="D1802" s="33" t="s">
        <v>1400</v>
      </c>
      <c r="E1802" s="34">
        <v>-8.8000000000000007</v>
      </c>
      <c r="F1802" s="34">
        <v>8.8000000000000007</v>
      </c>
      <c r="G1802" s="35">
        <v>40</v>
      </c>
      <c r="H1802" s="35">
        <v>3</v>
      </c>
      <c r="I1802" s="36"/>
    </row>
    <row r="1803" spans="2:9" ht="15.75" thickTop="1" thickBot="1" x14ac:dyDescent="0.25">
      <c r="B1803" s="22">
        <v>1798</v>
      </c>
      <c r="C1803" s="32">
        <v>25873</v>
      </c>
      <c r="D1803" s="33" t="s">
        <v>1401</v>
      </c>
      <c r="E1803" s="34">
        <v>-9</v>
      </c>
      <c r="F1803" s="34">
        <v>8.9</v>
      </c>
      <c r="G1803" s="35">
        <v>15</v>
      </c>
      <c r="H1803" s="35">
        <v>3</v>
      </c>
      <c r="I1803" s="36"/>
    </row>
    <row r="1804" spans="2:9" ht="15.75" thickTop="1" thickBot="1" x14ac:dyDescent="0.25">
      <c r="B1804" s="22">
        <v>1799</v>
      </c>
      <c r="C1804" s="32">
        <v>25876</v>
      </c>
      <c r="D1804" s="33" t="s">
        <v>1402</v>
      </c>
      <c r="E1804" s="34">
        <v>-8.9</v>
      </c>
      <c r="F1804" s="34">
        <v>8.9</v>
      </c>
      <c r="G1804" s="35">
        <v>32</v>
      </c>
      <c r="H1804" s="35">
        <v>3</v>
      </c>
      <c r="I1804" s="36"/>
    </row>
    <row r="1805" spans="2:9" ht="15.75" thickTop="1" thickBot="1" x14ac:dyDescent="0.25">
      <c r="B1805" s="22">
        <v>1800</v>
      </c>
      <c r="C1805" s="32">
        <v>25878</v>
      </c>
      <c r="D1805" s="33" t="s">
        <v>1403</v>
      </c>
      <c r="E1805" s="34">
        <v>-8.8000000000000007</v>
      </c>
      <c r="F1805" s="34">
        <v>9</v>
      </c>
      <c r="G1805" s="35">
        <v>3</v>
      </c>
      <c r="H1805" s="35">
        <v>1</v>
      </c>
      <c r="I1805" s="36"/>
    </row>
    <row r="1806" spans="2:9" ht="15.75" thickTop="1" thickBot="1" x14ac:dyDescent="0.25">
      <c r="B1806" s="22">
        <v>1801</v>
      </c>
      <c r="C1806" s="32">
        <v>25879</v>
      </c>
      <c r="D1806" s="33" t="s">
        <v>1404</v>
      </c>
      <c r="E1806" s="34">
        <v>-8.9</v>
      </c>
      <c r="F1806" s="34">
        <v>9.1</v>
      </c>
      <c r="G1806" s="35">
        <v>0</v>
      </c>
      <c r="H1806" s="35">
        <v>3</v>
      </c>
      <c r="I1806" s="36"/>
    </row>
    <row r="1807" spans="2:9" ht="15.75" thickTop="1" thickBot="1" x14ac:dyDescent="0.25">
      <c r="B1807" s="22">
        <v>1802</v>
      </c>
      <c r="C1807" s="32">
        <v>25881</v>
      </c>
      <c r="D1807" s="33" t="s">
        <v>1405</v>
      </c>
      <c r="E1807" s="34">
        <v>-8.1999999999999993</v>
      </c>
      <c r="F1807" s="34">
        <v>9.3000000000000007</v>
      </c>
      <c r="G1807" s="35">
        <v>-1</v>
      </c>
      <c r="H1807" s="35">
        <v>1</v>
      </c>
      <c r="I1807" s="36"/>
    </row>
    <row r="1808" spans="2:9" ht="15.75" thickTop="1" thickBot="1" x14ac:dyDescent="0.25">
      <c r="B1808" s="22">
        <v>1803</v>
      </c>
      <c r="C1808" s="32">
        <v>25882</v>
      </c>
      <c r="D1808" s="33" t="s">
        <v>1406</v>
      </c>
      <c r="E1808" s="34">
        <v>-8.5</v>
      </c>
      <c r="F1808" s="34">
        <v>9.3000000000000007</v>
      </c>
      <c r="G1808" s="35">
        <v>-2</v>
      </c>
      <c r="H1808" s="35">
        <v>1</v>
      </c>
      <c r="I1808" s="36"/>
    </row>
    <row r="1809" spans="2:9" ht="15.75" thickTop="1" thickBot="1" x14ac:dyDescent="0.25">
      <c r="B1809" s="22">
        <v>1804</v>
      </c>
      <c r="C1809" s="32">
        <v>25884</v>
      </c>
      <c r="D1809" s="33" t="s">
        <v>1407</v>
      </c>
      <c r="E1809" s="34">
        <v>-9</v>
      </c>
      <c r="F1809" s="34">
        <v>8.9</v>
      </c>
      <c r="G1809" s="35">
        <v>7</v>
      </c>
      <c r="H1809" s="35">
        <v>3</v>
      </c>
      <c r="I1809" s="36"/>
    </row>
    <row r="1810" spans="2:9" ht="15.75" thickTop="1" thickBot="1" x14ac:dyDescent="0.25">
      <c r="B1810" s="22">
        <v>1805</v>
      </c>
      <c r="C1810" s="32">
        <v>25885</v>
      </c>
      <c r="D1810" s="33" t="s">
        <v>1408</v>
      </c>
      <c r="E1810" s="34">
        <v>-8.9</v>
      </c>
      <c r="F1810" s="34">
        <v>8.9</v>
      </c>
      <c r="G1810" s="35">
        <v>30</v>
      </c>
      <c r="H1810" s="35">
        <v>3</v>
      </c>
      <c r="I1810" s="36"/>
    </row>
    <row r="1811" spans="2:9" ht="15.75" thickTop="1" thickBot="1" x14ac:dyDescent="0.25">
      <c r="B1811" s="22">
        <v>1806</v>
      </c>
      <c r="C1811" s="32">
        <v>25887</v>
      </c>
      <c r="D1811" s="33" t="s">
        <v>1409</v>
      </c>
      <c r="E1811" s="34">
        <v>-9</v>
      </c>
      <c r="F1811" s="34">
        <v>9</v>
      </c>
      <c r="G1811" s="35">
        <v>4</v>
      </c>
      <c r="H1811" s="35">
        <v>3</v>
      </c>
      <c r="I1811" s="36"/>
    </row>
    <row r="1812" spans="2:9" ht="15.75" thickTop="1" thickBot="1" x14ac:dyDescent="0.25">
      <c r="B1812" s="22">
        <v>1807</v>
      </c>
      <c r="C1812" s="32">
        <v>25889</v>
      </c>
      <c r="D1812" s="33" t="s">
        <v>1410</v>
      </c>
      <c r="E1812" s="34">
        <v>-8.6</v>
      </c>
      <c r="F1812" s="34">
        <v>9.1999999999999993</v>
      </c>
      <c r="G1812" s="35">
        <v>-4</v>
      </c>
      <c r="H1812" s="35">
        <v>1</v>
      </c>
      <c r="I1812" s="36"/>
    </row>
    <row r="1813" spans="2:9" ht="15.75" thickTop="1" thickBot="1" x14ac:dyDescent="0.25">
      <c r="B1813" s="22">
        <v>1808</v>
      </c>
      <c r="C1813" s="32">
        <v>25899</v>
      </c>
      <c r="D1813" s="33" t="s">
        <v>1411</v>
      </c>
      <c r="E1813" s="34">
        <v>-8.6</v>
      </c>
      <c r="F1813" s="34">
        <v>9</v>
      </c>
      <c r="G1813" s="35">
        <v>-1</v>
      </c>
      <c r="H1813" s="35">
        <v>1</v>
      </c>
      <c r="I1813" s="36"/>
    </row>
    <row r="1814" spans="2:9" ht="15.75" thickTop="1" thickBot="1" x14ac:dyDescent="0.25">
      <c r="B1814" s="22">
        <v>1809</v>
      </c>
      <c r="C1814" s="32">
        <v>25917</v>
      </c>
      <c r="D1814" s="33" t="s">
        <v>1412</v>
      </c>
      <c r="E1814" s="34">
        <v>-9.1999999999999993</v>
      </c>
      <c r="F1814" s="34">
        <v>8.8000000000000007</v>
      </c>
      <c r="G1814" s="35">
        <v>5</v>
      </c>
      <c r="H1814" s="35">
        <v>1</v>
      </c>
      <c r="I1814" s="36"/>
    </row>
    <row r="1815" spans="2:9" ht="15.75" thickTop="1" thickBot="1" x14ac:dyDescent="0.25">
      <c r="B1815" s="22">
        <v>1810</v>
      </c>
      <c r="C1815" s="32">
        <v>25920</v>
      </c>
      <c r="D1815" s="33" t="s">
        <v>1413</v>
      </c>
      <c r="E1815" s="34">
        <v>-9.1</v>
      </c>
      <c r="F1815" s="34">
        <v>8.9</v>
      </c>
      <c r="G1815" s="35">
        <v>0</v>
      </c>
      <c r="H1815" s="35">
        <v>1</v>
      </c>
      <c r="I1815" s="36"/>
    </row>
    <row r="1816" spans="2:9" ht="15.75" thickTop="1" thickBot="1" x14ac:dyDescent="0.25">
      <c r="B1816" s="22">
        <v>1811</v>
      </c>
      <c r="C1816" s="32">
        <v>25923</v>
      </c>
      <c r="D1816" s="33" t="s">
        <v>1414</v>
      </c>
      <c r="E1816" s="34">
        <v>-9.1</v>
      </c>
      <c r="F1816" s="34">
        <v>8.8000000000000007</v>
      </c>
      <c r="G1816" s="35">
        <v>10</v>
      </c>
      <c r="H1816" s="35">
        <v>1</v>
      </c>
      <c r="I1816" s="36"/>
    </row>
    <row r="1817" spans="2:9" ht="15.75" thickTop="1" thickBot="1" x14ac:dyDescent="0.25">
      <c r="B1817" s="22">
        <v>1812</v>
      </c>
      <c r="C1817" s="32">
        <v>25924</v>
      </c>
      <c r="D1817" s="33" t="s">
        <v>1415</v>
      </c>
      <c r="E1817" s="34">
        <v>-7.6</v>
      </c>
      <c r="F1817" s="34">
        <v>9.1</v>
      </c>
      <c r="G1817" s="35">
        <v>0</v>
      </c>
      <c r="H1817" s="35">
        <v>1</v>
      </c>
      <c r="I1817" s="36"/>
    </row>
    <row r="1818" spans="2:9" ht="15.75" thickTop="1" thickBot="1" x14ac:dyDescent="0.25">
      <c r="B1818" s="22">
        <v>1813</v>
      </c>
      <c r="C1818" s="32">
        <v>25926</v>
      </c>
      <c r="D1818" s="33" t="s">
        <v>1416</v>
      </c>
      <c r="E1818" s="34">
        <v>-9</v>
      </c>
      <c r="F1818" s="34">
        <v>8.8000000000000007</v>
      </c>
      <c r="G1818" s="35">
        <v>20</v>
      </c>
      <c r="H1818" s="35">
        <v>3</v>
      </c>
      <c r="I1818" s="36"/>
    </row>
    <row r="1819" spans="2:9" ht="15.75" thickTop="1" thickBot="1" x14ac:dyDescent="0.25">
      <c r="B1819" s="22">
        <v>1814</v>
      </c>
      <c r="C1819" s="32">
        <v>25927</v>
      </c>
      <c r="D1819" s="33" t="s">
        <v>1417</v>
      </c>
      <c r="E1819" s="34">
        <v>-8.5</v>
      </c>
      <c r="F1819" s="34">
        <v>9</v>
      </c>
      <c r="G1819" s="35">
        <v>-2</v>
      </c>
      <c r="H1819" s="35">
        <v>1</v>
      </c>
      <c r="I1819" s="36"/>
    </row>
    <row r="1820" spans="2:9" ht="15.75" thickTop="1" thickBot="1" x14ac:dyDescent="0.25">
      <c r="B1820" s="22">
        <v>1815</v>
      </c>
      <c r="C1820" s="32">
        <v>25938</v>
      </c>
      <c r="D1820" s="33" t="s">
        <v>1418</v>
      </c>
      <c r="E1820" s="34">
        <v>-7.6</v>
      </c>
      <c r="F1820" s="34">
        <v>9.1999999999999993</v>
      </c>
      <c r="G1820" s="35">
        <v>0</v>
      </c>
      <c r="H1820" s="35">
        <v>1</v>
      </c>
      <c r="I1820" s="36"/>
    </row>
    <row r="1821" spans="2:9" ht="15.75" thickTop="1" thickBot="1" x14ac:dyDescent="0.25">
      <c r="B1821" s="22">
        <v>1816</v>
      </c>
      <c r="C1821" s="32">
        <v>25946</v>
      </c>
      <c r="D1821" s="33" t="s">
        <v>1419</v>
      </c>
      <c r="E1821" s="34">
        <v>-6.6</v>
      </c>
      <c r="F1821" s="34">
        <v>9.4</v>
      </c>
      <c r="G1821" s="35">
        <v>16</v>
      </c>
      <c r="H1821" s="35">
        <v>1</v>
      </c>
      <c r="I1821" s="36"/>
    </row>
    <row r="1822" spans="2:9" ht="15.75" thickTop="1" thickBot="1" x14ac:dyDescent="0.25">
      <c r="B1822" s="22">
        <v>1817</v>
      </c>
      <c r="C1822" s="32">
        <v>25980</v>
      </c>
      <c r="D1822" s="33" t="s">
        <v>1420</v>
      </c>
      <c r="E1822" s="34">
        <v>-6.9</v>
      </c>
      <c r="F1822" s="34">
        <v>9.4</v>
      </c>
      <c r="G1822" s="35">
        <v>0</v>
      </c>
      <c r="H1822" s="35">
        <v>1</v>
      </c>
      <c r="I1822" s="36">
        <v>2</v>
      </c>
    </row>
    <row r="1823" spans="2:9" ht="15.75" thickTop="1" thickBot="1" x14ac:dyDescent="0.25">
      <c r="B1823" s="22">
        <v>1818</v>
      </c>
      <c r="C1823" s="32">
        <v>25992</v>
      </c>
      <c r="D1823" s="33" t="s">
        <v>1421</v>
      </c>
      <c r="E1823" s="34">
        <v>-6.8</v>
      </c>
      <c r="F1823" s="34">
        <v>9.5</v>
      </c>
      <c r="G1823" s="35">
        <v>2</v>
      </c>
      <c r="H1823" s="35">
        <v>1</v>
      </c>
      <c r="I1823" s="36"/>
    </row>
    <row r="1824" spans="2:9" ht="15.75" thickTop="1" thickBot="1" x14ac:dyDescent="0.25">
      <c r="B1824" s="22">
        <v>1819</v>
      </c>
      <c r="C1824" s="32">
        <v>25996</v>
      </c>
      <c r="D1824" s="33" t="s">
        <v>1422</v>
      </c>
      <c r="E1824" s="34">
        <v>-7</v>
      </c>
      <c r="F1824" s="34">
        <v>9.4</v>
      </c>
      <c r="G1824" s="35">
        <v>17</v>
      </c>
      <c r="H1824" s="35">
        <v>1</v>
      </c>
      <c r="I1824" s="36"/>
    </row>
    <row r="1825" spans="2:9" ht="15.75" thickTop="1" thickBot="1" x14ac:dyDescent="0.25">
      <c r="B1825" s="22">
        <v>1820</v>
      </c>
      <c r="C1825" s="32">
        <v>25997</v>
      </c>
      <c r="D1825" s="33" t="s">
        <v>1423</v>
      </c>
      <c r="E1825" s="34">
        <v>-7.1</v>
      </c>
      <c r="F1825" s="34">
        <v>9.3000000000000007</v>
      </c>
      <c r="G1825" s="35">
        <v>4</v>
      </c>
      <c r="H1825" s="35">
        <v>1</v>
      </c>
      <c r="I1825" s="36"/>
    </row>
    <row r="1826" spans="2:9" ht="15.75" thickTop="1" thickBot="1" x14ac:dyDescent="0.25">
      <c r="B1826" s="22">
        <v>1821</v>
      </c>
      <c r="C1826" s="32">
        <v>25999</v>
      </c>
      <c r="D1826" s="33" t="s">
        <v>1424</v>
      </c>
      <c r="E1826" s="34">
        <v>-6.8</v>
      </c>
      <c r="F1826" s="34">
        <v>9.5</v>
      </c>
      <c r="G1826" s="35">
        <v>1</v>
      </c>
      <c r="H1826" s="35">
        <v>1</v>
      </c>
      <c r="I1826" s="36"/>
    </row>
    <row r="1827" spans="2:9" ht="15.75" thickTop="1" thickBot="1" x14ac:dyDescent="0.25">
      <c r="B1827" s="22">
        <v>1822</v>
      </c>
      <c r="C1827" s="32">
        <v>26121</v>
      </c>
      <c r="D1827" s="33" t="s">
        <v>1425</v>
      </c>
      <c r="E1827" s="34">
        <v>-8.8000000000000007</v>
      </c>
      <c r="F1827" s="34">
        <v>10</v>
      </c>
      <c r="G1827" s="35">
        <v>9</v>
      </c>
      <c r="H1827" s="35">
        <v>3</v>
      </c>
      <c r="I1827" s="36"/>
    </row>
    <row r="1828" spans="2:9" ht="15.75" thickTop="1" thickBot="1" x14ac:dyDescent="0.25">
      <c r="B1828" s="22">
        <v>1823</v>
      </c>
      <c r="C1828" s="32">
        <v>26122</v>
      </c>
      <c r="D1828" s="33" t="s">
        <v>1426</v>
      </c>
      <c r="E1828" s="34">
        <v>-8.8000000000000007</v>
      </c>
      <c r="F1828" s="34">
        <v>10</v>
      </c>
      <c r="G1828" s="35">
        <v>8</v>
      </c>
      <c r="H1828" s="35">
        <v>3</v>
      </c>
      <c r="I1828" s="36"/>
    </row>
    <row r="1829" spans="2:9" ht="15.75" thickTop="1" thickBot="1" x14ac:dyDescent="0.25">
      <c r="B1829" s="22">
        <v>1824</v>
      </c>
      <c r="C1829" s="32">
        <v>26123</v>
      </c>
      <c r="D1829" s="33" t="s">
        <v>1425</v>
      </c>
      <c r="E1829" s="34">
        <v>-8.8000000000000007</v>
      </c>
      <c r="F1829" s="34">
        <v>9.9</v>
      </c>
      <c r="G1829" s="35">
        <v>8</v>
      </c>
      <c r="H1829" s="35">
        <v>3</v>
      </c>
      <c r="I1829" s="36"/>
    </row>
    <row r="1830" spans="2:9" ht="15.75" thickTop="1" thickBot="1" x14ac:dyDescent="0.25">
      <c r="B1830" s="22">
        <v>1825</v>
      </c>
      <c r="C1830" s="32">
        <v>26125</v>
      </c>
      <c r="D1830" s="33" t="s">
        <v>1425</v>
      </c>
      <c r="E1830" s="34">
        <v>-9.5</v>
      </c>
      <c r="F1830" s="34">
        <v>9.5</v>
      </c>
      <c r="G1830" s="35">
        <v>15</v>
      </c>
      <c r="H1830" s="35">
        <v>3</v>
      </c>
      <c r="I1830" s="36"/>
    </row>
    <row r="1831" spans="2:9" ht="15.75" thickTop="1" thickBot="1" x14ac:dyDescent="0.25">
      <c r="B1831" s="22">
        <v>1826</v>
      </c>
      <c r="C1831" s="32">
        <v>26127</v>
      </c>
      <c r="D1831" s="33" t="s">
        <v>1425</v>
      </c>
      <c r="E1831" s="34">
        <v>-8.8000000000000007</v>
      </c>
      <c r="F1831" s="34">
        <v>9.8000000000000007</v>
      </c>
      <c r="G1831" s="35">
        <v>11</v>
      </c>
      <c r="H1831" s="35">
        <v>3</v>
      </c>
      <c r="I1831" s="36"/>
    </row>
    <row r="1832" spans="2:9" ht="15.75" thickTop="1" thickBot="1" x14ac:dyDescent="0.25">
      <c r="B1832" s="22">
        <v>1827</v>
      </c>
      <c r="C1832" s="32">
        <v>26129</v>
      </c>
      <c r="D1832" s="33" t="s">
        <v>1425</v>
      </c>
      <c r="E1832" s="34">
        <v>-9</v>
      </c>
      <c r="F1832" s="34">
        <v>9.6999999999999993</v>
      </c>
      <c r="G1832" s="35">
        <v>6</v>
      </c>
      <c r="H1832" s="35">
        <v>3</v>
      </c>
      <c r="I1832" s="36"/>
    </row>
    <row r="1833" spans="2:9" ht="15.75" thickTop="1" thickBot="1" x14ac:dyDescent="0.25">
      <c r="B1833" s="22">
        <v>1828</v>
      </c>
      <c r="C1833" s="32">
        <v>26131</v>
      </c>
      <c r="D1833" s="33" t="s">
        <v>1425</v>
      </c>
      <c r="E1833" s="34">
        <v>-9.1</v>
      </c>
      <c r="F1833" s="34">
        <v>9.6999999999999993</v>
      </c>
      <c r="G1833" s="35">
        <v>2</v>
      </c>
      <c r="H1833" s="35">
        <v>3</v>
      </c>
      <c r="I1833" s="36"/>
    </row>
    <row r="1834" spans="2:9" ht="15.75" thickTop="1" thickBot="1" x14ac:dyDescent="0.25">
      <c r="B1834" s="22">
        <v>1829</v>
      </c>
      <c r="C1834" s="32">
        <v>26133</v>
      </c>
      <c r="D1834" s="33" t="s">
        <v>1425</v>
      </c>
      <c r="E1834" s="34">
        <v>-8.8000000000000007</v>
      </c>
      <c r="F1834" s="34">
        <v>10</v>
      </c>
      <c r="G1834" s="35">
        <v>4</v>
      </c>
      <c r="H1834" s="35">
        <v>3</v>
      </c>
      <c r="I1834" s="36"/>
    </row>
    <row r="1835" spans="2:9" ht="15.75" thickTop="1" thickBot="1" x14ac:dyDescent="0.25">
      <c r="B1835" s="22">
        <v>1830</v>
      </c>
      <c r="C1835" s="32">
        <v>26135</v>
      </c>
      <c r="D1835" s="33" t="s">
        <v>1425</v>
      </c>
      <c r="E1835" s="34">
        <v>-9.3000000000000007</v>
      </c>
      <c r="F1835" s="34">
        <v>9.6</v>
      </c>
      <c r="G1835" s="35">
        <v>4</v>
      </c>
      <c r="H1835" s="35">
        <v>3</v>
      </c>
      <c r="I1835" s="36"/>
    </row>
    <row r="1836" spans="2:9" ht="15.75" thickTop="1" thickBot="1" x14ac:dyDescent="0.25">
      <c r="B1836" s="22">
        <v>1831</v>
      </c>
      <c r="C1836" s="32">
        <v>26160</v>
      </c>
      <c r="D1836" s="33" t="s">
        <v>1427</v>
      </c>
      <c r="E1836" s="34">
        <v>-9.5</v>
      </c>
      <c r="F1836" s="34">
        <v>9.6</v>
      </c>
      <c r="G1836" s="35">
        <v>8</v>
      </c>
      <c r="H1836" s="35">
        <v>3</v>
      </c>
      <c r="I1836" s="36"/>
    </row>
    <row r="1837" spans="2:9" ht="15.75" thickTop="1" thickBot="1" x14ac:dyDescent="0.25">
      <c r="B1837" s="22">
        <v>1832</v>
      </c>
      <c r="C1837" s="32">
        <v>26169</v>
      </c>
      <c r="D1837" s="33" t="s">
        <v>1428</v>
      </c>
      <c r="E1837" s="34">
        <v>-9.5</v>
      </c>
      <c r="F1837" s="34">
        <v>9.6</v>
      </c>
      <c r="G1837" s="35">
        <v>5</v>
      </c>
      <c r="H1837" s="35">
        <v>3</v>
      </c>
      <c r="I1837" s="36"/>
    </row>
    <row r="1838" spans="2:9" ht="15.75" thickTop="1" thickBot="1" x14ac:dyDescent="0.25">
      <c r="B1838" s="22">
        <v>1833</v>
      </c>
      <c r="C1838" s="32">
        <v>26180</v>
      </c>
      <c r="D1838" s="33" t="s">
        <v>1429</v>
      </c>
      <c r="E1838" s="34">
        <v>-9.4</v>
      </c>
      <c r="F1838" s="34">
        <v>9.6</v>
      </c>
      <c r="G1838" s="35">
        <v>3</v>
      </c>
      <c r="H1838" s="35">
        <v>1</v>
      </c>
      <c r="I1838" s="36"/>
    </row>
    <row r="1839" spans="2:9" ht="15.75" thickTop="1" thickBot="1" x14ac:dyDescent="0.25">
      <c r="B1839" s="22">
        <v>1834</v>
      </c>
      <c r="C1839" s="32">
        <v>26188</v>
      </c>
      <c r="D1839" s="33" t="s">
        <v>1430</v>
      </c>
      <c r="E1839" s="34">
        <v>-9.5</v>
      </c>
      <c r="F1839" s="34">
        <v>9.6</v>
      </c>
      <c r="G1839" s="35">
        <v>3</v>
      </c>
      <c r="H1839" s="35">
        <v>3</v>
      </c>
      <c r="I1839" s="36"/>
    </row>
    <row r="1840" spans="2:9" ht="15.75" thickTop="1" thickBot="1" x14ac:dyDescent="0.25">
      <c r="B1840" s="22">
        <v>1835</v>
      </c>
      <c r="C1840" s="32">
        <v>26197</v>
      </c>
      <c r="D1840" s="33" t="s">
        <v>1431</v>
      </c>
      <c r="E1840" s="34">
        <v>-9.6</v>
      </c>
      <c r="F1840" s="34">
        <v>9.4</v>
      </c>
      <c r="G1840" s="35">
        <v>59</v>
      </c>
      <c r="H1840" s="35">
        <v>3</v>
      </c>
      <c r="I1840" s="36"/>
    </row>
    <row r="1841" spans="2:9" ht="15.75" thickTop="1" thickBot="1" x14ac:dyDescent="0.25">
      <c r="B1841" s="22">
        <v>1836</v>
      </c>
      <c r="C1841" s="32">
        <v>26203</v>
      </c>
      <c r="D1841" s="33" t="s">
        <v>1432</v>
      </c>
      <c r="E1841" s="34">
        <v>-9.6</v>
      </c>
      <c r="F1841" s="34">
        <v>9.5</v>
      </c>
      <c r="G1841" s="35">
        <v>10</v>
      </c>
      <c r="H1841" s="35">
        <v>3</v>
      </c>
      <c r="I1841" s="36"/>
    </row>
    <row r="1842" spans="2:9" ht="15.75" thickTop="1" thickBot="1" x14ac:dyDescent="0.25">
      <c r="B1842" s="22">
        <v>1837</v>
      </c>
      <c r="C1842" s="32">
        <v>26209</v>
      </c>
      <c r="D1842" s="33" t="s">
        <v>1433</v>
      </c>
      <c r="E1842" s="34">
        <v>-9.6</v>
      </c>
      <c r="F1842" s="34">
        <v>9.5</v>
      </c>
      <c r="G1842" s="35">
        <v>10</v>
      </c>
      <c r="H1842" s="35">
        <v>3</v>
      </c>
      <c r="I1842" s="36"/>
    </row>
    <row r="1843" spans="2:9" ht="15.75" thickTop="1" thickBot="1" x14ac:dyDescent="0.25">
      <c r="B1843" s="22">
        <v>1838</v>
      </c>
      <c r="C1843" s="32">
        <v>26215</v>
      </c>
      <c r="D1843" s="33" t="s">
        <v>1434</v>
      </c>
      <c r="E1843" s="34">
        <v>-9.6</v>
      </c>
      <c r="F1843" s="34">
        <v>9.5</v>
      </c>
      <c r="G1843" s="35">
        <v>10</v>
      </c>
      <c r="H1843" s="35">
        <v>1</v>
      </c>
      <c r="I1843" s="36"/>
    </row>
    <row r="1844" spans="2:9" ht="15.75" thickTop="1" thickBot="1" x14ac:dyDescent="0.25">
      <c r="B1844" s="22">
        <v>1839</v>
      </c>
      <c r="C1844" s="32">
        <v>26219</v>
      </c>
      <c r="D1844" s="33" t="s">
        <v>1435</v>
      </c>
      <c r="E1844" s="34">
        <v>-9.6</v>
      </c>
      <c r="F1844" s="34">
        <v>9.6</v>
      </c>
      <c r="G1844" s="35">
        <v>5</v>
      </c>
      <c r="H1844" s="35">
        <v>3</v>
      </c>
      <c r="I1844" s="36"/>
    </row>
    <row r="1845" spans="2:9" ht="15.75" thickTop="1" thickBot="1" x14ac:dyDescent="0.25">
      <c r="B1845" s="22">
        <v>1840</v>
      </c>
      <c r="C1845" s="32">
        <v>26316</v>
      </c>
      <c r="D1845" s="33" t="s">
        <v>1436</v>
      </c>
      <c r="E1845" s="34">
        <v>-8.9</v>
      </c>
      <c r="F1845" s="34">
        <v>9.5</v>
      </c>
      <c r="G1845" s="35">
        <v>15</v>
      </c>
      <c r="H1845" s="35">
        <v>1</v>
      </c>
      <c r="I1845" s="36"/>
    </row>
    <row r="1846" spans="2:9" ht="15.75" thickTop="1" thickBot="1" x14ac:dyDescent="0.25">
      <c r="B1846" s="22">
        <v>1841</v>
      </c>
      <c r="C1846" s="32">
        <v>26340</v>
      </c>
      <c r="D1846" s="33" t="s">
        <v>1437</v>
      </c>
      <c r="E1846" s="34">
        <v>-8.6999999999999993</v>
      </c>
      <c r="F1846" s="34">
        <v>9.5</v>
      </c>
      <c r="G1846" s="35">
        <v>5</v>
      </c>
      <c r="H1846" s="35">
        <v>1</v>
      </c>
      <c r="I1846" s="36"/>
    </row>
    <row r="1847" spans="2:9" ht="15.75" thickTop="1" thickBot="1" x14ac:dyDescent="0.25">
      <c r="B1847" s="22">
        <v>1842</v>
      </c>
      <c r="C1847" s="32">
        <v>26345</v>
      </c>
      <c r="D1847" s="33" t="s">
        <v>1438</v>
      </c>
      <c r="E1847" s="34">
        <v>-9</v>
      </c>
      <c r="F1847" s="34">
        <v>9.6</v>
      </c>
      <c r="G1847" s="35">
        <v>3</v>
      </c>
      <c r="H1847" s="35">
        <v>1</v>
      </c>
      <c r="I1847" s="36"/>
    </row>
    <row r="1848" spans="2:9" ht="15.75" thickTop="1" thickBot="1" x14ac:dyDescent="0.25">
      <c r="B1848" s="22">
        <v>1843</v>
      </c>
      <c r="C1848" s="32">
        <v>26349</v>
      </c>
      <c r="D1848" s="33" t="s">
        <v>1439</v>
      </c>
      <c r="E1848" s="34">
        <v>-9</v>
      </c>
      <c r="F1848" s="34">
        <v>9.6999999999999993</v>
      </c>
      <c r="G1848" s="35">
        <v>-2</v>
      </c>
      <c r="H1848" s="35">
        <v>1</v>
      </c>
      <c r="I1848" s="36"/>
    </row>
    <row r="1849" spans="2:9" ht="15.75" thickTop="1" thickBot="1" x14ac:dyDescent="0.25">
      <c r="B1849" s="22">
        <v>1844</v>
      </c>
      <c r="C1849" s="32">
        <v>26382</v>
      </c>
      <c r="D1849" s="33" t="s">
        <v>1440</v>
      </c>
      <c r="E1849" s="34">
        <v>-7.8</v>
      </c>
      <c r="F1849" s="34">
        <v>9.9</v>
      </c>
      <c r="G1849" s="35">
        <v>0</v>
      </c>
      <c r="H1849" s="35">
        <v>1</v>
      </c>
      <c r="I1849" s="36"/>
    </row>
    <row r="1850" spans="2:9" ht="15.75" thickTop="1" thickBot="1" x14ac:dyDescent="0.25">
      <c r="B1850" s="22">
        <v>1845</v>
      </c>
      <c r="C1850" s="32">
        <v>26384</v>
      </c>
      <c r="D1850" s="33" t="s">
        <v>1440</v>
      </c>
      <c r="E1850" s="34">
        <v>-7.9</v>
      </c>
      <c r="F1850" s="34">
        <v>9.8000000000000007</v>
      </c>
      <c r="G1850" s="35">
        <v>1</v>
      </c>
      <c r="H1850" s="35">
        <v>1</v>
      </c>
      <c r="I1850" s="36"/>
    </row>
    <row r="1851" spans="2:9" ht="15.75" thickTop="1" thickBot="1" x14ac:dyDescent="0.25">
      <c r="B1851" s="22">
        <v>1846</v>
      </c>
      <c r="C1851" s="32">
        <v>26386</v>
      </c>
      <c r="D1851" s="33" t="s">
        <v>1440</v>
      </c>
      <c r="E1851" s="34">
        <v>-8.1999999999999993</v>
      </c>
      <c r="F1851" s="34">
        <v>9.6</v>
      </c>
      <c r="G1851" s="35">
        <v>2</v>
      </c>
      <c r="H1851" s="35">
        <v>1</v>
      </c>
      <c r="I1851" s="36"/>
    </row>
    <row r="1852" spans="2:9" ht="15.75" thickTop="1" thickBot="1" x14ac:dyDescent="0.25">
      <c r="B1852" s="22">
        <v>1847</v>
      </c>
      <c r="C1852" s="32">
        <v>26388</v>
      </c>
      <c r="D1852" s="33" t="s">
        <v>1440</v>
      </c>
      <c r="E1852" s="34">
        <v>-8.1999999999999993</v>
      </c>
      <c r="F1852" s="34">
        <v>9.6</v>
      </c>
      <c r="G1852" s="35">
        <v>-2</v>
      </c>
      <c r="H1852" s="35">
        <v>1</v>
      </c>
      <c r="I1852" s="36"/>
    </row>
    <row r="1853" spans="2:9" ht="15.75" thickTop="1" thickBot="1" x14ac:dyDescent="0.25">
      <c r="B1853" s="22">
        <v>1848</v>
      </c>
      <c r="C1853" s="32">
        <v>26389</v>
      </c>
      <c r="D1853" s="33" t="s">
        <v>1440</v>
      </c>
      <c r="E1853" s="34">
        <v>-8</v>
      </c>
      <c r="F1853" s="34">
        <v>9.6999999999999993</v>
      </c>
      <c r="G1853" s="35">
        <v>1</v>
      </c>
      <c r="H1853" s="35">
        <v>1</v>
      </c>
      <c r="I1853" s="36"/>
    </row>
    <row r="1854" spans="2:9" ht="15.75" thickTop="1" thickBot="1" x14ac:dyDescent="0.25">
      <c r="B1854" s="22">
        <v>1849</v>
      </c>
      <c r="C1854" s="32">
        <v>26409</v>
      </c>
      <c r="D1854" s="33" t="s">
        <v>1441</v>
      </c>
      <c r="E1854" s="34">
        <v>-8.6</v>
      </c>
      <c r="F1854" s="34">
        <v>9.6999999999999993</v>
      </c>
      <c r="G1854" s="35">
        <v>1</v>
      </c>
      <c r="H1854" s="35">
        <v>1</v>
      </c>
      <c r="I1854" s="36"/>
    </row>
    <row r="1855" spans="2:9" ht="15.75" thickTop="1" thickBot="1" x14ac:dyDescent="0.25">
      <c r="B1855" s="22">
        <v>1850</v>
      </c>
      <c r="C1855" s="32">
        <v>26419</v>
      </c>
      <c r="D1855" s="33" t="s">
        <v>1442</v>
      </c>
      <c r="E1855" s="34">
        <v>-8.6</v>
      </c>
      <c r="F1855" s="34">
        <v>9.6</v>
      </c>
      <c r="G1855" s="35">
        <v>0</v>
      </c>
      <c r="H1855" s="35">
        <v>1</v>
      </c>
      <c r="I1855" s="36"/>
    </row>
    <row r="1856" spans="2:9" ht="15.75" thickTop="1" thickBot="1" x14ac:dyDescent="0.25">
      <c r="B1856" s="22">
        <v>1851</v>
      </c>
      <c r="C1856" s="32">
        <v>26427</v>
      </c>
      <c r="D1856" s="33" t="s">
        <v>1443</v>
      </c>
      <c r="E1856" s="34">
        <v>-8.1999999999999993</v>
      </c>
      <c r="F1856" s="34">
        <v>9.6999999999999993</v>
      </c>
      <c r="G1856" s="35">
        <v>0</v>
      </c>
      <c r="H1856" s="35">
        <v>1</v>
      </c>
      <c r="I1856" s="36"/>
    </row>
    <row r="1857" spans="2:9" ht="15.75" thickTop="1" thickBot="1" x14ac:dyDescent="0.25">
      <c r="B1857" s="22">
        <v>1852</v>
      </c>
      <c r="C1857" s="32">
        <v>26434</v>
      </c>
      <c r="D1857" s="33" t="s">
        <v>1444</v>
      </c>
      <c r="E1857" s="34">
        <v>-8.1</v>
      </c>
      <c r="F1857" s="34">
        <v>9.6</v>
      </c>
      <c r="G1857" s="35">
        <v>-2</v>
      </c>
      <c r="H1857" s="35">
        <v>1</v>
      </c>
      <c r="I1857" s="36"/>
    </row>
    <row r="1858" spans="2:9" ht="15.75" thickTop="1" thickBot="1" x14ac:dyDescent="0.25">
      <c r="B1858" s="22">
        <v>1853</v>
      </c>
      <c r="C1858" s="32">
        <v>26441</v>
      </c>
      <c r="D1858" s="33" t="s">
        <v>1445</v>
      </c>
      <c r="E1858" s="34">
        <v>-8.5</v>
      </c>
      <c r="F1858" s="34">
        <v>9.6</v>
      </c>
      <c r="G1858" s="35">
        <v>1</v>
      </c>
      <c r="H1858" s="35">
        <v>1</v>
      </c>
      <c r="I1858" s="36"/>
    </row>
    <row r="1859" spans="2:9" ht="15.75" thickTop="1" thickBot="1" x14ac:dyDescent="0.25">
      <c r="B1859" s="22">
        <v>1854</v>
      </c>
      <c r="C1859" s="32">
        <v>26446</v>
      </c>
      <c r="D1859" s="33" t="s">
        <v>1446</v>
      </c>
      <c r="E1859" s="34">
        <v>-8.6999999999999993</v>
      </c>
      <c r="F1859" s="34">
        <v>9.5</v>
      </c>
      <c r="G1859" s="35">
        <v>3</v>
      </c>
      <c r="H1859" s="35">
        <v>1</v>
      </c>
      <c r="I1859" s="36"/>
    </row>
    <row r="1860" spans="2:9" ht="15.75" thickTop="1" thickBot="1" x14ac:dyDescent="0.25">
      <c r="B1860" s="22">
        <v>1855</v>
      </c>
      <c r="C1860" s="32">
        <v>26452</v>
      </c>
      <c r="D1860" s="33" t="s">
        <v>1447</v>
      </c>
      <c r="E1860" s="34">
        <v>-8.5</v>
      </c>
      <c r="F1860" s="34">
        <v>9.6</v>
      </c>
      <c r="G1860" s="35">
        <v>-2</v>
      </c>
      <c r="H1860" s="35">
        <v>1</v>
      </c>
      <c r="I1860" s="36"/>
    </row>
    <row r="1861" spans="2:9" ht="15.75" thickTop="1" thickBot="1" x14ac:dyDescent="0.25">
      <c r="B1861" s="22">
        <v>1856</v>
      </c>
      <c r="C1861" s="32">
        <v>26465</v>
      </c>
      <c r="D1861" s="33" t="s">
        <v>1448</v>
      </c>
      <c r="E1861" s="34">
        <v>-6.9</v>
      </c>
      <c r="F1861" s="34">
        <v>9.9</v>
      </c>
      <c r="G1861" s="35">
        <v>-1</v>
      </c>
      <c r="H1861" s="35">
        <v>1</v>
      </c>
      <c r="I1861" s="36"/>
    </row>
    <row r="1862" spans="2:9" ht="15.75" thickTop="1" thickBot="1" x14ac:dyDescent="0.25">
      <c r="B1862" s="22">
        <v>1857</v>
      </c>
      <c r="C1862" s="32">
        <v>26474</v>
      </c>
      <c r="D1862" s="33" t="s">
        <v>1449</v>
      </c>
      <c r="E1862" s="34">
        <v>-6.9</v>
      </c>
      <c r="F1862" s="34">
        <v>9.9</v>
      </c>
      <c r="G1862" s="35">
        <v>0</v>
      </c>
      <c r="H1862" s="35">
        <v>1</v>
      </c>
      <c r="I1862" s="36"/>
    </row>
    <row r="1863" spans="2:9" ht="15.75" thickTop="1" thickBot="1" x14ac:dyDescent="0.25">
      <c r="B1863" s="22">
        <v>1858</v>
      </c>
      <c r="C1863" s="32">
        <v>26486</v>
      </c>
      <c r="D1863" s="33" t="s">
        <v>1450</v>
      </c>
      <c r="E1863" s="34">
        <v>-7.9</v>
      </c>
      <c r="F1863" s="34">
        <v>9.6999999999999993</v>
      </c>
      <c r="G1863" s="35">
        <v>3</v>
      </c>
      <c r="H1863" s="35">
        <v>1</v>
      </c>
      <c r="I1863" s="36"/>
    </row>
    <row r="1864" spans="2:9" ht="15.75" thickTop="1" thickBot="1" x14ac:dyDescent="0.25">
      <c r="B1864" s="22">
        <v>1859</v>
      </c>
      <c r="C1864" s="32">
        <v>26487</v>
      </c>
      <c r="D1864" s="33" t="s">
        <v>1451</v>
      </c>
      <c r="E1864" s="34">
        <v>-8.5</v>
      </c>
      <c r="F1864" s="34">
        <v>9.6999999999999993</v>
      </c>
      <c r="G1864" s="35">
        <v>3</v>
      </c>
      <c r="H1864" s="35">
        <v>1</v>
      </c>
      <c r="I1864" s="36"/>
    </row>
    <row r="1865" spans="2:9" ht="15.75" thickTop="1" thickBot="1" x14ac:dyDescent="0.25">
      <c r="B1865" s="22">
        <v>1860</v>
      </c>
      <c r="C1865" s="32">
        <v>26489</v>
      </c>
      <c r="D1865" s="33" t="s">
        <v>1452</v>
      </c>
      <c r="E1865" s="34">
        <v>-8.4</v>
      </c>
      <c r="F1865" s="34">
        <v>9.6999999999999993</v>
      </c>
      <c r="G1865" s="35">
        <v>5</v>
      </c>
      <c r="H1865" s="35">
        <v>1</v>
      </c>
      <c r="I1865" s="36"/>
    </row>
    <row r="1866" spans="2:9" ht="15.75" thickTop="1" thickBot="1" x14ac:dyDescent="0.25">
      <c r="B1866" s="22">
        <v>1861</v>
      </c>
      <c r="C1866" s="32">
        <v>26506</v>
      </c>
      <c r="D1866" s="33" t="s">
        <v>1453</v>
      </c>
      <c r="E1866" s="34">
        <v>-7.5</v>
      </c>
      <c r="F1866" s="34">
        <v>9.8000000000000007</v>
      </c>
      <c r="G1866" s="35">
        <v>-1</v>
      </c>
      <c r="H1866" s="35">
        <v>1</v>
      </c>
      <c r="I1866" s="36"/>
    </row>
    <row r="1867" spans="2:9" ht="15.75" thickTop="1" thickBot="1" x14ac:dyDescent="0.25">
      <c r="B1867" s="22">
        <v>1862</v>
      </c>
      <c r="C1867" s="32">
        <v>26524</v>
      </c>
      <c r="D1867" s="33" t="s">
        <v>1454</v>
      </c>
      <c r="E1867" s="34">
        <v>-7.5</v>
      </c>
      <c r="F1867" s="34">
        <v>9.8000000000000007</v>
      </c>
      <c r="G1867" s="35">
        <v>2</v>
      </c>
      <c r="H1867" s="35">
        <v>1</v>
      </c>
      <c r="I1867" s="36"/>
    </row>
    <row r="1868" spans="2:9" ht="15.75" thickTop="1" thickBot="1" x14ac:dyDescent="0.25">
      <c r="B1868" s="22">
        <v>1863</v>
      </c>
      <c r="C1868" s="32">
        <v>26529</v>
      </c>
      <c r="D1868" s="33" t="s">
        <v>1455</v>
      </c>
      <c r="E1868" s="34">
        <v>-8.6</v>
      </c>
      <c r="F1868" s="34">
        <v>9.6999999999999993</v>
      </c>
      <c r="G1868" s="35">
        <v>-3</v>
      </c>
      <c r="H1868" s="35">
        <v>3</v>
      </c>
      <c r="I1868" s="36"/>
    </row>
    <row r="1869" spans="2:9" ht="15.75" thickTop="1" thickBot="1" x14ac:dyDescent="0.25">
      <c r="B1869" s="22">
        <v>1864</v>
      </c>
      <c r="C1869" s="32">
        <v>26532</v>
      </c>
      <c r="D1869" s="33" t="s">
        <v>1456</v>
      </c>
      <c r="E1869" s="34">
        <v>-8.4</v>
      </c>
      <c r="F1869" s="34">
        <v>9.6999999999999993</v>
      </c>
      <c r="G1869" s="35">
        <v>2</v>
      </c>
      <c r="H1869" s="35">
        <v>1</v>
      </c>
      <c r="I1869" s="36"/>
    </row>
    <row r="1870" spans="2:9" ht="15.75" thickTop="1" thickBot="1" x14ac:dyDescent="0.25">
      <c r="B1870" s="22">
        <v>1865</v>
      </c>
      <c r="C1870" s="32">
        <v>26548</v>
      </c>
      <c r="D1870" s="33" t="s">
        <v>1457</v>
      </c>
      <c r="E1870" s="34">
        <v>-7.1</v>
      </c>
      <c r="F1870" s="34">
        <v>9.9</v>
      </c>
      <c r="G1870" s="35">
        <v>1</v>
      </c>
      <c r="H1870" s="35">
        <v>1</v>
      </c>
      <c r="I1870" s="36"/>
    </row>
    <row r="1871" spans="2:9" ht="15.75" thickTop="1" thickBot="1" x14ac:dyDescent="0.25">
      <c r="B1871" s="22">
        <v>1866</v>
      </c>
      <c r="C1871" s="32">
        <v>26553</v>
      </c>
      <c r="D1871" s="33" t="s">
        <v>1458</v>
      </c>
      <c r="E1871" s="34">
        <v>-7.5</v>
      </c>
      <c r="F1871" s="34">
        <v>9.9</v>
      </c>
      <c r="G1871" s="35">
        <v>-2</v>
      </c>
      <c r="H1871" s="35">
        <v>1</v>
      </c>
      <c r="I1871" s="36"/>
    </row>
    <row r="1872" spans="2:9" ht="15.75" thickTop="1" thickBot="1" x14ac:dyDescent="0.25">
      <c r="B1872" s="22">
        <v>1867</v>
      </c>
      <c r="C1872" s="32">
        <v>26556</v>
      </c>
      <c r="D1872" s="33" t="s">
        <v>1459</v>
      </c>
      <c r="E1872" s="34">
        <v>-8.3000000000000007</v>
      </c>
      <c r="F1872" s="34">
        <v>9.6999999999999993</v>
      </c>
      <c r="G1872" s="35">
        <v>0</v>
      </c>
      <c r="H1872" s="35">
        <v>1</v>
      </c>
      <c r="I1872" s="36"/>
    </row>
    <row r="1873" spans="2:9" ht="15.75" thickTop="1" thickBot="1" x14ac:dyDescent="0.25">
      <c r="B1873" s="22">
        <v>1868</v>
      </c>
      <c r="C1873" s="32">
        <v>26571</v>
      </c>
      <c r="D1873" s="33" t="s">
        <v>1460</v>
      </c>
      <c r="E1873" s="34">
        <v>-7.3</v>
      </c>
      <c r="F1873" s="34">
        <v>9.9</v>
      </c>
      <c r="G1873" s="35">
        <v>6</v>
      </c>
      <c r="H1873" s="35">
        <v>1</v>
      </c>
      <c r="I1873" s="36">
        <v>2</v>
      </c>
    </row>
    <row r="1874" spans="2:9" ht="15.75" thickTop="1" thickBot="1" x14ac:dyDescent="0.25">
      <c r="B1874" s="22">
        <v>1869</v>
      </c>
      <c r="C1874" s="32">
        <v>26579</v>
      </c>
      <c r="D1874" s="33" t="s">
        <v>1461</v>
      </c>
      <c r="E1874" s="34">
        <v>-7.3</v>
      </c>
      <c r="F1874" s="34">
        <v>9.9</v>
      </c>
      <c r="G1874" s="35">
        <v>0</v>
      </c>
      <c r="H1874" s="35">
        <v>1</v>
      </c>
      <c r="I1874" s="36"/>
    </row>
    <row r="1875" spans="2:9" ht="15.75" thickTop="1" thickBot="1" x14ac:dyDescent="0.25">
      <c r="B1875" s="22">
        <v>1870</v>
      </c>
      <c r="C1875" s="32">
        <v>26603</v>
      </c>
      <c r="D1875" s="33" t="s">
        <v>1462</v>
      </c>
      <c r="E1875" s="34">
        <v>-8.4</v>
      </c>
      <c r="F1875" s="34">
        <v>9.8000000000000007</v>
      </c>
      <c r="G1875" s="35">
        <v>7</v>
      </c>
      <c r="H1875" s="35">
        <v>3</v>
      </c>
      <c r="I1875" s="36"/>
    </row>
    <row r="1876" spans="2:9" ht="15.75" thickTop="1" thickBot="1" x14ac:dyDescent="0.25">
      <c r="B1876" s="22">
        <v>1871</v>
      </c>
      <c r="C1876" s="32">
        <v>26605</v>
      </c>
      <c r="D1876" s="33" t="s">
        <v>1462</v>
      </c>
      <c r="E1876" s="34">
        <v>-8.6999999999999993</v>
      </c>
      <c r="F1876" s="34">
        <v>9.6</v>
      </c>
      <c r="G1876" s="35">
        <v>5</v>
      </c>
      <c r="H1876" s="35">
        <v>3</v>
      </c>
      <c r="I1876" s="36"/>
    </row>
    <row r="1877" spans="2:9" ht="15.75" thickTop="1" thickBot="1" x14ac:dyDescent="0.25">
      <c r="B1877" s="22">
        <v>1872</v>
      </c>
      <c r="C1877" s="32">
        <v>26607</v>
      </c>
      <c r="D1877" s="33" t="s">
        <v>1462</v>
      </c>
      <c r="E1877" s="34">
        <v>-8.6999999999999993</v>
      </c>
      <c r="F1877" s="34">
        <v>9.6</v>
      </c>
      <c r="G1877" s="35">
        <v>6</v>
      </c>
      <c r="H1877" s="35">
        <v>3</v>
      </c>
      <c r="I1877" s="36"/>
    </row>
    <row r="1878" spans="2:9" ht="15.75" thickTop="1" thickBot="1" x14ac:dyDescent="0.25">
      <c r="B1878" s="22">
        <v>1873</v>
      </c>
      <c r="C1878" s="32">
        <v>26624</v>
      </c>
      <c r="D1878" s="33" t="s">
        <v>1463</v>
      </c>
      <c r="E1878" s="34">
        <v>-9</v>
      </c>
      <c r="F1878" s="34">
        <v>9.6999999999999993</v>
      </c>
      <c r="G1878" s="35">
        <v>-1</v>
      </c>
      <c r="H1878" s="35">
        <v>3</v>
      </c>
      <c r="I1878" s="36"/>
    </row>
    <row r="1879" spans="2:9" ht="15.75" thickTop="1" thickBot="1" x14ac:dyDescent="0.25">
      <c r="B1879" s="22">
        <v>1874</v>
      </c>
      <c r="C1879" s="32">
        <v>26629</v>
      </c>
      <c r="D1879" s="33" t="s">
        <v>1464</v>
      </c>
      <c r="E1879" s="34">
        <v>-8.9</v>
      </c>
      <c r="F1879" s="34">
        <v>9.6</v>
      </c>
      <c r="G1879" s="35">
        <v>5</v>
      </c>
      <c r="H1879" s="35">
        <v>3</v>
      </c>
      <c r="I1879" s="36"/>
    </row>
    <row r="1880" spans="2:9" ht="15.75" thickTop="1" thickBot="1" x14ac:dyDescent="0.25">
      <c r="B1880" s="22">
        <v>1875</v>
      </c>
      <c r="C1880" s="32">
        <v>26632</v>
      </c>
      <c r="D1880" s="33" t="s">
        <v>1465</v>
      </c>
      <c r="E1880" s="34">
        <v>-9.1</v>
      </c>
      <c r="F1880" s="34">
        <v>9.6</v>
      </c>
      <c r="G1880" s="35">
        <v>-1</v>
      </c>
      <c r="H1880" s="35">
        <v>3</v>
      </c>
      <c r="I1880" s="36"/>
    </row>
    <row r="1881" spans="2:9" ht="15.75" thickTop="1" thickBot="1" x14ac:dyDescent="0.25">
      <c r="B1881" s="22">
        <v>1876</v>
      </c>
      <c r="C1881" s="32">
        <v>26639</v>
      </c>
      <c r="D1881" s="33" t="s">
        <v>1466</v>
      </c>
      <c r="E1881" s="34">
        <v>-8.9</v>
      </c>
      <c r="F1881" s="34">
        <v>9.5</v>
      </c>
      <c r="G1881" s="35">
        <v>16</v>
      </c>
      <c r="H1881" s="35">
        <v>3</v>
      </c>
      <c r="I1881" s="36"/>
    </row>
    <row r="1882" spans="2:9" ht="15.75" thickTop="1" thickBot="1" x14ac:dyDescent="0.25">
      <c r="B1882" s="22">
        <v>1877</v>
      </c>
      <c r="C1882" s="32">
        <v>26655</v>
      </c>
      <c r="D1882" s="33" t="s">
        <v>1467</v>
      </c>
      <c r="E1882" s="34">
        <v>-9.5</v>
      </c>
      <c r="F1882" s="34">
        <v>9.6</v>
      </c>
      <c r="G1882" s="35">
        <v>8</v>
      </c>
      <c r="H1882" s="35">
        <v>3</v>
      </c>
      <c r="I1882" s="36"/>
    </row>
    <row r="1883" spans="2:9" ht="15.75" thickTop="1" thickBot="1" x14ac:dyDescent="0.25">
      <c r="B1883" s="22">
        <v>1878</v>
      </c>
      <c r="C1883" s="32">
        <v>26670</v>
      </c>
      <c r="D1883" s="33" t="s">
        <v>1468</v>
      </c>
      <c r="E1883" s="34">
        <v>-9.3000000000000007</v>
      </c>
      <c r="F1883" s="34">
        <v>9.6</v>
      </c>
      <c r="G1883" s="35">
        <v>7</v>
      </c>
      <c r="H1883" s="35">
        <v>3</v>
      </c>
      <c r="I1883" s="36"/>
    </row>
    <row r="1884" spans="2:9" ht="15.75" thickTop="1" thickBot="1" x14ac:dyDescent="0.25">
      <c r="B1884" s="22">
        <v>1879</v>
      </c>
      <c r="C1884" s="32">
        <v>26676</v>
      </c>
      <c r="D1884" s="33" t="s">
        <v>1469</v>
      </c>
      <c r="E1884" s="34">
        <v>-9.4</v>
      </c>
      <c r="F1884" s="34">
        <v>9.6</v>
      </c>
      <c r="G1884" s="35">
        <v>1</v>
      </c>
      <c r="H1884" s="35">
        <v>3</v>
      </c>
      <c r="I1884" s="36"/>
    </row>
    <row r="1885" spans="2:9" ht="15.75" thickTop="1" thickBot="1" x14ac:dyDescent="0.25">
      <c r="B1885" s="22">
        <v>1880</v>
      </c>
      <c r="C1885" s="32">
        <v>26683</v>
      </c>
      <c r="D1885" s="33" t="s">
        <v>1470</v>
      </c>
      <c r="E1885" s="34">
        <v>-9.5</v>
      </c>
      <c r="F1885" s="34">
        <v>9.6</v>
      </c>
      <c r="G1885" s="35">
        <v>4</v>
      </c>
      <c r="H1885" s="35">
        <v>3</v>
      </c>
      <c r="I1885" s="36"/>
    </row>
    <row r="1886" spans="2:9" ht="15.75" thickTop="1" thickBot="1" x14ac:dyDescent="0.25">
      <c r="B1886" s="22">
        <v>1881</v>
      </c>
      <c r="C1886" s="32">
        <v>26689</v>
      </c>
      <c r="D1886" s="33" t="s">
        <v>1471</v>
      </c>
      <c r="E1886" s="34">
        <v>-9.3000000000000007</v>
      </c>
      <c r="F1886" s="34">
        <v>9.6</v>
      </c>
      <c r="G1886" s="35">
        <v>0</v>
      </c>
      <c r="H1886" s="35">
        <v>3</v>
      </c>
      <c r="I1886" s="36"/>
    </row>
    <row r="1887" spans="2:9" ht="15.75" thickTop="1" thickBot="1" x14ac:dyDescent="0.25">
      <c r="B1887" s="22">
        <v>1882</v>
      </c>
      <c r="C1887" s="32">
        <v>26721</v>
      </c>
      <c r="D1887" s="33" t="s">
        <v>1472</v>
      </c>
      <c r="E1887" s="34">
        <v>-8.9</v>
      </c>
      <c r="F1887" s="34">
        <v>9.6999999999999993</v>
      </c>
      <c r="G1887" s="35">
        <v>0</v>
      </c>
      <c r="H1887" s="35">
        <v>1</v>
      </c>
      <c r="I1887" s="36"/>
    </row>
    <row r="1888" spans="2:9" ht="15.75" thickTop="1" thickBot="1" x14ac:dyDescent="0.25">
      <c r="B1888" s="22">
        <v>1883</v>
      </c>
      <c r="C1888" s="32">
        <v>26723</v>
      </c>
      <c r="D1888" s="33" t="s">
        <v>1472</v>
      </c>
      <c r="E1888" s="34">
        <v>-9.1</v>
      </c>
      <c r="F1888" s="34">
        <v>9.6999999999999993</v>
      </c>
      <c r="G1888" s="35">
        <v>-2</v>
      </c>
      <c r="H1888" s="35">
        <v>1</v>
      </c>
      <c r="I1888" s="36"/>
    </row>
    <row r="1889" spans="2:9" ht="15.75" thickTop="1" thickBot="1" x14ac:dyDescent="0.25">
      <c r="B1889" s="22">
        <v>1884</v>
      </c>
      <c r="C1889" s="32">
        <v>26725</v>
      </c>
      <c r="D1889" s="33" t="s">
        <v>1472</v>
      </c>
      <c r="E1889" s="34">
        <v>-9.3000000000000007</v>
      </c>
      <c r="F1889" s="34">
        <v>9.6</v>
      </c>
      <c r="G1889" s="35">
        <v>-2</v>
      </c>
      <c r="H1889" s="35">
        <v>1</v>
      </c>
      <c r="I1889" s="36"/>
    </row>
    <row r="1890" spans="2:9" ht="15.75" thickTop="1" thickBot="1" x14ac:dyDescent="0.25">
      <c r="B1890" s="22">
        <v>1885</v>
      </c>
      <c r="C1890" s="32">
        <v>26736</v>
      </c>
      <c r="D1890" s="33" t="s">
        <v>1473</v>
      </c>
      <c r="E1890" s="34">
        <v>-8.8000000000000007</v>
      </c>
      <c r="F1890" s="34">
        <v>9.6999999999999993</v>
      </c>
      <c r="G1890" s="35">
        <v>-1</v>
      </c>
      <c r="H1890" s="35">
        <v>1</v>
      </c>
      <c r="I1890" s="36"/>
    </row>
    <row r="1891" spans="2:9" ht="15.75" thickTop="1" thickBot="1" x14ac:dyDescent="0.25">
      <c r="B1891" s="22">
        <v>1886</v>
      </c>
      <c r="C1891" s="32">
        <v>26757</v>
      </c>
      <c r="D1891" s="33" t="s">
        <v>1474</v>
      </c>
      <c r="E1891" s="34" t="s">
        <v>1119</v>
      </c>
      <c r="F1891" s="34" t="s">
        <v>1119</v>
      </c>
      <c r="G1891" s="35">
        <v>-2</v>
      </c>
      <c r="H1891" s="35">
        <v>1</v>
      </c>
      <c r="I1891" s="36">
        <v>4</v>
      </c>
    </row>
    <row r="1892" spans="2:9" ht="15.75" thickTop="1" thickBot="1" x14ac:dyDescent="0.25">
      <c r="B1892" s="22">
        <v>1887</v>
      </c>
      <c r="C1892" s="32">
        <v>26759</v>
      </c>
      <c r="D1892" s="33" t="s">
        <v>1475</v>
      </c>
      <c r="E1892" s="34">
        <v>-9.3000000000000007</v>
      </c>
      <c r="F1892" s="34">
        <v>9.6</v>
      </c>
      <c r="G1892" s="35">
        <v>-1</v>
      </c>
      <c r="H1892" s="35">
        <v>1</v>
      </c>
      <c r="I1892" s="36"/>
    </row>
    <row r="1893" spans="2:9" ht="15.75" thickTop="1" thickBot="1" x14ac:dyDescent="0.25">
      <c r="B1893" s="22">
        <v>1888</v>
      </c>
      <c r="C1893" s="32">
        <v>26789</v>
      </c>
      <c r="D1893" s="33" t="s">
        <v>1476</v>
      </c>
      <c r="E1893" s="34">
        <v>-8.6999999999999993</v>
      </c>
      <c r="F1893" s="34">
        <v>9.9</v>
      </c>
      <c r="G1893" s="35">
        <v>2</v>
      </c>
      <c r="H1893" s="35">
        <v>3</v>
      </c>
      <c r="I1893" s="36"/>
    </row>
    <row r="1894" spans="2:9" ht="15.75" thickTop="1" thickBot="1" x14ac:dyDescent="0.25">
      <c r="B1894" s="22">
        <v>1889</v>
      </c>
      <c r="C1894" s="32">
        <v>26802</v>
      </c>
      <c r="D1894" s="33" t="s">
        <v>1477</v>
      </c>
      <c r="E1894" s="34">
        <v>-9.1</v>
      </c>
      <c r="F1894" s="34">
        <v>9.6999999999999993</v>
      </c>
      <c r="G1894" s="35">
        <v>-2</v>
      </c>
      <c r="H1894" s="35">
        <v>3</v>
      </c>
      <c r="I1894" s="36"/>
    </row>
    <row r="1895" spans="2:9" ht="15.75" thickTop="1" thickBot="1" x14ac:dyDescent="0.25">
      <c r="B1895" s="22">
        <v>1890</v>
      </c>
      <c r="C1895" s="32">
        <v>26810</v>
      </c>
      <c r="D1895" s="33" t="s">
        <v>1478</v>
      </c>
      <c r="E1895" s="34">
        <v>-9.3000000000000007</v>
      </c>
      <c r="F1895" s="34">
        <v>9.6</v>
      </c>
      <c r="G1895" s="35">
        <v>0</v>
      </c>
      <c r="H1895" s="35">
        <v>3</v>
      </c>
      <c r="I1895" s="36"/>
    </row>
    <row r="1896" spans="2:9" ht="15.75" thickTop="1" thickBot="1" x14ac:dyDescent="0.25">
      <c r="B1896" s="22">
        <v>1891</v>
      </c>
      <c r="C1896" s="32">
        <v>26817</v>
      </c>
      <c r="D1896" s="33" t="s">
        <v>1479</v>
      </c>
      <c r="E1896" s="34">
        <v>-9.3000000000000007</v>
      </c>
      <c r="F1896" s="34">
        <v>9.6</v>
      </c>
      <c r="G1896" s="35">
        <v>3</v>
      </c>
      <c r="H1896" s="35">
        <v>3</v>
      </c>
      <c r="I1896" s="36"/>
    </row>
    <row r="1897" spans="2:9" ht="15.75" thickTop="1" thickBot="1" x14ac:dyDescent="0.25">
      <c r="B1897" s="22">
        <v>1892</v>
      </c>
      <c r="C1897" s="32">
        <v>26826</v>
      </c>
      <c r="D1897" s="33" t="s">
        <v>1480</v>
      </c>
      <c r="E1897" s="34">
        <v>-9.1</v>
      </c>
      <c r="F1897" s="34">
        <v>9.8000000000000007</v>
      </c>
      <c r="G1897" s="35">
        <v>-1</v>
      </c>
      <c r="H1897" s="35">
        <v>3</v>
      </c>
      <c r="I1897" s="36"/>
    </row>
    <row r="1898" spans="2:9" ht="15.75" thickTop="1" thickBot="1" x14ac:dyDescent="0.25">
      <c r="B1898" s="22">
        <v>1893</v>
      </c>
      <c r="C1898" s="32">
        <v>26831</v>
      </c>
      <c r="D1898" s="33" t="s">
        <v>1481</v>
      </c>
      <c r="E1898" s="34">
        <v>-9.3000000000000007</v>
      </c>
      <c r="F1898" s="34">
        <v>9.6999999999999993</v>
      </c>
      <c r="G1898" s="35">
        <v>-3</v>
      </c>
      <c r="H1898" s="35">
        <v>1</v>
      </c>
      <c r="I1898" s="36"/>
    </row>
    <row r="1899" spans="2:9" ht="15.75" thickTop="1" thickBot="1" x14ac:dyDescent="0.25">
      <c r="B1899" s="22">
        <v>1894</v>
      </c>
      <c r="C1899" s="32">
        <v>26835</v>
      </c>
      <c r="D1899" s="33" t="s">
        <v>1482</v>
      </c>
      <c r="E1899" s="34">
        <v>-9.3000000000000007</v>
      </c>
      <c r="F1899" s="34">
        <v>9.5</v>
      </c>
      <c r="G1899" s="35">
        <v>12</v>
      </c>
      <c r="H1899" s="35">
        <v>3</v>
      </c>
      <c r="I1899" s="36"/>
    </row>
    <row r="1900" spans="2:9" ht="15.75" thickTop="1" thickBot="1" x14ac:dyDescent="0.25">
      <c r="B1900" s="22">
        <v>1895</v>
      </c>
      <c r="C1900" s="32">
        <v>26842</v>
      </c>
      <c r="D1900" s="33" t="s">
        <v>1483</v>
      </c>
      <c r="E1900" s="34">
        <v>-9.4</v>
      </c>
      <c r="F1900" s="34">
        <v>9.6</v>
      </c>
      <c r="G1900" s="35">
        <v>1</v>
      </c>
      <c r="H1900" s="35">
        <v>3</v>
      </c>
      <c r="I1900" s="36"/>
    </row>
    <row r="1901" spans="2:9" ht="15.75" thickTop="1" thickBot="1" x14ac:dyDescent="0.25">
      <c r="B1901" s="22">
        <v>1896</v>
      </c>
      <c r="C1901" s="32">
        <v>26844</v>
      </c>
      <c r="D1901" s="33" t="s">
        <v>1484</v>
      </c>
      <c r="E1901" s="34">
        <v>-9.3000000000000007</v>
      </c>
      <c r="F1901" s="34">
        <v>9.6999999999999993</v>
      </c>
      <c r="G1901" s="35">
        <v>-4</v>
      </c>
      <c r="H1901" s="35">
        <v>1</v>
      </c>
      <c r="I1901" s="36"/>
    </row>
    <row r="1902" spans="2:9" ht="15.75" thickTop="1" thickBot="1" x14ac:dyDescent="0.25">
      <c r="B1902" s="22">
        <v>1897</v>
      </c>
      <c r="C1902" s="32">
        <v>26845</v>
      </c>
      <c r="D1902" s="33" t="s">
        <v>1485</v>
      </c>
      <c r="E1902" s="34">
        <v>-9.3000000000000007</v>
      </c>
      <c r="F1902" s="34">
        <v>9.6</v>
      </c>
      <c r="G1902" s="35">
        <v>0</v>
      </c>
      <c r="H1902" s="35">
        <v>3</v>
      </c>
      <c r="I1902" s="36"/>
    </row>
    <row r="1903" spans="2:9" ht="15.75" thickTop="1" thickBot="1" x14ac:dyDescent="0.25">
      <c r="B1903" s="22">
        <v>1898</v>
      </c>
      <c r="C1903" s="32">
        <v>26847</v>
      </c>
      <c r="D1903" s="33" t="s">
        <v>1486</v>
      </c>
      <c r="E1903" s="34">
        <v>-9.3000000000000007</v>
      </c>
      <c r="F1903" s="34">
        <v>9.6</v>
      </c>
      <c r="G1903" s="35">
        <v>0</v>
      </c>
      <c r="H1903" s="35">
        <v>3</v>
      </c>
      <c r="I1903" s="36"/>
    </row>
    <row r="1904" spans="2:9" ht="15.75" thickTop="1" thickBot="1" x14ac:dyDescent="0.25">
      <c r="B1904" s="22">
        <v>1899</v>
      </c>
      <c r="C1904" s="32">
        <v>26849</v>
      </c>
      <c r="D1904" s="33" t="s">
        <v>1487</v>
      </c>
      <c r="E1904" s="34">
        <v>-9.3000000000000007</v>
      </c>
      <c r="F1904" s="34">
        <v>9.6</v>
      </c>
      <c r="G1904" s="35">
        <v>3</v>
      </c>
      <c r="H1904" s="35">
        <v>3</v>
      </c>
      <c r="I1904" s="36"/>
    </row>
    <row r="1905" spans="2:9" ht="15.75" thickTop="1" thickBot="1" x14ac:dyDescent="0.25">
      <c r="B1905" s="22">
        <v>1900</v>
      </c>
      <c r="C1905" s="32">
        <v>26871</v>
      </c>
      <c r="D1905" s="33" t="s">
        <v>1488</v>
      </c>
      <c r="E1905" s="34">
        <v>-9.3000000000000007</v>
      </c>
      <c r="F1905" s="34">
        <v>9.6999999999999993</v>
      </c>
      <c r="G1905" s="35">
        <v>0</v>
      </c>
      <c r="H1905" s="35">
        <v>3</v>
      </c>
      <c r="I1905" s="36"/>
    </row>
    <row r="1906" spans="2:9" ht="15.75" thickTop="1" thickBot="1" x14ac:dyDescent="0.25">
      <c r="B1906" s="22">
        <v>1901</v>
      </c>
      <c r="C1906" s="32">
        <v>26892</v>
      </c>
      <c r="D1906" s="33" t="s">
        <v>1489</v>
      </c>
      <c r="E1906" s="34">
        <v>-9.3000000000000007</v>
      </c>
      <c r="F1906" s="34">
        <v>9.8000000000000007</v>
      </c>
      <c r="G1906" s="35">
        <v>3</v>
      </c>
      <c r="H1906" s="35">
        <v>3</v>
      </c>
      <c r="I1906" s="36"/>
    </row>
    <row r="1907" spans="2:9" ht="15.75" thickTop="1" thickBot="1" x14ac:dyDescent="0.25">
      <c r="B1907" s="22">
        <v>1902</v>
      </c>
      <c r="C1907" s="32">
        <v>26897</v>
      </c>
      <c r="D1907" s="33" t="s">
        <v>1490</v>
      </c>
      <c r="E1907" s="34">
        <v>-9.6</v>
      </c>
      <c r="F1907" s="34">
        <v>9.6</v>
      </c>
      <c r="G1907" s="35">
        <v>31</v>
      </c>
      <c r="H1907" s="35">
        <v>3</v>
      </c>
      <c r="I1907" s="36"/>
    </row>
    <row r="1908" spans="2:9" ht="15.75" thickTop="1" thickBot="1" x14ac:dyDescent="0.25">
      <c r="B1908" s="22">
        <v>1903</v>
      </c>
      <c r="C1908" s="32">
        <v>26899</v>
      </c>
      <c r="D1908" s="33" t="s">
        <v>1491</v>
      </c>
      <c r="E1908" s="34">
        <v>-9.3000000000000007</v>
      </c>
      <c r="F1908" s="34">
        <v>9.6999999999999993</v>
      </c>
      <c r="G1908" s="35">
        <v>1</v>
      </c>
      <c r="H1908" s="35">
        <v>3</v>
      </c>
      <c r="I1908" s="36"/>
    </row>
    <row r="1909" spans="2:9" ht="15.75" thickTop="1" thickBot="1" x14ac:dyDescent="0.25">
      <c r="B1909" s="22">
        <v>1904</v>
      </c>
      <c r="C1909" s="32">
        <v>26901</v>
      </c>
      <c r="D1909" s="33" t="s">
        <v>1492</v>
      </c>
      <c r="E1909" s="34">
        <v>-9.4</v>
      </c>
      <c r="F1909" s="34">
        <v>9.6999999999999993</v>
      </c>
      <c r="G1909" s="35">
        <v>23</v>
      </c>
      <c r="H1909" s="35">
        <v>3</v>
      </c>
      <c r="I1909" s="36"/>
    </row>
    <row r="1910" spans="2:9" ht="15.75" thickTop="1" thickBot="1" x14ac:dyDescent="0.25">
      <c r="B1910" s="22">
        <v>1905</v>
      </c>
      <c r="C1910" s="32">
        <v>26903</v>
      </c>
      <c r="D1910" s="33" t="s">
        <v>1493</v>
      </c>
      <c r="E1910" s="34">
        <v>-9.5</v>
      </c>
      <c r="F1910" s="34">
        <v>9.6999999999999993</v>
      </c>
      <c r="G1910" s="35">
        <v>7</v>
      </c>
      <c r="H1910" s="35">
        <v>3</v>
      </c>
      <c r="I1910" s="36"/>
    </row>
    <row r="1911" spans="2:9" ht="15.75" thickTop="1" thickBot="1" x14ac:dyDescent="0.25">
      <c r="B1911" s="22">
        <v>1906</v>
      </c>
      <c r="C1911" s="32">
        <v>26904</v>
      </c>
      <c r="D1911" s="33" t="s">
        <v>1494</v>
      </c>
      <c r="E1911" s="34">
        <v>-9.6</v>
      </c>
      <c r="F1911" s="34">
        <v>9.6</v>
      </c>
      <c r="G1911" s="35">
        <v>40</v>
      </c>
      <c r="H1911" s="35">
        <v>3</v>
      </c>
      <c r="I1911" s="36"/>
    </row>
    <row r="1912" spans="2:9" ht="15.75" thickTop="1" thickBot="1" x14ac:dyDescent="0.25">
      <c r="B1912" s="22">
        <v>1907</v>
      </c>
      <c r="C1912" s="32">
        <v>26906</v>
      </c>
      <c r="D1912" s="33" t="s">
        <v>1495</v>
      </c>
      <c r="E1912" s="34">
        <v>-9.3000000000000007</v>
      </c>
      <c r="F1912" s="34">
        <v>9.8000000000000007</v>
      </c>
      <c r="G1912" s="35">
        <v>5</v>
      </c>
      <c r="H1912" s="35">
        <v>3</v>
      </c>
      <c r="I1912" s="36"/>
    </row>
    <row r="1913" spans="2:9" ht="15.75" thickTop="1" thickBot="1" x14ac:dyDescent="0.25">
      <c r="B1913" s="22">
        <v>1908</v>
      </c>
      <c r="C1913" s="32">
        <v>26907</v>
      </c>
      <c r="D1913" s="33" t="s">
        <v>1496</v>
      </c>
      <c r="E1913" s="34">
        <v>-9.3000000000000007</v>
      </c>
      <c r="F1913" s="34">
        <v>9.8000000000000007</v>
      </c>
      <c r="G1913" s="35">
        <v>6</v>
      </c>
      <c r="H1913" s="35">
        <v>3</v>
      </c>
      <c r="I1913" s="36"/>
    </row>
    <row r="1914" spans="2:9" ht="15.75" thickTop="1" thickBot="1" x14ac:dyDescent="0.25">
      <c r="B1914" s="22">
        <v>1909</v>
      </c>
      <c r="C1914" s="32">
        <v>26909</v>
      </c>
      <c r="D1914" s="33" t="s">
        <v>1497</v>
      </c>
      <c r="E1914" s="34">
        <v>-9.4</v>
      </c>
      <c r="F1914" s="34">
        <v>9.6999999999999993</v>
      </c>
      <c r="G1914" s="35">
        <v>6</v>
      </c>
      <c r="H1914" s="35">
        <v>3</v>
      </c>
      <c r="I1914" s="36"/>
    </row>
    <row r="1915" spans="2:9" ht="15.75" thickTop="1" thickBot="1" x14ac:dyDescent="0.25">
      <c r="B1915" s="22">
        <v>1910</v>
      </c>
      <c r="C1915" s="32">
        <v>26919</v>
      </c>
      <c r="D1915" s="33" t="s">
        <v>1498</v>
      </c>
      <c r="E1915" s="34">
        <v>-9.1</v>
      </c>
      <c r="F1915" s="34">
        <v>9.6999999999999993</v>
      </c>
      <c r="G1915" s="35">
        <v>1</v>
      </c>
      <c r="H1915" s="35">
        <v>3</v>
      </c>
      <c r="I1915" s="36"/>
    </row>
    <row r="1916" spans="2:9" ht="15.75" thickTop="1" thickBot="1" x14ac:dyDescent="0.25">
      <c r="B1916" s="22">
        <v>1911</v>
      </c>
      <c r="C1916" s="32">
        <v>26931</v>
      </c>
      <c r="D1916" s="33" t="s">
        <v>1499</v>
      </c>
      <c r="E1916" s="34">
        <v>-9.4</v>
      </c>
      <c r="F1916" s="34">
        <v>9.6</v>
      </c>
      <c r="G1916" s="35">
        <v>0</v>
      </c>
      <c r="H1916" s="35">
        <v>3</v>
      </c>
      <c r="I1916" s="36"/>
    </row>
    <row r="1917" spans="2:9" ht="15.75" thickTop="1" thickBot="1" x14ac:dyDescent="0.25">
      <c r="B1917" s="22">
        <v>1912</v>
      </c>
      <c r="C1917" s="32">
        <v>26935</v>
      </c>
      <c r="D1917" s="33" t="s">
        <v>1500</v>
      </c>
      <c r="E1917" s="34">
        <v>-9.1</v>
      </c>
      <c r="F1917" s="34">
        <v>9.6999999999999993</v>
      </c>
      <c r="G1917" s="35">
        <v>2</v>
      </c>
      <c r="H1917" s="35">
        <v>1</v>
      </c>
      <c r="I1917" s="36"/>
    </row>
    <row r="1918" spans="2:9" ht="15.75" thickTop="1" thickBot="1" x14ac:dyDescent="0.25">
      <c r="B1918" s="22">
        <v>1913</v>
      </c>
      <c r="C1918" s="32">
        <v>26936</v>
      </c>
      <c r="D1918" s="33" t="s">
        <v>1500</v>
      </c>
      <c r="E1918" s="34">
        <v>-9</v>
      </c>
      <c r="F1918" s="34">
        <v>9.6999999999999993</v>
      </c>
      <c r="G1918" s="35">
        <v>-1</v>
      </c>
      <c r="H1918" s="35">
        <v>1</v>
      </c>
      <c r="I1918" s="36"/>
    </row>
    <row r="1919" spans="2:9" ht="15.75" thickTop="1" thickBot="1" x14ac:dyDescent="0.25">
      <c r="B1919" s="22">
        <v>1914</v>
      </c>
      <c r="C1919" s="32">
        <v>26937</v>
      </c>
      <c r="D1919" s="33" t="s">
        <v>1500</v>
      </c>
      <c r="E1919" s="34">
        <v>-8.6</v>
      </c>
      <c r="F1919" s="34">
        <v>9.6999999999999993</v>
      </c>
      <c r="G1919" s="35">
        <v>-2</v>
      </c>
      <c r="H1919" s="35">
        <v>1</v>
      </c>
      <c r="I1919" s="36"/>
    </row>
    <row r="1920" spans="2:9" ht="15.75" thickTop="1" thickBot="1" x14ac:dyDescent="0.25">
      <c r="B1920" s="22">
        <v>1915</v>
      </c>
      <c r="C1920" s="32">
        <v>26939</v>
      </c>
      <c r="D1920" s="33" t="s">
        <v>1501</v>
      </c>
      <c r="E1920" s="34">
        <v>-9.3000000000000007</v>
      </c>
      <c r="F1920" s="34">
        <v>9.6999999999999993</v>
      </c>
      <c r="G1920" s="35">
        <v>-2</v>
      </c>
      <c r="H1920" s="35">
        <v>3</v>
      </c>
      <c r="I1920" s="36"/>
    </row>
    <row r="1921" spans="2:9" ht="15.75" thickTop="1" thickBot="1" x14ac:dyDescent="0.25">
      <c r="B1921" s="22">
        <v>1916</v>
      </c>
      <c r="C1921" s="32">
        <v>26954</v>
      </c>
      <c r="D1921" s="33" t="s">
        <v>1502</v>
      </c>
      <c r="E1921" s="34">
        <v>-8.8000000000000007</v>
      </c>
      <c r="F1921" s="34">
        <v>9.8000000000000007</v>
      </c>
      <c r="G1921" s="35">
        <v>1</v>
      </c>
      <c r="H1921" s="35">
        <v>1</v>
      </c>
      <c r="I1921" s="36"/>
    </row>
    <row r="1922" spans="2:9" ht="15.75" thickTop="1" thickBot="1" x14ac:dyDescent="0.25">
      <c r="B1922" s="22">
        <v>1917</v>
      </c>
      <c r="C1922" s="32">
        <v>26969</v>
      </c>
      <c r="D1922" s="33" t="s">
        <v>1503</v>
      </c>
      <c r="E1922" s="34">
        <v>-8.8000000000000007</v>
      </c>
      <c r="F1922" s="34">
        <v>9.6999999999999993</v>
      </c>
      <c r="G1922" s="35">
        <v>-1</v>
      </c>
      <c r="H1922" s="35">
        <v>1</v>
      </c>
      <c r="I1922" s="36"/>
    </row>
    <row r="1923" spans="2:9" ht="15.75" thickTop="1" thickBot="1" x14ac:dyDescent="0.25">
      <c r="B1923" s="22">
        <v>1918</v>
      </c>
      <c r="C1923" s="32">
        <v>27211</v>
      </c>
      <c r="D1923" s="33" t="s">
        <v>1504</v>
      </c>
      <c r="E1923" s="34">
        <v>-9.6999999999999993</v>
      </c>
      <c r="F1923" s="34">
        <v>9.6</v>
      </c>
      <c r="G1923" s="35">
        <v>45</v>
      </c>
      <c r="H1923" s="35">
        <v>3</v>
      </c>
      <c r="I1923" s="36"/>
    </row>
    <row r="1924" spans="2:9" ht="15.75" thickTop="1" thickBot="1" x14ac:dyDescent="0.25">
      <c r="B1924" s="22">
        <v>1919</v>
      </c>
      <c r="C1924" s="32">
        <v>27232</v>
      </c>
      <c r="D1924" s="33" t="s">
        <v>1505</v>
      </c>
      <c r="E1924" s="34">
        <v>-9.9</v>
      </c>
      <c r="F1924" s="34">
        <v>9.8000000000000007</v>
      </c>
      <c r="G1924" s="35">
        <v>44</v>
      </c>
      <c r="H1924" s="35">
        <v>3</v>
      </c>
      <c r="I1924" s="36"/>
    </row>
    <row r="1925" spans="2:9" ht="15.75" thickTop="1" thickBot="1" x14ac:dyDescent="0.25">
      <c r="B1925" s="22">
        <v>1920</v>
      </c>
      <c r="C1925" s="32">
        <v>27239</v>
      </c>
      <c r="D1925" s="33" t="s">
        <v>1506</v>
      </c>
      <c r="E1925" s="34">
        <v>-9.6999999999999993</v>
      </c>
      <c r="F1925" s="34">
        <v>9.6</v>
      </c>
      <c r="G1925" s="35">
        <v>48</v>
      </c>
      <c r="H1925" s="35">
        <v>3</v>
      </c>
      <c r="I1925" s="36"/>
    </row>
    <row r="1926" spans="2:9" ht="15.75" thickTop="1" thickBot="1" x14ac:dyDescent="0.25">
      <c r="B1926" s="22">
        <v>1921</v>
      </c>
      <c r="C1926" s="32">
        <v>27243</v>
      </c>
      <c r="D1926" s="33" t="s">
        <v>1507</v>
      </c>
      <c r="E1926" s="34">
        <v>-9.6</v>
      </c>
      <c r="F1926" s="34">
        <v>9.5</v>
      </c>
      <c r="G1926" s="35">
        <v>44</v>
      </c>
      <c r="H1926" s="35">
        <v>3</v>
      </c>
      <c r="I1926" s="36"/>
    </row>
    <row r="1927" spans="2:9" ht="15.75" thickTop="1" thickBot="1" x14ac:dyDescent="0.25">
      <c r="B1927" s="22">
        <v>1922</v>
      </c>
      <c r="C1927" s="32">
        <v>27245</v>
      </c>
      <c r="D1927" s="33" t="s">
        <v>1508</v>
      </c>
      <c r="E1927" s="34">
        <v>-10.3</v>
      </c>
      <c r="F1927" s="34">
        <v>10</v>
      </c>
      <c r="G1927" s="35">
        <v>46</v>
      </c>
      <c r="H1927" s="35">
        <v>3</v>
      </c>
      <c r="I1927" s="36"/>
    </row>
    <row r="1928" spans="2:9" ht="15.75" thickTop="1" thickBot="1" x14ac:dyDescent="0.25">
      <c r="B1928" s="22">
        <v>1923</v>
      </c>
      <c r="C1928" s="32">
        <v>27246</v>
      </c>
      <c r="D1928" s="33" t="s">
        <v>1509</v>
      </c>
      <c r="E1928" s="34">
        <v>-10.3</v>
      </c>
      <c r="F1928" s="34">
        <v>10</v>
      </c>
      <c r="G1928" s="35">
        <v>34</v>
      </c>
      <c r="H1928" s="35">
        <v>3</v>
      </c>
      <c r="I1928" s="36"/>
    </row>
    <row r="1929" spans="2:9" ht="15.75" thickTop="1" thickBot="1" x14ac:dyDescent="0.25">
      <c r="B1929" s="22">
        <v>1924</v>
      </c>
      <c r="C1929" s="32">
        <v>27248</v>
      </c>
      <c r="D1929" s="33" t="s">
        <v>1510</v>
      </c>
      <c r="E1929" s="34">
        <v>-9.8000000000000007</v>
      </c>
      <c r="F1929" s="34">
        <v>9.6999999999999993</v>
      </c>
      <c r="G1929" s="35">
        <v>44</v>
      </c>
      <c r="H1929" s="35">
        <v>3</v>
      </c>
      <c r="I1929" s="36"/>
    </row>
    <row r="1930" spans="2:9" ht="15.75" thickTop="1" thickBot="1" x14ac:dyDescent="0.25">
      <c r="B1930" s="22">
        <v>1925</v>
      </c>
      <c r="C1930" s="32">
        <v>27249</v>
      </c>
      <c r="D1930" s="33" t="s">
        <v>1511</v>
      </c>
      <c r="E1930" s="34">
        <v>-10.199999999999999</v>
      </c>
      <c r="F1930" s="34">
        <v>9.9</v>
      </c>
      <c r="G1930" s="35">
        <v>48</v>
      </c>
      <c r="H1930" s="35">
        <v>3</v>
      </c>
      <c r="I1930" s="36"/>
    </row>
    <row r="1931" spans="2:9" ht="15.75" thickTop="1" thickBot="1" x14ac:dyDescent="0.25">
      <c r="B1931" s="22">
        <v>1926</v>
      </c>
      <c r="C1931" s="32">
        <v>27251</v>
      </c>
      <c r="D1931" s="33" t="s">
        <v>1512</v>
      </c>
      <c r="E1931" s="34">
        <v>-10</v>
      </c>
      <c r="F1931" s="34">
        <v>9.6999999999999993</v>
      </c>
      <c r="G1931" s="35">
        <v>52</v>
      </c>
      <c r="H1931" s="35">
        <v>3</v>
      </c>
      <c r="I1931" s="36"/>
    </row>
    <row r="1932" spans="2:9" ht="15.75" thickTop="1" thickBot="1" x14ac:dyDescent="0.25">
      <c r="B1932" s="22">
        <v>1927</v>
      </c>
      <c r="C1932" s="32">
        <v>27252</v>
      </c>
      <c r="D1932" s="33" t="s">
        <v>1513</v>
      </c>
      <c r="E1932" s="34">
        <v>-10.1</v>
      </c>
      <c r="F1932" s="34">
        <v>9.6999999999999993</v>
      </c>
      <c r="G1932" s="35">
        <v>55</v>
      </c>
      <c r="H1932" s="35">
        <v>3</v>
      </c>
      <c r="I1932" s="36"/>
    </row>
    <row r="1933" spans="2:9" ht="15.75" thickTop="1" thickBot="1" x14ac:dyDescent="0.25">
      <c r="B1933" s="22">
        <v>1928</v>
      </c>
      <c r="C1933" s="32">
        <v>27254</v>
      </c>
      <c r="D1933" s="33" t="s">
        <v>1514</v>
      </c>
      <c r="E1933" s="34">
        <v>-10.3</v>
      </c>
      <c r="F1933" s="34">
        <v>9.9</v>
      </c>
      <c r="G1933" s="35">
        <v>45</v>
      </c>
      <c r="H1933" s="35">
        <v>3</v>
      </c>
      <c r="I1933" s="36"/>
    </row>
    <row r="1934" spans="2:9" ht="15.75" thickTop="1" thickBot="1" x14ac:dyDescent="0.25">
      <c r="B1934" s="22">
        <v>1929</v>
      </c>
      <c r="C1934" s="32">
        <v>27257</v>
      </c>
      <c r="D1934" s="33" t="s">
        <v>1515</v>
      </c>
      <c r="E1934" s="34">
        <v>-9.8000000000000007</v>
      </c>
      <c r="F1934" s="34">
        <v>9.6</v>
      </c>
      <c r="G1934" s="35">
        <v>51</v>
      </c>
      <c r="H1934" s="35">
        <v>3</v>
      </c>
      <c r="I1934" s="36"/>
    </row>
    <row r="1935" spans="2:9" ht="15.75" thickTop="1" thickBot="1" x14ac:dyDescent="0.25">
      <c r="B1935" s="22">
        <v>1930</v>
      </c>
      <c r="C1935" s="32">
        <v>27259</v>
      </c>
      <c r="D1935" s="33" t="s">
        <v>1516</v>
      </c>
      <c r="E1935" s="34">
        <v>-9.8000000000000007</v>
      </c>
      <c r="F1935" s="34">
        <v>9.9</v>
      </c>
      <c r="G1935" s="35">
        <v>39</v>
      </c>
      <c r="H1935" s="35">
        <v>3</v>
      </c>
      <c r="I1935" s="36"/>
    </row>
    <row r="1936" spans="2:9" ht="15.75" thickTop="1" thickBot="1" x14ac:dyDescent="0.25">
      <c r="B1936" s="22">
        <v>1931</v>
      </c>
      <c r="C1936" s="32">
        <v>27283</v>
      </c>
      <c r="D1936" s="33" t="s">
        <v>1517</v>
      </c>
      <c r="E1936" s="34">
        <v>-10.1</v>
      </c>
      <c r="F1936" s="34">
        <v>9.6</v>
      </c>
      <c r="G1936" s="35">
        <v>21</v>
      </c>
      <c r="H1936" s="35">
        <v>3</v>
      </c>
      <c r="I1936" s="36"/>
    </row>
    <row r="1937" spans="2:9" ht="15.75" thickTop="1" thickBot="1" x14ac:dyDescent="0.25">
      <c r="B1937" s="22">
        <v>1932</v>
      </c>
      <c r="C1937" s="32">
        <v>27299</v>
      </c>
      <c r="D1937" s="33" t="s">
        <v>1198</v>
      </c>
      <c r="E1937" s="34">
        <v>-9.8000000000000007</v>
      </c>
      <c r="F1937" s="34">
        <v>9.5</v>
      </c>
      <c r="G1937" s="35">
        <v>13</v>
      </c>
      <c r="H1937" s="35">
        <v>3</v>
      </c>
      <c r="I1937" s="36"/>
    </row>
    <row r="1938" spans="2:9" ht="15.75" thickTop="1" thickBot="1" x14ac:dyDescent="0.25">
      <c r="B1938" s="22">
        <v>1933</v>
      </c>
      <c r="C1938" s="32">
        <v>27305</v>
      </c>
      <c r="D1938" s="33" t="s">
        <v>1518</v>
      </c>
      <c r="E1938" s="34">
        <v>-10</v>
      </c>
      <c r="F1938" s="34">
        <v>9.6</v>
      </c>
      <c r="G1938" s="35">
        <v>57</v>
      </c>
      <c r="H1938" s="35">
        <v>3</v>
      </c>
      <c r="I1938" s="36"/>
    </row>
    <row r="1939" spans="2:9" ht="15.75" thickTop="1" thickBot="1" x14ac:dyDescent="0.25">
      <c r="B1939" s="22">
        <v>1934</v>
      </c>
      <c r="C1939" s="32">
        <v>27308</v>
      </c>
      <c r="D1939" s="33" t="s">
        <v>1519</v>
      </c>
      <c r="E1939" s="34">
        <v>-10.3</v>
      </c>
      <c r="F1939" s="34">
        <v>9.5</v>
      </c>
      <c r="G1939" s="35">
        <v>39</v>
      </c>
      <c r="H1939" s="35">
        <v>3</v>
      </c>
      <c r="I1939" s="36"/>
    </row>
    <row r="1940" spans="2:9" ht="15.75" thickTop="1" thickBot="1" x14ac:dyDescent="0.25">
      <c r="B1940" s="22">
        <v>1935</v>
      </c>
      <c r="C1940" s="32">
        <v>27313</v>
      </c>
      <c r="D1940" s="33" t="s">
        <v>1520</v>
      </c>
      <c r="E1940" s="34">
        <v>-10.5</v>
      </c>
      <c r="F1940" s="34">
        <v>9.6</v>
      </c>
      <c r="G1940" s="35">
        <v>23</v>
      </c>
      <c r="H1940" s="35">
        <v>3</v>
      </c>
      <c r="I1940" s="36"/>
    </row>
    <row r="1941" spans="2:9" ht="15.75" thickTop="1" thickBot="1" x14ac:dyDescent="0.25">
      <c r="B1941" s="22">
        <v>1936</v>
      </c>
      <c r="C1941" s="32">
        <v>27318</v>
      </c>
      <c r="D1941" s="33" t="s">
        <v>1521</v>
      </c>
      <c r="E1941" s="34">
        <v>-10.199999999999999</v>
      </c>
      <c r="F1941" s="34">
        <v>9.6999999999999993</v>
      </c>
      <c r="G1941" s="35">
        <v>13</v>
      </c>
      <c r="H1941" s="35">
        <v>3</v>
      </c>
      <c r="I1941" s="36"/>
    </row>
    <row r="1942" spans="2:9" ht="15.75" thickTop="1" thickBot="1" x14ac:dyDescent="0.25">
      <c r="B1942" s="22">
        <v>1937</v>
      </c>
      <c r="C1942" s="32">
        <v>27321</v>
      </c>
      <c r="D1942" s="33" t="s">
        <v>1522</v>
      </c>
      <c r="E1942" s="34">
        <v>-9.6</v>
      </c>
      <c r="F1942" s="34">
        <v>9.6</v>
      </c>
      <c r="G1942" s="35">
        <v>6</v>
      </c>
      <c r="H1942" s="35">
        <v>3</v>
      </c>
      <c r="I1942" s="36"/>
    </row>
    <row r="1943" spans="2:9" ht="15.75" thickTop="1" thickBot="1" x14ac:dyDescent="0.25">
      <c r="B1943" s="22">
        <v>1938</v>
      </c>
      <c r="C1943" s="32">
        <v>27324</v>
      </c>
      <c r="D1943" s="33" t="s">
        <v>1523</v>
      </c>
      <c r="E1943" s="34">
        <v>-10.5</v>
      </c>
      <c r="F1943" s="34">
        <v>9.8000000000000007</v>
      </c>
      <c r="G1943" s="35">
        <v>17</v>
      </c>
      <c r="H1943" s="35">
        <v>3</v>
      </c>
      <c r="I1943" s="36"/>
    </row>
    <row r="1944" spans="2:9" ht="15.75" thickTop="1" thickBot="1" x14ac:dyDescent="0.25">
      <c r="B1944" s="22">
        <v>1939</v>
      </c>
      <c r="C1944" s="32">
        <v>27327</v>
      </c>
      <c r="D1944" s="33" t="s">
        <v>1524</v>
      </c>
      <c r="E1944" s="34">
        <v>-9.6</v>
      </c>
      <c r="F1944" s="34">
        <v>9.6999999999999993</v>
      </c>
      <c r="G1944" s="35">
        <v>12</v>
      </c>
      <c r="H1944" s="35">
        <v>3</v>
      </c>
      <c r="I1944" s="36"/>
    </row>
    <row r="1945" spans="2:9" ht="15.75" thickTop="1" thickBot="1" x14ac:dyDescent="0.25">
      <c r="B1945" s="22">
        <v>1940</v>
      </c>
      <c r="C1945" s="32">
        <v>27330</v>
      </c>
      <c r="D1945" s="33" t="s">
        <v>1525</v>
      </c>
      <c r="E1945" s="34">
        <v>-10.3</v>
      </c>
      <c r="F1945" s="34">
        <v>9.8000000000000007</v>
      </c>
      <c r="G1945" s="35">
        <v>51</v>
      </c>
      <c r="H1945" s="35">
        <v>3</v>
      </c>
      <c r="I1945" s="36"/>
    </row>
    <row r="1946" spans="2:9" ht="15.75" thickTop="1" thickBot="1" x14ac:dyDescent="0.25">
      <c r="B1946" s="22">
        <v>1941</v>
      </c>
      <c r="C1946" s="32">
        <v>27333</v>
      </c>
      <c r="D1946" s="33" t="s">
        <v>1526</v>
      </c>
      <c r="E1946" s="34">
        <v>-10.6</v>
      </c>
      <c r="F1946" s="34">
        <v>9.8000000000000007</v>
      </c>
      <c r="G1946" s="35">
        <v>25</v>
      </c>
      <c r="H1946" s="35">
        <v>3</v>
      </c>
      <c r="I1946" s="36"/>
    </row>
    <row r="1947" spans="2:9" ht="15.75" thickTop="1" thickBot="1" x14ac:dyDescent="0.25">
      <c r="B1947" s="22">
        <v>1942</v>
      </c>
      <c r="C1947" s="32">
        <v>27336</v>
      </c>
      <c r="D1947" s="33" t="s">
        <v>1527</v>
      </c>
      <c r="E1947" s="34">
        <v>-10.6</v>
      </c>
      <c r="F1947" s="34">
        <v>9.8000000000000007</v>
      </c>
      <c r="G1947" s="35">
        <v>18</v>
      </c>
      <c r="H1947" s="35">
        <v>3</v>
      </c>
      <c r="I1947" s="36"/>
    </row>
    <row r="1948" spans="2:9" ht="15.75" thickTop="1" thickBot="1" x14ac:dyDescent="0.25">
      <c r="B1948" s="22">
        <v>1943</v>
      </c>
      <c r="C1948" s="32">
        <v>27337</v>
      </c>
      <c r="D1948" s="33" t="s">
        <v>1528</v>
      </c>
      <c r="E1948" s="34">
        <v>-9.8000000000000007</v>
      </c>
      <c r="F1948" s="34">
        <v>9.6999999999999993</v>
      </c>
      <c r="G1948" s="35">
        <v>8</v>
      </c>
      <c r="H1948" s="35">
        <v>3</v>
      </c>
      <c r="I1948" s="36"/>
    </row>
    <row r="1949" spans="2:9" ht="15.75" thickTop="1" thickBot="1" x14ac:dyDescent="0.25">
      <c r="B1949" s="22">
        <v>1944</v>
      </c>
      <c r="C1949" s="32">
        <v>27339</v>
      </c>
      <c r="D1949" s="33" t="s">
        <v>1529</v>
      </c>
      <c r="E1949" s="34">
        <v>-9.5</v>
      </c>
      <c r="F1949" s="34">
        <v>9.6</v>
      </c>
      <c r="G1949" s="35">
        <v>7</v>
      </c>
      <c r="H1949" s="35">
        <v>3</v>
      </c>
      <c r="I1949" s="36"/>
    </row>
    <row r="1950" spans="2:9" ht="15.75" thickTop="1" thickBot="1" x14ac:dyDescent="0.25">
      <c r="B1950" s="22">
        <v>1945</v>
      </c>
      <c r="C1950" s="32">
        <v>27356</v>
      </c>
      <c r="D1950" s="33" t="s">
        <v>1530</v>
      </c>
      <c r="E1950" s="34">
        <v>-10.1</v>
      </c>
      <c r="F1950" s="34">
        <v>9.4</v>
      </c>
      <c r="G1950" s="35">
        <v>30</v>
      </c>
      <c r="H1950" s="35">
        <v>3</v>
      </c>
      <c r="I1950" s="36"/>
    </row>
    <row r="1951" spans="2:9" ht="15.75" thickTop="1" thickBot="1" x14ac:dyDescent="0.25">
      <c r="B1951" s="22">
        <v>1946</v>
      </c>
      <c r="C1951" s="32">
        <v>27367</v>
      </c>
      <c r="D1951" s="33" t="s">
        <v>1531</v>
      </c>
      <c r="E1951" s="34">
        <v>-9.9</v>
      </c>
      <c r="F1951" s="34">
        <v>9.4</v>
      </c>
      <c r="G1951" s="35">
        <v>20</v>
      </c>
      <c r="H1951" s="35">
        <v>3</v>
      </c>
      <c r="I1951" s="36"/>
    </row>
    <row r="1952" spans="2:9" ht="15.75" thickTop="1" thickBot="1" x14ac:dyDescent="0.25">
      <c r="B1952" s="22">
        <v>1947</v>
      </c>
      <c r="C1952" s="32">
        <v>27374</v>
      </c>
      <c r="D1952" s="33" t="s">
        <v>1532</v>
      </c>
      <c r="E1952" s="34">
        <v>-10.5</v>
      </c>
      <c r="F1952" s="34">
        <v>9.3000000000000007</v>
      </c>
      <c r="G1952" s="35">
        <v>55</v>
      </c>
      <c r="H1952" s="35">
        <v>3</v>
      </c>
      <c r="I1952" s="36"/>
    </row>
    <row r="1953" spans="2:9" ht="15.75" thickTop="1" thickBot="1" x14ac:dyDescent="0.25">
      <c r="B1953" s="22">
        <v>1948</v>
      </c>
      <c r="C1953" s="32">
        <v>27383</v>
      </c>
      <c r="D1953" s="33" t="s">
        <v>1533</v>
      </c>
      <c r="E1953" s="34">
        <v>-10.3</v>
      </c>
      <c r="F1953" s="34">
        <v>9.4</v>
      </c>
      <c r="G1953" s="35">
        <v>28</v>
      </c>
      <c r="H1953" s="35">
        <v>3</v>
      </c>
      <c r="I1953" s="36"/>
    </row>
    <row r="1954" spans="2:9" ht="15.75" thickTop="1" thickBot="1" x14ac:dyDescent="0.25">
      <c r="B1954" s="22">
        <v>1949</v>
      </c>
      <c r="C1954" s="32">
        <v>27386</v>
      </c>
      <c r="D1954" s="33" t="s">
        <v>1534</v>
      </c>
      <c r="E1954" s="34">
        <v>-10.1</v>
      </c>
      <c r="F1954" s="34">
        <v>9.4</v>
      </c>
      <c r="G1954" s="35">
        <v>23</v>
      </c>
      <c r="H1954" s="35">
        <v>3</v>
      </c>
      <c r="I1954" s="36"/>
    </row>
    <row r="1955" spans="2:9" ht="15.75" thickTop="1" thickBot="1" x14ac:dyDescent="0.25">
      <c r="B1955" s="22">
        <v>1950</v>
      </c>
      <c r="C1955" s="32">
        <v>27389</v>
      </c>
      <c r="D1955" s="33" t="s">
        <v>1535</v>
      </c>
      <c r="E1955" s="34">
        <v>-10.4</v>
      </c>
      <c r="F1955" s="34">
        <v>9.3000000000000007</v>
      </c>
      <c r="G1955" s="35">
        <v>42</v>
      </c>
      <c r="H1955" s="35">
        <v>3</v>
      </c>
      <c r="I1955" s="36"/>
    </row>
    <row r="1956" spans="2:9" ht="15.75" thickTop="1" thickBot="1" x14ac:dyDescent="0.25">
      <c r="B1956" s="22">
        <v>1951</v>
      </c>
      <c r="C1956" s="32">
        <v>27404</v>
      </c>
      <c r="D1956" s="33" t="s">
        <v>1536</v>
      </c>
      <c r="E1956" s="34">
        <v>-10</v>
      </c>
      <c r="F1956" s="34">
        <v>9.1999999999999993</v>
      </c>
      <c r="G1956" s="35">
        <v>43</v>
      </c>
      <c r="H1956" s="35">
        <v>3</v>
      </c>
      <c r="I1956" s="36"/>
    </row>
    <row r="1957" spans="2:9" ht="15.75" thickTop="1" thickBot="1" x14ac:dyDescent="0.25">
      <c r="B1957" s="22">
        <v>1952</v>
      </c>
      <c r="C1957" s="32">
        <v>27412</v>
      </c>
      <c r="D1957" s="33" t="s">
        <v>1537</v>
      </c>
      <c r="E1957" s="34">
        <v>-10</v>
      </c>
      <c r="F1957" s="34">
        <v>9.1999999999999993</v>
      </c>
      <c r="G1957" s="35">
        <v>52</v>
      </c>
      <c r="H1957" s="35">
        <v>3</v>
      </c>
      <c r="I1957" s="36"/>
    </row>
    <row r="1958" spans="2:9" ht="15.75" thickTop="1" thickBot="1" x14ac:dyDescent="0.25">
      <c r="B1958" s="22">
        <v>1953</v>
      </c>
      <c r="C1958" s="32">
        <v>27419</v>
      </c>
      <c r="D1958" s="33" t="s">
        <v>1538</v>
      </c>
      <c r="E1958" s="34">
        <v>-10.1</v>
      </c>
      <c r="F1958" s="34">
        <v>9.1999999999999993</v>
      </c>
      <c r="G1958" s="35">
        <v>31</v>
      </c>
      <c r="H1958" s="35">
        <v>3</v>
      </c>
      <c r="I1958" s="36"/>
    </row>
    <row r="1959" spans="2:9" ht="15.75" thickTop="1" thickBot="1" x14ac:dyDescent="0.25">
      <c r="B1959" s="22">
        <v>1954</v>
      </c>
      <c r="C1959" s="32">
        <v>27432</v>
      </c>
      <c r="D1959" s="33" t="s">
        <v>1539</v>
      </c>
      <c r="E1959" s="34">
        <v>-9.6999999999999993</v>
      </c>
      <c r="F1959" s="34">
        <v>9.3000000000000007</v>
      </c>
      <c r="G1959" s="35">
        <v>3</v>
      </c>
      <c r="H1959" s="35">
        <v>3</v>
      </c>
      <c r="I1959" s="36"/>
    </row>
    <row r="1960" spans="2:9" ht="15.75" thickTop="1" thickBot="1" x14ac:dyDescent="0.25">
      <c r="B1960" s="22">
        <v>1955</v>
      </c>
      <c r="C1960" s="32">
        <v>27442</v>
      </c>
      <c r="D1960" s="33" t="s">
        <v>1540</v>
      </c>
      <c r="E1960" s="34">
        <v>-9.8000000000000007</v>
      </c>
      <c r="F1960" s="34">
        <v>9.3000000000000007</v>
      </c>
      <c r="G1960" s="35">
        <v>6</v>
      </c>
      <c r="H1960" s="35">
        <v>3</v>
      </c>
      <c r="I1960" s="36"/>
    </row>
    <row r="1961" spans="2:9" ht="15.75" thickTop="1" thickBot="1" x14ac:dyDescent="0.25">
      <c r="B1961" s="22">
        <v>1956</v>
      </c>
      <c r="C1961" s="32">
        <v>27446</v>
      </c>
      <c r="D1961" s="33" t="s">
        <v>1541</v>
      </c>
      <c r="E1961" s="34">
        <v>-10.1</v>
      </c>
      <c r="F1961" s="34">
        <v>9.1999999999999993</v>
      </c>
      <c r="G1961" s="35">
        <v>38</v>
      </c>
      <c r="H1961" s="35">
        <v>3</v>
      </c>
      <c r="I1961" s="36"/>
    </row>
    <row r="1962" spans="2:9" ht="15.75" thickTop="1" thickBot="1" x14ac:dyDescent="0.25">
      <c r="B1962" s="22">
        <v>1957</v>
      </c>
      <c r="C1962" s="32">
        <v>27449</v>
      </c>
      <c r="D1962" s="33" t="s">
        <v>1542</v>
      </c>
      <c r="E1962" s="34">
        <v>-10</v>
      </c>
      <c r="F1962" s="34">
        <v>9.1999999999999993</v>
      </c>
      <c r="G1962" s="35">
        <v>20</v>
      </c>
      <c r="H1962" s="35">
        <v>3</v>
      </c>
      <c r="I1962" s="36"/>
    </row>
    <row r="1963" spans="2:9" ht="15.75" thickTop="1" thickBot="1" x14ac:dyDescent="0.25">
      <c r="B1963" s="22">
        <v>1958</v>
      </c>
      <c r="C1963" s="32">
        <v>27472</v>
      </c>
      <c r="D1963" s="33" t="s">
        <v>1543</v>
      </c>
      <c r="E1963" s="34">
        <v>-7.7</v>
      </c>
      <c r="F1963" s="34">
        <v>9.8000000000000007</v>
      </c>
      <c r="G1963" s="35">
        <v>-2</v>
      </c>
      <c r="H1963" s="35">
        <v>1</v>
      </c>
      <c r="I1963" s="36"/>
    </row>
    <row r="1964" spans="2:9" ht="15.75" thickTop="1" thickBot="1" x14ac:dyDescent="0.25">
      <c r="B1964" s="22">
        <v>1959</v>
      </c>
      <c r="C1964" s="32">
        <v>27474</v>
      </c>
      <c r="D1964" s="33" t="s">
        <v>1543</v>
      </c>
      <c r="E1964" s="34">
        <v>-7.9</v>
      </c>
      <c r="F1964" s="34">
        <v>9.6999999999999993</v>
      </c>
      <c r="G1964" s="35">
        <v>-1</v>
      </c>
      <c r="H1964" s="35">
        <v>1</v>
      </c>
      <c r="I1964" s="36"/>
    </row>
    <row r="1965" spans="2:9" ht="15.75" thickTop="1" thickBot="1" x14ac:dyDescent="0.25">
      <c r="B1965" s="22">
        <v>1960</v>
      </c>
      <c r="C1965" s="32">
        <v>27476</v>
      </c>
      <c r="D1965" s="33" t="s">
        <v>1543</v>
      </c>
      <c r="E1965" s="34">
        <v>-8.4</v>
      </c>
      <c r="F1965" s="34">
        <v>9.6</v>
      </c>
      <c r="G1965" s="35">
        <v>7</v>
      </c>
      <c r="H1965" s="35">
        <v>1</v>
      </c>
      <c r="I1965" s="36"/>
    </row>
    <row r="1966" spans="2:9" ht="15.75" thickTop="1" thickBot="1" x14ac:dyDescent="0.25">
      <c r="B1966" s="22">
        <v>1961</v>
      </c>
      <c r="C1966" s="32">
        <v>27478</v>
      </c>
      <c r="D1966" s="33" t="s">
        <v>1543</v>
      </c>
      <c r="E1966" s="34">
        <v>-8.8000000000000007</v>
      </c>
      <c r="F1966" s="34">
        <v>9.6</v>
      </c>
      <c r="G1966" s="35">
        <v>0</v>
      </c>
      <c r="H1966" s="35">
        <v>1</v>
      </c>
      <c r="I1966" s="36"/>
    </row>
    <row r="1967" spans="2:9" ht="15.75" thickTop="1" thickBot="1" x14ac:dyDescent="0.25">
      <c r="B1967" s="22">
        <v>1962</v>
      </c>
      <c r="C1967" s="32">
        <v>27498</v>
      </c>
      <c r="D1967" s="33" t="s">
        <v>1544</v>
      </c>
      <c r="E1967" s="34" t="s">
        <v>1119</v>
      </c>
      <c r="F1967" s="34" t="s">
        <v>1119</v>
      </c>
      <c r="G1967" s="35">
        <v>0</v>
      </c>
      <c r="H1967" s="35" t="s">
        <v>1119</v>
      </c>
      <c r="I1967" s="36" t="s">
        <v>1545</v>
      </c>
    </row>
    <row r="1968" spans="2:9" ht="15.75" thickTop="1" thickBot="1" x14ac:dyDescent="0.25">
      <c r="B1968" s="22">
        <v>1963</v>
      </c>
      <c r="C1968" s="32">
        <v>27499</v>
      </c>
      <c r="D1968" s="33" t="s">
        <v>1546</v>
      </c>
      <c r="E1968" s="34">
        <v>-8.3000000000000007</v>
      </c>
      <c r="F1968" s="34">
        <v>9.6</v>
      </c>
      <c r="G1968" s="35">
        <v>0</v>
      </c>
      <c r="H1968" s="35">
        <v>1</v>
      </c>
      <c r="I1968" s="36">
        <v>2</v>
      </c>
    </row>
    <row r="1969" spans="2:9" ht="15.75" thickTop="1" thickBot="1" x14ac:dyDescent="0.25">
      <c r="B1969" s="22">
        <v>1964</v>
      </c>
      <c r="C1969" s="32">
        <v>27568</v>
      </c>
      <c r="D1969" s="33" t="s">
        <v>1547</v>
      </c>
      <c r="E1969" s="34">
        <v>-8.1</v>
      </c>
      <c r="F1969" s="34">
        <v>10</v>
      </c>
      <c r="G1969" s="35">
        <v>1</v>
      </c>
      <c r="H1969" s="35">
        <v>1</v>
      </c>
      <c r="I1969" s="36">
        <v>2</v>
      </c>
    </row>
    <row r="1970" spans="2:9" ht="15.75" thickTop="1" thickBot="1" x14ac:dyDescent="0.25">
      <c r="B1970" s="22">
        <v>1965</v>
      </c>
      <c r="C1970" s="32">
        <v>27570</v>
      </c>
      <c r="D1970" s="33" t="s">
        <v>1547</v>
      </c>
      <c r="E1970" s="34">
        <v>-7.8</v>
      </c>
      <c r="F1970" s="34">
        <v>10.3</v>
      </c>
      <c r="G1970" s="35">
        <v>2</v>
      </c>
      <c r="H1970" s="35">
        <v>1</v>
      </c>
      <c r="I1970" s="36"/>
    </row>
    <row r="1971" spans="2:9" ht="15.75" thickTop="1" thickBot="1" x14ac:dyDescent="0.25">
      <c r="B1971" s="22">
        <v>1966</v>
      </c>
      <c r="C1971" s="32">
        <v>27572</v>
      </c>
      <c r="D1971" s="33" t="s">
        <v>1547</v>
      </c>
      <c r="E1971" s="34">
        <v>-8.6</v>
      </c>
      <c r="F1971" s="34">
        <v>9.8000000000000007</v>
      </c>
      <c r="G1971" s="35">
        <v>0</v>
      </c>
      <c r="H1971" s="35">
        <v>1</v>
      </c>
      <c r="I1971" s="36"/>
    </row>
    <row r="1972" spans="2:9" ht="15.75" thickTop="1" thickBot="1" x14ac:dyDescent="0.25">
      <c r="B1972" s="22">
        <v>1967</v>
      </c>
      <c r="C1972" s="32">
        <v>27574</v>
      </c>
      <c r="D1972" s="33" t="s">
        <v>1547</v>
      </c>
      <c r="E1972" s="34">
        <v>-8.4</v>
      </c>
      <c r="F1972" s="34">
        <v>9.9</v>
      </c>
      <c r="G1972" s="35">
        <v>4</v>
      </c>
      <c r="H1972" s="35">
        <v>1</v>
      </c>
      <c r="I1972" s="36"/>
    </row>
    <row r="1973" spans="2:9" ht="15.75" thickTop="1" thickBot="1" x14ac:dyDescent="0.25">
      <c r="B1973" s="22">
        <v>1968</v>
      </c>
      <c r="C1973" s="32">
        <v>27576</v>
      </c>
      <c r="D1973" s="33" t="s">
        <v>1547</v>
      </c>
      <c r="E1973" s="34">
        <v>-8.4</v>
      </c>
      <c r="F1973" s="34">
        <v>9.9</v>
      </c>
      <c r="G1973" s="35">
        <v>1</v>
      </c>
      <c r="H1973" s="35">
        <v>1</v>
      </c>
      <c r="I1973" s="36"/>
    </row>
    <row r="1974" spans="2:9" ht="15.75" thickTop="1" thickBot="1" x14ac:dyDescent="0.25">
      <c r="B1974" s="22">
        <v>1969</v>
      </c>
      <c r="C1974" s="32">
        <v>27578</v>
      </c>
      <c r="D1974" s="33" t="s">
        <v>1547</v>
      </c>
      <c r="E1974" s="34">
        <v>-8.6</v>
      </c>
      <c r="F1974" s="34">
        <v>9.8000000000000007</v>
      </c>
      <c r="G1974" s="35">
        <v>9</v>
      </c>
      <c r="H1974" s="35">
        <v>1</v>
      </c>
      <c r="I1974" s="36"/>
    </row>
    <row r="1975" spans="2:9" ht="15.75" thickTop="1" thickBot="1" x14ac:dyDescent="0.25">
      <c r="B1975" s="22">
        <v>1970</v>
      </c>
      <c r="C1975" s="32">
        <v>27580</v>
      </c>
      <c r="D1975" s="33" t="s">
        <v>1547</v>
      </c>
      <c r="E1975" s="34">
        <v>-8.1</v>
      </c>
      <c r="F1975" s="34">
        <v>10</v>
      </c>
      <c r="G1975" s="35">
        <v>2</v>
      </c>
      <c r="H1975" s="35">
        <v>1</v>
      </c>
      <c r="I1975" s="36"/>
    </row>
    <row r="1976" spans="2:9" ht="15.75" thickTop="1" thickBot="1" x14ac:dyDescent="0.25">
      <c r="B1976" s="22">
        <v>1971</v>
      </c>
      <c r="C1976" s="32">
        <v>27607</v>
      </c>
      <c r="D1976" s="33" t="s">
        <v>1548</v>
      </c>
      <c r="E1976" s="34">
        <v>-9.3000000000000007</v>
      </c>
      <c r="F1976" s="34">
        <v>9.5</v>
      </c>
      <c r="G1976" s="35">
        <v>7</v>
      </c>
      <c r="H1976" s="35">
        <v>1</v>
      </c>
      <c r="I1976" s="36"/>
    </row>
    <row r="1977" spans="2:9" ht="15.75" thickTop="1" thickBot="1" x14ac:dyDescent="0.25">
      <c r="B1977" s="22">
        <v>1972</v>
      </c>
      <c r="C1977" s="32">
        <v>27612</v>
      </c>
      <c r="D1977" s="33" t="s">
        <v>1549</v>
      </c>
      <c r="E1977" s="34">
        <v>-9.1999999999999993</v>
      </c>
      <c r="F1977" s="34">
        <v>9.6999999999999993</v>
      </c>
      <c r="G1977" s="35">
        <v>5</v>
      </c>
      <c r="H1977" s="35">
        <v>1</v>
      </c>
      <c r="I1977" s="36"/>
    </row>
    <row r="1978" spans="2:9" ht="15.75" thickTop="1" thickBot="1" x14ac:dyDescent="0.25">
      <c r="B1978" s="22">
        <v>1973</v>
      </c>
      <c r="C1978" s="32">
        <v>27616</v>
      </c>
      <c r="D1978" s="33" t="s">
        <v>1550</v>
      </c>
      <c r="E1978" s="34">
        <v>-9.4</v>
      </c>
      <c r="F1978" s="34">
        <v>9.5</v>
      </c>
      <c r="G1978" s="35">
        <v>6</v>
      </c>
      <c r="H1978" s="35">
        <v>3</v>
      </c>
      <c r="I1978" s="36"/>
    </row>
    <row r="1979" spans="2:9" ht="15.75" thickTop="1" thickBot="1" x14ac:dyDescent="0.25">
      <c r="B1979" s="22">
        <v>1974</v>
      </c>
      <c r="C1979" s="32">
        <v>27619</v>
      </c>
      <c r="D1979" s="33" t="s">
        <v>1551</v>
      </c>
      <c r="E1979" s="34">
        <v>-9.3000000000000007</v>
      </c>
      <c r="F1979" s="34">
        <v>9.6</v>
      </c>
      <c r="G1979" s="35">
        <v>-3</v>
      </c>
      <c r="H1979" s="35">
        <v>1</v>
      </c>
      <c r="I1979" s="36"/>
    </row>
    <row r="1980" spans="2:9" ht="15.75" thickTop="1" thickBot="1" x14ac:dyDescent="0.25">
      <c r="B1980" s="22">
        <v>1975</v>
      </c>
      <c r="C1980" s="32">
        <v>27624</v>
      </c>
      <c r="D1980" s="33" t="s">
        <v>1548</v>
      </c>
      <c r="E1980" s="34">
        <v>-9.6</v>
      </c>
      <c r="F1980" s="34">
        <v>9.5</v>
      </c>
      <c r="G1980" s="35">
        <v>9</v>
      </c>
      <c r="H1980" s="35">
        <v>3</v>
      </c>
      <c r="I1980" s="36"/>
    </row>
    <row r="1981" spans="2:9" ht="15.75" thickTop="1" thickBot="1" x14ac:dyDescent="0.25">
      <c r="B1981" s="22">
        <v>1976</v>
      </c>
      <c r="C1981" s="32">
        <v>27628</v>
      </c>
      <c r="D1981" s="33" t="s">
        <v>1552</v>
      </c>
      <c r="E1981" s="34">
        <v>-9.4</v>
      </c>
      <c r="F1981" s="34">
        <v>9.6</v>
      </c>
      <c r="G1981" s="35">
        <v>7</v>
      </c>
      <c r="H1981" s="35">
        <v>1</v>
      </c>
      <c r="I1981" s="36"/>
    </row>
    <row r="1982" spans="2:9" ht="15.75" thickTop="1" thickBot="1" x14ac:dyDescent="0.25">
      <c r="B1982" s="22">
        <v>1977</v>
      </c>
      <c r="C1982" s="32">
        <v>27639</v>
      </c>
      <c r="D1982" s="33" t="s">
        <v>1553</v>
      </c>
      <c r="E1982" s="34">
        <v>-9.1</v>
      </c>
      <c r="F1982" s="34">
        <v>9.6</v>
      </c>
      <c r="G1982" s="35">
        <v>0</v>
      </c>
      <c r="H1982" s="35">
        <v>1</v>
      </c>
      <c r="I1982" s="36"/>
    </row>
    <row r="1983" spans="2:9" ht="15.75" thickTop="1" thickBot="1" x14ac:dyDescent="0.25">
      <c r="B1983" s="22">
        <v>1978</v>
      </c>
      <c r="C1983" s="32">
        <v>27711</v>
      </c>
      <c r="D1983" s="33" t="s">
        <v>1554</v>
      </c>
      <c r="E1983" s="34">
        <v>-9.6999999999999993</v>
      </c>
      <c r="F1983" s="34">
        <v>9.3000000000000007</v>
      </c>
      <c r="G1983" s="35">
        <v>39</v>
      </c>
      <c r="H1983" s="35">
        <v>3</v>
      </c>
      <c r="I1983" s="36"/>
    </row>
    <row r="1984" spans="2:9" ht="15.75" thickTop="1" thickBot="1" x14ac:dyDescent="0.25">
      <c r="B1984" s="22">
        <v>1979</v>
      </c>
      <c r="C1984" s="32">
        <v>27721</v>
      </c>
      <c r="D1984" s="33" t="s">
        <v>1555</v>
      </c>
      <c r="E1984" s="34">
        <v>-9.4</v>
      </c>
      <c r="F1984" s="34">
        <v>9.5</v>
      </c>
      <c r="G1984" s="35">
        <v>27</v>
      </c>
      <c r="H1984" s="35">
        <v>3</v>
      </c>
      <c r="I1984" s="36"/>
    </row>
    <row r="1985" spans="2:9" ht="15.75" thickTop="1" thickBot="1" x14ac:dyDescent="0.25">
      <c r="B1985" s="22">
        <v>1980</v>
      </c>
      <c r="C1985" s="32">
        <v>27726</v>
      </c>
      <c r="D1985" s="33" t="s">
        <v>1556</v>
      </c>
      <c r="E1985" s="34">
        <v>-9.6</v>
      </c>
      <c r="F1985" s="34">
        <v>9.5</v>
      </c>
      <c r="G1985" s="35">
        <v>3</v>
      </c>
      <c r="H1985" s="35">
        <v>3</v>
      </c>
      <c r="I1985" s="36"/>
    </row>
    <row r="1986" spans="2:9" ht="15.75" thickTop="1" thickBot="1" x14ac:dyDescent="0.25">
      <c r="B1986" s="22">
        <v>1981</v>
      </c>
      <c r="C1986" s="32">
        <v>27729</v>
      </c>
      <c r="D1986" s="33" t="s">
        <v>1557</v>
      </c>
      <c r="E1986" s="34">
        <v>-9.6999999999999993</v>
      </c>
      <c r="F1986" s="34">
        <v>9.3000000000000007</v>
      </c>
      <c r="G1986" s="35">
        <v>24</v>
      </c>
      <c r="H1986" s="35">
        <v>3</v>
      </c>
      <c r="I1986" s="36"/>
    </row>
    <row r="1987" spans="2:9" ht="15.75" thickTop="1" thickBot="1" x14ac:dyDescent="0.25">
      <c r="B1987" s="22">
        <v>1982</v>
      </c>
      <c r="C1987" s="32">
        <v>27749</v>
      </c>
      <c r="D1987" s="33" t="s">
        <v>1558</v>
      </c>
      <c r="E1987" s="34">
        <v>-8.9</v>
      </c>
      <c r="F1987" s="34">
        <v>10</v>
      </c>
      <c r="G1987" s="35">
        <v>8</v>
      </c>
      <c r="H1987" s="35">
        <v>3</v>
      </c>
      <c r="I1987" s="36"/>
    </row>
    <row r="1988" spans="2:9" ht="15.75" thickTop="1" thickBot="1" x14ac:dyDescent="0.25">
      <c r="B1988" s="22">
        <v>1983</v>
      </c>
      <c r="C1988" s="32">
        <v>27751</v>
      </c>
      <c r="D1988" s="33" t="s">
        <v>1558</v>
      </c>
      <c r="E1988" s="34">
        <v>-9.3000000000000007</v>
      </c>
      <c r="F1988" s="34">
        <v>9.6</v>
      </c>
      <c r="G1988" s="35">
        <v>5</v>
      </c>
      <c r="H1988" s="35">
        <v>3</v>
      </c>
      <c r="I1988" s="36"/>
    </row>
    <row r="1989" spans="2:9" ht="15.75" thickTop="1" thickBot="1" x14ac:dyDescent="0.25">
      <c r="B1989" s="22">
        <v>1984</v>
      </c>
      <c r="C1989" s="32">
        <v>27753</v>
      </c>
      <c r="D1989" s="33" t="s">
        <v>1558</v>
      </c>
      <c r="E1989" s="34">
        <v>-9</v>
      </c>
      <c r="F1989" s="34">
        <v>9.9</v>
      </c>
      <c r="G1989" s="35">
        <v>7</v>
      </c>
      <c r="H1989" s="35">
        <v>3</v>
      </c>
      <c r="I1989" s="36"/>
    </row>
    <row r="1990" spans="2:9" ht="15.75" thickTop="1" thickBot="1" x14ac:dyDescent="0.25">
      <c r="B1990" s="22">
        <v>1985</v>
      </c>
      <c r="C1990" s="32">
        <v>27755</v>
      </c>
      <c r="D1990" s="33" t="s">
        <v>1558</v>
      </c>
      <c r="E1990" s="34">
        <v>-9.3000000000000007</v>
      </c>
      <c r="F1990" s="34">
        <v>9.6</v>
      </c>
      <c r="G1990" s="35">
        <v>9</v>
      </c>
      <c r="H1990" s="35">
        <v>3</v>
      </c>
      <c r="I1990" s="36"/>
    </row>
    <row r="1991" spans="2:9" ht="15.75" thickTop="1" thickBot="1" x14ac:dyDescent="0.25">
      <c r="B1991" s="22">
        <v>1986</v>
      </c>
      <c r="C1991" s="32">
        <v>27777</v>
      </c>
      <c r="D1991" s="33" t="s">
        <v>1559</v>
      </c>
      <c r="E1991" s="34">
        <v>-9.4</v>
      </c>
      <c r="F1991" s="34">
        <v>9.4</v>
      </c>
      <c r="G1991" s="35">
        <v>34</v>
      </c>
      <c r="H1991" s="35">
        <v>3</v>
      </c>
      <c r="I1991" s="36"/>
    </row>
    <row r="1992" spans="2:9" ht="15.75" thickTop="1" thickBot="1" x14ac:dyDescent="0.25">
      <c r="B1992" s="22">
        <v>1987</v>
      </c>
      <c r="C1992" s="32">
        <v>27793</v>
      </c>
      <c r="D1992" s="33" t="s">
        <v>1560</v>
      </c>
      <c r="E1992" s="34">
        <v>-9.6</v>
      </c>
      <c r="F1992" s="34">
        <v>9.5</v>
      </c>
      <c r="G1992" s="35">
        <v>38</v>
      </c>
      <c r="H1992" s="35">
        <v>3</v>
      </c>
      <c r="I1992" s="36"/>
    </row>
    <row r="1993" spans="2:9" ht="15.75" thickTop="1" thickBot="1" x14ac:dyDescent="0.25">
      <c r="B1993" s="22">
        <v>1988</v>
      </c>
      <c r="C1993" s="32">
        <v>27798</v>
      </c>
      <c r="D1993" s="33" t="s">
        <v>1561</v>
      </c>
      <c r="E1993" s="34">
        <v>-9.5</v>
      </c>
      <c r="F1993" s="34">
        <v>9.6</v>
      </c>
      <c r="G1993" s="35">
        <v>2</v>
      </c>
      <c r="H1993" s="35">
        <v>3</v>
      </c>
      <c r="I1993" s="36"/>
    </row>
    <row r="1994" spans="2:9" ht="15.75" thickTop="1" thickBot="1" x14ac:dyDescent="0.25">
      <c r="B1994" s="22">
        <v>1989</v>
      </c>
      <c r="C1994" s="32">
        <v>27801</v>
      </c>
      <c r="D1994" s="33" t="s">
        <v>1562</v>
      </c>
      <c r="E1994" s="34">
        <v>-9.6</v>
      </c>
      <c r="F1994" s="34">
        <v>9.4</v>
      </c>
      <c r="G1994" s="35">
        <v>38</v>
      </c>
      <c r="H1994" s="35">
        <v>3</v>
      </c>
      <c r="I1994" s="36"/>
    </row>
    <row r="1995" spans="2:9" ht="15.75" thickTop="1" thickBot="1" x14ac:dyDescent="0.25">
      <c r="B1995" s="22">
        <v>1990</v>
      </c>
      <c r="C1995" s="32">
        <v>27804</v>
      </c>
      <c r="D1995" s="33" t="s">
        <v>1563</v>
      </c>
      <c r="E1995" s="34">
        <v>-9.4</v>
      </c>
      <c r="F1995" s="34">
        <v>9.6</v>
      </c>
      <c r="G1995" s="35">
        <v>-1</v>
      </c>
      <c r="H1995" s="35">
        <v>3</v>
      </c>
      <c r="I1995" s="36"/>
    </row>
    <row r="1996" spans="2:9" ht="15.75" thickTop="1" thickBot="1" x14ac:dyDescent="0.25">
      <c r="B1996" s="22">
        <v>1991</v>
      </c>
      <c r="C1996" s="32">
        <v>27809</v>
      </c>
      <c r="D1996" s="33" t="s">
        <v>1564</v>
      </c>
      <c r="E1996" s="34">
        <v>-9.5</v>
      </c>
      <c r="F1996" s="34">
        <v>9.6</v>
      </c>
      <c r="G1996" s="35">
        <v>-1</v>
      </c>
      <c r="H1996" s="35">
        <v>3</v>
      </c>
      <c r="I1996" s="36"/>
    </row>
    <row r="1997" spans="2:9" ht="15.75" thickTop="1" thickBot="1" x14ac:dyDescent="0.25">
      <c r="B1997" s="22">
        <v>1992</v>
      </c>
      <c r="C1997" s="32">
        <v>28195</v>
      </c>
      <c r="D1997" s="33" t="s">
        <v>1565</v>
      </c>
      <c r="E1997" s="34">
        <v>-8.6</v>
      </c>
      <c r="F1997" s="34">
        <v>10.1</v>
      </c>
      <c r="G1997" s="35">
        <v>17</v>
      </c>
      <c r="H1997" s="35">
        <v>3</v>
      </c>
      <c r="I1997" s="36"/>
    </row>
    <row r="1998" spans="2:9" ht="15.75" thickTop="1" thickBot="1" x14ac:dyDescent="0.25">
      <c r="B1998" s="22">
        <v>1993</v>
      </c>
      <c r="C1998" s="32">
        <v>28197</v>
      </c>
      <c r="D1998" s="33" t="s">
        <v>1565</v>
      </c>
      <c r="E1998" s="34">
        <v>-9.3000000000000007</v>
      </c>
      <c r="F1998" s="34">
        <v>9.6</v>
      </c>
      <c r="G1998" s="35">
        <v>2</v>
      </c>
      <c r="H1998" s="35">
        <v>3</v>
      </c>
      <c r="I1998" s="36"/>
    </row>
    <row r="1999" spans="2:9" ht="15.75" thickTop="1" thickBot="1" x14ac:dyDescent="0.25">
      <c r="B1999" s="22">
        <v>1994</v>
      </c>
      <c r="C1999" s="32">
        <v>28199</v>
      </c>
      <c r="D1999" s="33" t="s">
        <v>1565</v>
      </c>
      <c r="E1999" s="34">
        <v>-8.8000000000000007</v>
      </c>
      <c r="F1999" s="34">
        <v>10</v>
      </c>
      <c r="G1999" s="35">
        <v>5</v>
      </c>
      <c r="H1999" s="35">
        <v>3</v>
      </c>
      <c r="I1999" s="36"/>
    </row>
    <row r="2000" spans="2:9" ht="15.75" thickTop="1" thickBot="1" x14ac:dyDescent="0.25">
      <c r="B2000" s="22">
        <v>1995</v>
      </c>
      <c r="C2000" s="32">
        <v>28201</v>
      </c>
      <c r="D2000" s="33" t="s">
        <v>1565</v>
      </c>
      <c r="E2000" s="34">
        <v>-9.1</v>
      </c>
      <c r="F2000" s="34">
        <v>9.8000000000000007</v>
      </c>
      <c r="G2000" s="35">
        <v>0</v>
      </c>
      <c r="H2000" s="35">
        <v>3</v>
      </c>
      <c r="I2000" s="36"/>
    </row>
    <row r="2001" spans="2:9" ht="15.75" thickTop="1" thickBot="1" x14ac:dyDescent="0.25">
      <c r="B2001" s="22">
        <v>1996</v>
      </c>
      <c r="C2001" s="32">
        <v>28203</v>
      </c>
      <c r="D2001" s="33" t="s">
        <v>1565</v>
      </c>
      <c r="E2001" s="34">
        <v>-8.8000000000000007</v>
      </c>
      <c r="F2001" s="34">
        <v>10</v>
      </c>
      <c r="G2001" s="35">
        <v>8</v>
      </c>
      <c r="H2001" s="35">
        <v>3</v>
      </c>
      <c r="I2001" s="36"/>
    </row>
    <row r="2002" spans="2:9" ht="15.75" thickTop="1" thickBot="1" x14ac:dyDescent="0.25">
      <c r="B2002" s="22">
        <v>1997</v>
      </c>
      <c r="C2002" s="32">
        <v>28205</v>
      </c>
      <c r="D2002" s="33" t="s">
        <v>1565</v>
      </c>
      <c r="E2002" s="34">
        <v>-8.8000000000000007</v>
      </c>
      <c r="F2002" s="34">
        <v>10</v>
      </c>
      <c r="G2002" s="35">
        <v>8</v>
      </c>
      <c r="H2002" s="35">
        <v>3</v>
      </c>
      <c r="I2002" s="36"/>
    </row>
    <row r="2003" spans="2:9" ht="15.75" thickTop="1" thickBot="1" x14ac:dyDescent="0.25">
      <c r="B2003" s="22">
        <v>1998</v>
      </c>
      <c r="C2003" s="32">
        <v>28207</v>
      </c>
      <c r="D2003" s="33" t="s">
        <v>1565</v>
      </c>
      <c r="E2003" s="34">
        <v>-8.8000000000000007</v>
      </c>
      <c r="F2003" s="34">
        <v>10</v>
      </c>
      <c r="G2003" s="35">
        <v>7</v>
      </c>
      <c r="H2003" s="35">
        <v>3</v>
      </c>
      <c r="I2003" s="36"/>
    </row>
    <row r="2004" spans="2:9" ht="15.75" thickTop="1" thickBot="1" x14ac:dyDescent="0.25">
      <c r="B2004" s="22">
        <v>1999</v>
      </c>
      <c r="C2004" s="32">
        <v>28209</v>
      </c>
      <c r="D2004" s="33" t="s">
        <v>1565</v>
      </c>
      <c r="E2004" s="34">
        <v>-8.8000000000000007</v>
      </c>
      <c r="F2004" s="34">
        <v>10</v>
      </c>
      <c r="G2004" s="35">
        <v>7</v>
      </c>
      <c r="H2004" s="35">
        <v>3</v>
      </c>
      <c r="I2004" s="36"/>
    </row>
    <row r="2005" spans="2:9" ht="15.75" thickTop="1" thickBot="1" x14ac:dyDescent="0.25">
      <c r="B2005" s="22">
        <v>2000</v>
      </c>
      <c r="C2005" s="32">
        <v>28211</v>
      </c>
      <c r="D2005" s="33" t="s">
        <v>1565</v>
      </c>
      <c r="E2005" s="34">
        <v>-8.8000000000000007</v>
      </c>
      <c r="F2005" s="34">
        <v>10.1</v>
      </c>
      <c r="G2005" s="35">
        <v>5</v>
      </c>
      <c r="H2005" s="35">
        <v>3</v>
      </c>
      <c r="I2005" s="36"/>
    </row>
    <row r="2006" spans="2:9" ht="15.75" thickTop="1" thickBot="1" x14ac:dyDescent="0.25">
      <c r="B2006" s="22">
        <v>2001</v>
      </c>
      <c r="C2006" s="32">
        <v>28213</v>
      </c>
      <c r="D2006" s="33" t="s">
        <v>1565</v>
      </c>
      <c r="E2006" s="34">
        <v>-9.1</v>
      </c>
      <c r="F2006" s="34">
        <v>9.6999999999999993</v>
      </c>
      <c r="G2006" s="35">
        <v>1</v>
      </c>
      <c r="H2006" s="35">
        <v>3</v>
      </c>
      <c r="I2006" s="36"/>
    </row>
    <row r="2007" spans="2:9" ht="15.75" thickTop="1" thickBot="1" x14ac:dyDescent="0.25">
      <c r="B2007" s="22">
        <v>2002</v>
      </c>
      <c r="C2007" s="32">
        <v>28215</v>
      </c>
      <c r="D2007" s="33" t="s">
        <v>1565</v>
      </c>
      <c r="E2007" s="34">
        <v>-9</v>
      </c>
      <c r="F2007" s="34">
        <v>9.9</v>
      </c>
      <c r="G2007" s="35">
        <v>4</v>
      </c>
      <c r="H2007" s="35">
        <v>3</v>
      </c>
      <c r="I2007" s="36"/>
    </row>
    <row r="2008" spans="2:9" ht="15.75" thickTop="1" thickBot="1" x14ac:dyDescent="0.25">
      <c r="B2008" s="22">
        <v>2003</v>
      </c>
      <c r="C2008" s="32">
        <v>28217</v>
      </c>
      <c r="D2008" s="33" t="s">
        <v>1565</v>
      </c>
      <c r="E2008" s="34">
        <v>-9</v>
      </c>
      <c r="F2008" s="34">
        <v>9.9</v>
      </c>
      <c r="G2008" s="35">
        <v>6</v>
      </c>
      <c r="H2008" s="35">
        <v>3</v>
      </c>
      <c r="I2008" s="36"/>
    </row>
    <row r="2009" spans="2:9" ht="15.75" thickTop="1" thickBot="1" x14ac:dyDescent="0.25">
      <c r="B2009" s="22">
        <v>2004</v>
      </c>
      <c r="C2009" s="32">
        <v>28219</v>
      </c>
      <c r="D2009" s="33" t="s">
        <v>1565</v>
      </c>
      <c r="E2009" s="34">
        <v>-9.4</v>
      </c>
      <c r="F2009" s="34">
        <v>9.6</v>
      </c>
      <c r="G2009" s="35">
        <v>0</v>
      </c>
      <c r="H2009" s="35">
        <v>3</v>
      </c>
      <c r="I2009" s="36"/>
    </row>
    <row r="2010" spans="2:9" ht="15.75" thickTop="1" thickBot="1" x14ac:dyDescent="0.25">
      <c r="B2010" s="22">
        <v>2005</v>
      </c>
      <c r="C2010" s="32">
        <v>28237</v>
      </c>
      <c r="D2010" s="33" t="s">
        <v>1565</v>
      </c>
      <c r="E2010" s="34">
        <v>-9</v>
      </c>
      <c r="F2010" s="34">
        <v>9.6999999999999993</v>
      </c>
      <c r="G2010" s="35">
        <v>5</v>
      </c>
      <c r="H2010" s="35">
        <v>3</v>
      </c>
      <c r="I2010" s="36"/>
    </row>
    <row r="2011" spans="2:9" ht="15.75" thickTop="1" thickBot="1" x14ac:dyDescent="0.25">
      <c r="B2011" s="22">
        <v>2006</v>
      </c>
      <c r="C2011" s="32">
        <v>28239</v>
      </c>
      <c r="D2011" s="33" t="s">
        <v>1565</v>
      </c>
      <c r="E2011" s="34">
        <v>-8.9</v>
      </c>
      <c r="F2011" s="34">
        <v>9.9</v>
      </c>
      <c r="G2011" s="35">
        <v>8</v>
      </c>
      <c r="H2011" s="35">
        <v>3</v>
      </c>
      <c r="I2011" s="36"/>
    </row>
    <row r="2012" spans="2:9" ht="15.75" thickTop="1" thickBot="1" x14ac:dyDescent="0.25">
      <c r="B2012" s="22">
        <v>2007</v>
      </c>
      <c r="C2012" s="32">
        <v>28259</v>
      </c>
      <c r="D2012" s="33" t="s">
        <v>1565</v>
      </c>
      <c r="E2012" s="34">
        <v>-9.1</v>
      </c>
      <c r="F2012" s="34">
        <v>9.8000000000000007</v>
      </c>
      <c r="G2012" s="35">
        <v>5</v>
      </c>
      <c r="H2012" s="35">
        <v>3</v>
      </c>
      <c r="I2012" s="36"/>
    </row>
    <row r="2013" spans="2:9" ht="15.75" thickTop="1" thickBot="1" x14ac:dyDescent="0.25">
      <c r="B2013" s="22">
        <v>2008</v>
      </c>
      <c r="C2013" s="32">
        <v>28277</v>
      </c>
      <c r="D2013" s="33" t="s">
        <v>1565</v>
      </c>
      <c r="E2013" s="34">
        <v>-9</v>
      </c>
      <c r="F2013" s="34">
        <v>9.9</v>
      </c>
      <c r="G2013" s="35">
        <v>6</v>
      </c>
      <c r="H2013" s="35">
        <v>3</v>
      </c>
      <c r="I2013" s="36"/>
    </row>
    <row r="2014" spans="2:9" ht="15.75" thickTop="1" thickBot="1" x14ac:dyDescent="0.25">
      <c r="B2014" s="22">
        <v>2009</v>
      </c>
      <c r="C2014" s="32">
        <v>28279</v>
      </c>
      <c r="D2014" s="33" t="s">
        <v>1565</v>
      </c>
      <c r="E2014" s="34">
        <v>-9.1</v>
      </c>
      <c r="F2014" s="34">
        <v>9.8000000000000007</v>
      </c>
      <c r="G2014" s="35">
        <v>6</v>
      </c>
      <c r="H2014" s="35">
        <v>3</v>
      </c>
      <c r="I2014" s="36"/>
    </row>
    <row r="2015" spans="2:9" ht="15.75" thickTop="1" thickBot="1" x14ac:dyDescent="0.25">
      <c r="B2015" s="22">
        <v>2010</v>
      </c>
      <c r="C2015" s="32">
        <v>28307</v>
      </c>
      <c r="D2015" s="33" t="s">
        <v>1565</v>
      </c>
      <c r="E2015" s="34">
        <v>-9.1</v>
      </c>
      <c r="F2015" s="34">
        <v>9.8000000000000007</v>
      </c>
      <c r="G2015" s="35">
        <v>7</v>
      </c>
      <c r="H2015" s="35">
        <v>3</v>
      </c>
      <c r="I2015" s="36"/>
    </row>
    <row r="2016" spans="2:9" ht="15.75" thickTop="1" thickBot="1" x14ac:dyDescent="0.25">
      <c r="B2016" s="22">
        <v>2011</v>
      </c>
      <c r="C2016" s="32">
        <v>28309</v>
      </c>
      <c r="D2016" s="33" t="s">
        <v>1565</v>
      </c>
      <c r="E2016" s="34">
        <v>-8.8000000000000007</v>
      </c>
      <c r="F2016" s="34">
        <v>10</v>
      </c>
      <c r="G2016" s="35">
        <v>5</v>
      </c>
      <c r="H2016" s="35">
        <v>3</v>
      </c>
      <c r="I2016" s="36"/>
    </row>
    <row r="2017" spans="2:9" ht="15.75" thickTop="1" thickBot="1" x14ac:dyDescent="0.25">
      <c r="B2017" s="22">
        <v>2012</v>
      </c>
      <c r="C2017" s="32">
        <v>28325</v>
      </c>
      <c r="D2017" s="33" t="s">
        <v>1565</v>
      </c>
      <c r="E2017" s="34">
        <v>-8.8000000000000007</v>
      </c>
      <c r="F2017" s="34">
        <v>10</v>
      </c>
      <c r="G2017" s="35">
        <v>4</v>
      </c>
      <c r="H2017" s="35">
        <v>3</v>
      </c>
      <c r="I2017" s="36"/>
    </row>
    <row r="2018" spans="2:9" ht="15.75" thickTop="1" thickBot="1" x14ac:dyDescent="0.25">
      <c r="B2018" s="22">
        <v>2013</v>
      </c>
      <c r="C2018" s="32">
        <v>28327</v>
      </c>
      <c r="D2018" s="33" t="s">
        <v>1565</v>
      </c>
      <c r="E2018" s="34">
        <v>-8.8000000000000007</v>
      </c>
      <c r="F2018" s="34">
        <v>10</v>
      </c>
      <c r="G2018" s="35">
        <v>3</v>
      </c>
      <c r="H2018" s="35">
        <v>3</v>
      </c>
      <c r="I2018" s="36"/>
    </row>
    <row r="2019" spans="2:9" ht="15.75" thickTop="1" thickBot="1" x14ac:dyDescent="0.25">
      <c r="B2019" s="22">
        <v>2014</v>
      </c>
      <c r="C2019" s="32">
        <v>28329</v>
      </c>
      <c r="D2019" s="33" t="s">
        <v>1565</v>
      </c>
      <c r="E2019" s="34">
        <v>-8.8000000000000007</v>
      </c>
      <c r="F2019" s="34">
        <v>10</v>
      </c>
      <c r="G2019" s="35">
        <v>6</v>
      </c>
      <c r="H2019" s="35">
        <v>3</v>
      </c>
      <c r="I2019" s="36"/>
    </row>
    <row r="2020" spans="2:9" ht="15.75" thickTop="1" thickBot="1" x14ac:dyDescent="0.25">
      <c r="B2020" s="22">
        <v>2015</v>
      </c>
      <c r="C2020" s="32">
        <v>28355</v>
      </c>
      <c r="D2020" s="33" t="s">
        <v>1565</v>
      </c>
      <c r="E2020" s="34">
        <v>-9.5</v>
      </c>
      <c r="F2020" s="34">
        <v>9.6</v>
      </c>
      <c r="G2020" s="35">
        <v>9</v>
      </c>
      <c r="H2020" s="35">
        <v>3</v>
      </c>
      <c r="I2020" s="36"/>
    </row>
    <row r="2021" spans="2:9" ht="15.75" thickTop="1" thickBot="1" x14ac:dyDescent="0.25">
      <c r="B2021" s="22">
        <v>2016</v>
      </c>
      <c r="C2021" s="32">
        <v>28357</v>
      </c>
      <c r="D2021" s="33" t="s">
        <v>1565</v>
      </c>
      <c r="E2021" s="34">
        <v>-9.4</v>
      </c>
      <c r="F2021" s="34">
        <v>9.6</v>
      </c>
      <c r="G2021" s="35">
        <v>1</v>
      </c>
      <c r="H2021" s="35">
        <v>3</v>
      </c>
      <c r="I2021" s="36"/>
    </row>
    <row r="2022" spans="2:9" ht="15.75" thickTop="1" thickBot="1" x14ac:dyDescent="0.25">
      <c r="B2022" s="22">
        <v>2017</v>
      </c>
      <c r="C2022" s="32">
        <v>28359</v>
      </c>
      <c r="D2022" s="33" t="s">
        <v>1565</v>
      </c>
      <c r="E2022" s="34">
        <v>-9.1</v>
      </c>
      <c r="F2022" s="34">
        <v>9.6999999999999993</v>
      </c>
      <c r="G2022" s="35">
        <v>2</v>
      </c>
      <c r="H2022" s="35">
        <v>3</v>
      </c>
      <c r="I2022" s="36"/>
    </row>
    <row r="2023" spans="2:9" ht="15.75" thickTop="1" thickBot="1" x14ac:dyDescent="0.25">
      <c r="B2023" s="22">
        <v>2018</v>
      </c>
      <c r="C2023" s="32">
        <v>28717</v>
      </c>
      <c r="D2023" s="33" t="s">
        <v>1565</v>
      </c>
      <c r="E2023" s="34">
        <v>-9.1</v>
      </c>
      <c r="F2023" s="34">
        <v>9.6</v>
      </c>
      <c r="G2023" s="35">
        <v>22</v>
      </c>
      <c r="H2023" s="35">
        <v>3</v>
      </c>
      <c r="I2023" s="36"/>
    </row>
    <row r="2024" spans="2:9" ht="15.75" thickTop="1" thickBot="1" x14ac:dyDescent="0.25">
      <c r="B2024" s="22">
        <v>2019</v>
      </c>
      <c r="C2024" s="32">
        <v>28719</v>
      </c>
      <c r="D2024" s="33" t="s">
        <v>1565</v>
      </c>
      <c r="E2024" s="34">
        <v>-9</v>
      </c>
      <c r="F2024" s="34">
        <v>9.6999999999999993</v>
      </c>
      <c r="G2024" s="35">
        <v>6</v>
      </c>
      <c r="H2024" s="35">
        <v>3</v>
      </c>
      <c r="I2024" s="36"/>
    </row>
    <row r="2025" spans="2:9" ht="15.75" thickTop="1" thickBot="1" x14ac:dyDescent="0.25">
      <c r="B2025" s="22">
        <v>2020</v>
      </c>
      <c r="C2025" s="32">
        <v>28755</v>
      </c>
      <c r="D2025" s="33" t="s">
        <v>1565</v>
      </c>
      <c r="E2025" s="34">
        <v>-9</v>
      </c>
      <c r="F2025" s="34">
        <v>9.6999999999999993</v>
      </c>
      <c r="G2025" s="35">
        <v>18</v>
      </c>
      <c r="H2025" s="35">
        <v>3</v>
      </c>
      <c r="I2025" s="36"/>
    </row>
    <row r="2026" spans="2:9" ht="15.75" thickTop="1" thickBot="1" x14ac:dyDescent="0.25">
      <c r="B2026" s="22">
        <v>2021</v>
      </c>
      <c r="C2026" s="32">
        <v>28757</v>
      </c>
      <c r="D2026" s="33" t="s">
        <v>1565</v>
      </c>
      <c r="E2026" s="34">
        <v>-9</v>
      </c>
      <c r="F2026" s="34">
        <v>9.6999999999999993</v>
      </c>
      <c r="G2026" s="35">
        <v>26</v>
      </c>
      <c r="H2026" s="35">
        <v>3</v>
      </c>
      <c r="I2026" s="36"/>
    </row>
    <row r="2027" spans="2:9" ht="15.75" thickTop="1" thickBot="1" x14ac:dyDescent="0.25">
      <c r="B2027" s="22">
        <v>2022</v>
      </c>
      <c r="C2027" s="32">
        <v>28759</v>
      </c>
      <c r="D2027" s="33" t="s">
        <v>1565</v>
      </c>
      <c r="E2027" s="34">
        <v>-9</v>
      </c>
      <c r="F2027" s="34">
        <v>9.8000000000000007</v>
      </c>
      <c r="G2027" s="35">
        <v>21</v>
      </c>
      <c r="H2027" s="35">
        <v>3</v>
      </c>
      <c r="I2027" s="36"/>
    </row>
    <row r="2028" spans="2:9" ht="15.75" thickTop="1" thickBot="1" x14ac:dyDescent="0.25">
      <c r="B2028" s="22">
        <v>2023</v>
      </c>
      <c r="C2028" s="32">
        <v>28777</v>
      </c>
      <c r="D2028" s="33" t="s">
        <v>1565</v>
      </c>
      <c r="E2028" s="34">
        <v>-9.3000000000000007</v>
      </c>
      <c r="F2028" s="34">
        <v>9.6</v>
      </c>
      <c r="G2028" s="35">
        <v>7</v>
      </c>
      <c r="H2028" s="35">
        <v>3</v>
      </c>
      <c r="I2028" s="36"/>
    </row>
    <row r="2029" spans="2:9" ht="15.75" thickTop="1" thickBot="1" x14ac:dyDescent="0.25">
      <c r="B2029" s="22">
        <v>2024</v>
      </c>
      <c r="C2029" s="32">
        <v>28779</v>
      </c>
      <c r="D2029" s="33" t="s">
        <v>1565</v>
      </c>
      <c r="E2029" s="34">
        <v>-9.1</v>
      </c>
      <c r="F2029" s="34">
        <v>9.6</v>
      </c>
      <c r="G2029" s="35">
        <v>6</v>
      </c>
      <c r="H2029" s="35">
        <v>3</v>
      </c>
      <c r="I2029" s="36"/>
    </row>
    <row r="2030" spans="2:9" ht="15.75" thickTop="1" thickBot="1" x14ac:dyDescent="0.25">
      <c r="B2030" s="22">
        <v>2025</v>
      </c>
      <c r="C2030" s="32">
        <v>28790</v>
      </c>
      <c r="D2030" s="33" t="s">
        <v>1566</v>
      </c>
      <c r="E2030" s="34">
        <v>-9.4</v>
      </c>
      <c r="F2030" s="34">
        <v>9.5</v>
      </c>
      <c r="G2030" s="35">
        <v>8</v>
      </c>
      <c r="H2030" s="35">
        <v>3</v>
      </c>
      <c r="I2030" s="36"/>
    </row>
    <row r="2031" spans="2:9" ht="15.75" thickTop="1" thickBot="1" x14ac:dyDescent="0.25">
      <c r="B2031" s="22">
        <v>2026</v>
      </c>
      <c r="C2031" s="32">
        <v>28816</v>
      </c>
      <c r="D2031" s="33" t="s">
        <v>1567</v>
      </c>
      <c r="E2031" s="34">
        <v>-9.3000000000000007</v>
      </c>
      <c r="F2031" s="34">
        <v>9.6</v>
      </c>
      <c r="G2031" s="35">
        <v>8</v>
      </c>
      <c r="H2031" s="35">
        <v>3</v>
      </c>
      <c r="I2031" s="36"/>
    </row>
    <row r="2032" spans="2:9" ht="15.75" thickTop="1" thickBot="1" x14ac:dyDescent="0.25">
      <c r="B2032" s="22">
        <v>2027</v>
      </c>
      <c r="C2032" s="32">
        <v>28832</v>
      </c>
      <c r="D2032" s="33" t="s">
        <v>1568</v>
      </c>
      <c r="E2032" s="34">
        <v>-9.6999999999999993</v>
      </c>
      <c r="F2032" s="34">
        <v>9.5</v>
      </c>
      <c r="G2032" s="35">
        <v>24</v>
      </c>
      <c r="H2032" s="35">
        <v>3</v>
      </c>
      <c r="I2032" s="36"/>
    </row>
    <row r="2033" spans="2:9" ht="15.75" thickTop="1" thickBot="1" x14ac:dyDescent="0.25">
      <c r="B2033" s="22">
        <v>2028</v>
      </c>
      <c r="C2033" s="32">
        <v>28844</v>
      </c>
      <c r="D2033" s="33" t="s">
        <v>1569</v>
      </c>
      <c r="E2033" s="34">
        <v>-9.1999999999999993</v>
      </c>
      <c r="F2033" s="34">
        <v>9.6</v>
      </c>
      <c r="G2033" s="35">
        <v>10</v>
      </c>
      <c r="H2033" s="35">
        <v>3</v>
      </c>
      <c r="I2033" s="36"/>
    </row>
    <row r="2034" spans="2:9" ht="15.75" thickTop="1" thickBot="1" x14ac:dyDescent="0.25">
      <c r="B2034" s="22">
        <v>2029</v>
      </c>
      <c r="C2034" s="32">
        <v>28857</v>
      </c>
      <c r="D2034" s="33" t="s">
        <v>1570</v>
      </c>
      <c r="E2034" s="34">
        <v>-9.6999999999999993</v>
      </c>
      <c r="F2034" s="34">
        <v>9.5</v>
      </c>
      <c r="G2034" s="35">
        <v>47</v>
      </c>
      <c r="H2034" s="35">
        <v>3</v>
      </c>
      <c r="I2034" s="36"/>
    </row>
    <row r="2035" spans="2:9" ht="15.75" thickTop="1" thickBot="1" x14ac:dyDescent="0.25">
      <c r="B2035" s="22">
        <v>2030</v>
      </c>
      <c r="C2035" s="32">
        <v>28865</v>
      </c>
      <c r="D2035" s="33" t="s">
        <v>1571</v>
      </c>
      <c r="E2035" s="34">
        <v>-9.5</v>
      </c>
      <c r="F2035" s="34">
        <v>9.6</v>
      </c>
      <c r="G2035" s="35">
        <v>0</v>
      </c>
      <c r="H2035" s="35">
        <v>3</v>
      </c>
      <c r="I2035" s="36"/>
    </row>
    <row r="2036" spans="2:9" ht="15.75" thickTop="1" thickBot="1" x14ac:dyDescent="0.25">
      <c r="B2036" s="22">
        <v>2031</v>
      </c>
      <c r="C2036" s="32">
        <v>28870</v>
      </c>
      <c r="D2036" s="33" t="s">
        <v>1572</v>
      </c>
      <c r="E2036" s="34">
        <v>-9.6999999999999993</v>
      </c>
      <c r="F2036" s="34">
        <v>9.5</v>
      </c>
      <c r="G2036" s="35">
        <v>6</v>
      </c>
      <c r="H2036" s="35">
        <v>3</v>
      </c>
      <c r="I2036" s="36"/>
    </row>
    <row r="2037" spans="2:9" ht="15.75" thickTop="1" thickBot="1" x14ac:dyDescent="0.25">
      <c r="B2037" s="22">
        <v>2032</v>
      </c>
      <c r="C2037" s="32">
        <v>28876</v>
      </c>
      <c r="D2037" s="33" t="s">
        <v>1573</v>
      </c>
      <c r="E2037" s="34">
        <v>-9.6</v>
      </c>
      <c r="F2037" s="34">
        <v>9.5</v>
      </c>
      <c r="G2037" s="35">
        <v>12</v>
      </c>
      <c r="H2037" s="35">
        <v>3</v>
      </c>
      <c r="I2037" s="36"/>
    </row>
    <row r="2038" spans="2:9" ht="15.75" thickTop="1" thickBot="1" x14ac:dyDescent="0.25">
      <c r="B2038" s="22">
        <v>2033</v>
      </c>
      <c r="C2038" s="32">
        <v>28879</v>
      </c>
      <c r="D2038" s="33" t="s">
        <v>1574</v>
      </c>
      <c r="E2038" s="34">
        <v>-9.6</v>
      </c>
      <c r="F2038" s="34">
        <v>9.5</v>
      </c>
      <c r="G2038" s="35">
        <v>4</v>
      </c>
      <c r="H2038" s="35">
        <v>3</v>
      </c>
      <c r="I2038" s="36"/>
    </row>
    <row r="2039" spans="2:9" ht="15.75" thickTop="1" thickBot="1" x14ac:dyDescent="0.25">
      <c r="B2039" s="22">
        <v>2034</v>
      </c>
      <c r="C2039" s="32">
        <v>29221</v>
      </c>
      <c r="D2039" s="33" t="s">
        <v>1575</v>
      </c>
      <c r="E2039" s="34">
        <v>-10.7</v>
      </c>
      <c r="F2039" s="34">
        <v>10.199999999999999</v>
      </c>
      <c r="G2039" s="35">
        <v>38</v>
      </c>
      <c r="H2039" s="35">
        <v>3</v>
      </c>
      <c r="I2039" s="36"/>
    </row>
    <row r="2040" spans="2:9" ht="15.75" thickTop="1" thickBot="1" x14ac:dyDescent="0.25">
      <c r="B2040" s="22">
        <v>2035</v>
      </c>
      <c r="C2040" s="32">
        <v>29223</v>
      </c>
      <c r="D2040" s="33" t="s">
        <v>1575</v>
      </c>
      <c r="E2040" s="34">
        <v>-11.1</v>
      </c>
      <c r="F2040" s="34">
        <v>9.9</v>
      </c>
      <c r="G2040" s="35">
        <v>52</v>
      </c>
      <c r="H2040" s="35">
        <v>3</v>
      </c>
      <c r="I2040" s="36"/>
    </row>
    <row r="2041" spans="2:9" ht="15.75" thickTop="1" thickBot="1" x14ac:dyDescent="0.25">
      <c r="B2041" s="22">
        <v>2036</v>
      </c>
      <c r="C2041" s="32">
        <v>29225</v>
      </c>
      <c r="D2041" s="33" t="s">
        <v>1575</v>
      </c>
      <c r="E2041" s="34">
        <v>-11</v>
      </c>
      <c r="F2041" s="34">
        <v>9.9</v>
      </c>
      <c r="G2041" s="35">
        <v>37</v>
      </c>
      <c r="H2041" s="35">
        <v>3</v>
      </c>
      <c r="I2041" s="36"/>
    </row>
    <row r="2042" spans="2:9" ht="15.75" thickTop="1" thickBot="1" x14ac:dyDescent="0.25">
      <c r="B2042" s="22">
        <v>2037</v>
      </c>
      <c r="C2042" s="32">
        <v>29227</v>
      </c>
      <c r="D2042" s="33" t="s">
        <v>1575</v>
      </c>
      <c r="E2042" s="34">
        <v>-11.1</v>
      </c>
      <c r="F2042" s="34">
        <v>9.8000000000000007</v>
      </c>
      <c r="G2042" s="35">
        <v>39</v>
      </c>
      <c r="H2042" s="35">
        <v>3</v>
      </c>
      <c r="I2042" s="36"/>
    </row>
    <row r="2043" spans="2:9" ht="15.75" thickTop="1" thickBot="1" x14ac:dyDescent="0.25">
      <c r="B2043" s="22">
        <v>2038</v>
      </c>
      <c r="C2043" s="32">
        <v>29229</v>
      </c>
      <c r="D2043" s="33" t="s">
        <v>1576</v>
      </c>
      <c r="E2043" s="34">
        <v>-11.2</v>
      </c>
      <c r="F2043" s="34">
        <v>9.6</v>
      </c>
      <c r="G2043" s="35">
        <v>50</v>
      </c>
      <c r="H2043" s="35">
        <v>3</v>
      </c>
      <c r="I2043" s="36"/>
    </row>
    <row r="2044" spans="2:9" ht="15.75" thickTop="1" thickBot="1" x14ac:dyDescent="0.25">
      <c r="B2044" s="22">
        <v>2039</v>
      </c>
      <c r="C2044" s="32">
        <v>29303</v>
      </c>
      <c r="D2044" s="33" t="s">
        <v>1577</v>
      </c>
      <c r="E2044" s="34">
        <v>-11.2</v>
      </c>
      <c r="F2044" s="34">
        <v>9.1</v>
      </c>
      <c r="G2044" s="35">
        <v>74</v>
      </c>
      <c r="H2044" s="35">
        <v>3</v>
      </c>
      <c r="I2044" s="36"/>
    </row>
    <row r="2045" spans="2:9" ht="15.75" thickTop="1" thickBot="1" x14ac:dyDescent="0.25">
      <c r="B2045" s="22">
        <v>2040</v>
      </c>
      <c r="C2045" s="32">
        <v>29308</v>
      </c>
      <c r="D2045" s="33" t="s">
        <v>1578</v>
      </c>
      <c r="E2045" s="34">
        <v>-11.1</v>
      </c>
      <c r="F2045" s="34">
        <v>9.6</v>
      </c>
      <c r="G2045" s="35">
        <v>33</v>
      </c>
      <c r="H2045" s="35">
        <v>3</v>
      </c>
      <c r="I2045" s="36"/>
    </row>
    <row r="2046" spans="2:9" ht="15.75" thickTop="1" thickBot="1" x14ac:dyDescent="0.25">
      <c r="B2046" s="22">
        <v>2041</v>
      </c>
      <c r="C2046" s="32">
        <v>29313</v>
      </c>
      <c r="D2046" s="33" t="s">
        <v>1579</v>
      </c>
      <c r="E2046" s="34">
        <v>-11.1</v>
      </c>
      <c r="F2046" s="34">
        <v>9.6999999999999993</v>
      </c>
      <c r="G2046" s="35">
        <v>43</v>
      </c>
      <c r="H2046" s="35">
        <v>3</v>
      </c>
      <c r="I2046" s="36"/>
    </row>
    <row r="2047" spans="2:9" ht="15.75" thickTop="1" thickBot="1" x14ac:dyDescent="0.25">
      <c r="B2047" s="22">
        <v>2042</v>
      </c>
      <c r="C2047" s="32">
        <v>29320</v>
      </c>
      <c r="D2047" s="33" t="s">
        <v>1580</v>
      </c>
      <c r="E2047" s="34">
        <v>-11.3</v>
      </c>
      <c r="F2047" s="34">
        <v>9.1999999999999993</v>
      </c>
      <c r="G2047" s="35">
        <v>59</v>
      </c>
      <c r="H2047" s="35">
        <v>3</v>
      </c>
      <c r="I2047" s="36"/>
    </row>
    <row r="2048" spans="2:9" ht="15.75" thickTop="1" thickBot="1" x14ac:dyDescent="0.25">
      <c r="B2048" s="22">
        <v>2043</v>
      </c>
      <c r="C2048" s="32">
        <v>29323</v>
      </c>
      <c r="D2048" s="33" t="s">
        <v>1581</v>
      </c>
      <c r="E2048" s="34">
        <v>-11.2</v>
      </c>
      <c r="F2048" s="34">
        <v>9.6999999999999993</v>
      </c>
      <c r="G2048" s="35">
        <v>43</v>
      </c>
      <c r="H2048" s="35">
        <v>3</v>
      </c>
      <c r="I2048" s="36"/>
    </row>
    <row r="2049" spans="2:9" ht="15.75" thickTop="1" thickBot="1" x14ac:dyDescent="0.25">
      <c r="B2049" s="22">
        <v>2044</v>
      </c>
      <c r="C2049" s="32">
        <v>29328</v>
      </c>
      <c r="D2049" s="33" t="s">
        <v>1582</v>
      </c>
      <c r="E2049" s="34">
        <v>-11.7</v>
      </c>
      <c r="F2049" s="34">
        <v>9.1</v>
      </c>
      <c r="G2049" s="35">
        <v>66</v>
      </c>
      <c r="H2049" s="35">
        <v>3</v>
      </c>
      <c r="I2049" s="36"/>
    </row>
    <row r="2050" spans="2:9" ht="15.75" thickTop="1" thickBot="1" x14ac:dyDescent="0.25">
      <c r="B2050" s="22">
        <v>2045</v>
      </c>
      <c r="C2050" s="32">
        <v>29331</v>
      </c>
      <c r="D2050" s="33" t="s">
        <v>1583</v>
      </c>
      <c r="E2050" s="34">
        <v>-11.3</v>
      </c>
      <c r="F2050" s="34">
        <v>9.6</v>
      </c>
      <c r="G2050" s="35">
        <v>52</v>
      </c>
      <c r="H2050" s="35">
        <v>3</v>
      </c>
      <c r="I2050" s="36"/>
    </row>
    <row r="2051" spans="2:9" ht="15.75" thickTop="1" thickBot="1" x14ac:dyDescent="0.25">
      <c r="B2051" s="22">
        <v>2046</v>
      </c>
      <c r="C2051" s="32">
        <v>29336</v>
      </c>
      <c r="D2051" s="33" t="s">
        <v>1584</v>
      </c>
      <c r="E2051" s="34">
        <v>-11.1</v>
      </c>
      <c r="F2051" s="34">
        <v>9.8000000000000007</v>
      </c>
      <c r="G2051" s="35">
        <v>39</v>
      </c>
      <c r="H2051" s="35">
        <v>3</v>
      </c>
      <c r="I2051" s="36"/>
    </row>
    <row r="2052" spans="2:9" ht="15.75" thickTop="1" thickBot="1" x14ac:dyDescent="0.25">
      <c r="B2052" s="22">
        <v>2047</v>
      </c>
      <c r="C2052" s="32">
        <v>29339</v>
      </c>
      <c r="D2052" s="33" t="s">
        <v>1585</v>
      </c>
      <c r="E2052" s="34">
        <v>-11.2</v>
      </c>
      <c r="F2052" s="34">
        <v>9.6999999999999993</v>
      </c>
      <c r="G2052" s="35">
        <v>49</v>
      </c>
      <c r="H2052" s="35">
        <v>3</v>
      </c>
      <c r="I2052" s="36"/>
    </row>
    <row r="2053" spans="2:9" ht="15.75" thickTop="1" thickBot="1" x14ac:dyDescent="0.25">
      <c r="B2053" s="22">
        <v>2048</v>
      </c>
      <c r="C2053" s="32">
        <v>29342</v>
      </c>
      <c r="D2053" s="33" t="s">
        <v>1586</v>
      </c>
      <c r="E2053" s="34">
        <v>-11.1</v>
      </c>
      <c r="F2053" s="34">
        <v>9.6999999999999993</v>
      </c>
      <c r="G2053" s="35">
        <v>39</v>
      </c>
      <c r="H2053" s="35">
        <v>3</v>
      </c>
      <c r="I2053" s="36"/>
    </row>
    <row r="2054" spans="2:9" ht="15.75" thickTop="1" thickBot="1" x14ac:dyDescent="0.25">
      <c r="B2054" s="22">
        <v>2049</v>
      </c>
      <c r="C2054" s="32">
        <v>29345</v>
      </c>
      <c r="D2054" s="33" t="s">
        <v>1587</v>
      </c>
      <c r="E2054" s="34">
        <v>-11.7</v>
      </c>
      <c r="F2054" s="34">
        <v>9</v>
      </c>
      <c r="G2054" s="35">
        <v>127</v>
      </c>
      <c r="H2054" s="35">
        <v>3</v>
      </c>
      <c r="I2054" s="36"/>
    </row>
    <row r="2055" spans="2:9" ht="15.75" thickTop="1" thickBot="1" x14ac:dyDescent="0.25">
      <c r="B2055" s="22">
        <v>2050</v>
      </c>
      <c r="C2055" s="32">
        <v>29348</v>
      </c>
      <c r="D2055" s="33" t="s">
        <v>1588</v>
      </c>
      <c r="E2055" s="34">
        <v>-11.5</v>
      </c>
      <c r="F2055" s="34">
        <v>9.1999999999999993</v>
      </c>
      <c r="G2055" s="35">
        <v>89</v>
      </c>
      <c r="H2055" s="35">
        <v>3</v>
      </c>
      <c r="I2055" s="36"/>
    </row>
    <row r="2056" spans="2:9" ht="15.75" thickTop="1" thickBot="1" x14ac:dyDescent="0.25">
      <c r="B2056" s="22">
        <v>2051</v>
      </c>
      <c r="C2056" s="32">
        <v>29351</v>
      </c>
      <c r="D2056" s="33" t="s">
        <v>1589</v>
      </c>
      <c r="E2056" s="34">
        <v>-11.3</v>
      </c>
      <c r="F2056" s="34">
        <v>9.4</v>
      </c>
      <c r="G2056" s="35">
        <v>66</v>
      </c>
      <c r="H2056" s="35">
        <v>3</v>
      </c>
      <c r="I2056" s="36"/>
    </row>
    <row r="2057" spans="2:9" ht="15.75" thickTop="1" thickBot="1" x14ac:dyDescent="0.25">
      <c r="B2057" s="22">
        <v>2052</v>
      </c>
      <c r="C2057" s="32">
        <v>29352</v>
      </c>
      <c r="D2057" s="33" t="s">
        <v>1590</v>
      </c>
      <c r="E2057" s="34">
        <v>-11.1</v>
      </c>
      <c r="F2057" s="34">
        <v>9.8000000000000007</v>
      </c>
      <c r="G2057" s="35">
        <v>42</v>
      </c>
      <c r="H2057" s="35">
        <v>3</v>
      </c>
      <c r="I2057" s="36"/>
    </row>
    <row r="2058" spans="2:9" ht="15.75" thickTop="1" thickBot="1" x14ac:dyDescent="0.25">
      <c r="B2058" s="22">
        <v>2053</v>
      </c>
      <c r="C2058" s="32">
        <v>29353</v>
      </c>
      <c r="D2058" s="33" t="s">
        <v>1591</v>
      </c>
      <c r="E2058" s="34">
        <v>-11.3</v>
      </c>
      <c r="F2058" s="34">
        <v>9.6</v>
      </c>
      <c r="G2058" s="35">
        <v>53</v>
      </c>
      <c r="H2058" s="35">
        <v>3</v>
      </c>
      <c r="I2058" s="36"/>
    </row>
    <row r="2059" spans="2:9" ht="15.75" thickTop="1" thickBot="1" x14ac:dyDescent="0.25">
      <c r="B2059" s="22">
        <v>2054</v>
      </c>
      <c r="C2059" s="32">
        <v>29355</v>
      </c>
      <c r="D2059" s="33" t="s">
        <v>1592</v>
      </c>
      <c r="E2059" s="34">
        <v>-11.3</v>
      </c>
      <c r="F2059" s="34">
        <v>9.5</v>
      </c>
      <c r="G2059" s="35">
        <v>54</v>
      </c>
      <c r="H2059" s="35">
        <v>3</v>
      </c>
      <c r="I2059" s="36"/>
    </row>
    <row r="2060" spans="2:9" ht="15.75" thickTop="1" thickBot="1" x14ac:dyDescent="0.25">
      <c r="B2060" s="22">
        <v>2055</v>
      </c>
      <c r="C2060" s="32">
        <v>29356</v>
      </c>
      <c r="D2060" s="33" t="s">
        <v>1593</v>
      </c>
      <c r="E2060" s="34">
        <v>-11.2</v>
      </c>
      <c r="F2060" s="34">
        <v>9.6999999999999993</v>
      </c>
      <c r="G2060" s="35">
        <v>43</v>
      </c>
      <c r="H2060" s="35">
        <v>3</v>
      </c>
      <c r="I2060" s="36"/>
    </row>
    <row r="2061" spans="2:9" ht="15.75" thickTop="1" thickBot="1" x14ac:dyDescent="0.25">
      <c r="B2061" s="22">
        <v>2056</v>
      </c>
      <c r="C2061" s="32">
        <v>29358</v>
      </c>
      <c r="D2061" s="33" t="s">
        <v>1594</v>
      </c>
      <c r="E2061" s="34">
        <v>-11.1</v>
      </c>
      <c r="F2061" s="34">
        <v>9.6999999999999993</v>
      </c>
      <c r="G2061" s="35">
        <v>40</v>
      </c>
      <c r="H2061" s="35">
        <v>3</v>
      </c>
      <c r="I2061" s="36"/>
    </row>
    <row r="2062" spans="2:9" ht="15.75" thickTop="1" thickBot="1" x14ac:dyDescent="0.25">
      <c r="B2062" s="22">
        <v>2057</v>
      </c>
      <c r="C2062" s="32">
        <v>29359</v>
      </c>
      <c r="D2062" s="33" t="s">
        <v>1595</v>
      </c>
      <c r="E2062" s="34">
        <v>-11.3</v>
      </c>
      <c r="F2062" s="34">
        <v>9.3000000000000007</v>
      </c>
      <c r="G2062" s="35">
        <v>72</v>
      </c>
      <c r="H2062" s="35">
        <v>3</v>
      </c>
      <c r="I2062" s="36"/>
    </row>
    <row r="2063" spans="2:9" ht="15.75" thickTop="1" thickBot="1" x14ac:dyDescent="0.25">
      <c r="B2063" s="22">
        <v>2058</v>
      </c>
      <c r="C2063" s="32">
        <v>29361</v>
      </c>
      <c r="D2063" s="33" t="s">
        <v>1596</v>
      </c>
      <c r="E2063" s="34">
        <v>-11.3</v>
      </c>
      <c r="F2063" s="34">
        <v>9.4</v>
      </c>
      <c r="G2063" s="35">
        <v>68</v>
      </c>
      <c r="H2063" s="35">
        <v>3</v>
      </c>
      <c r="I2063" s="36"/>
    </row>
    <row r="2064" spans="2:9" ht="15.75" thickTop="1" thickBot="1" x14ac:dyDescent="0.25">
      <c r="B2064" s="22">
        <v>2059</v>
      </c>
      <c r="C2064" s="32">
        <v>29362</v>
      </c>
      <c r="D2064" s="33" t="s">
        <v>1597</v>
      </c>
      <c r="E2064" s="34">
        <v>-11.3</v>
      </c>
      <c r="F2064" s="34">
        <v>9.6</v>
      </c>
      <c r="G2064" s="35">
        <v>48</v>
      </c>
      <c r="H2064" s="35">
        <v>3</v>
      </c>
      <c r="I2064" s="36"/>
    </row>
    <row r="2065" spans="2:9" ht="15.75" thickTop="1" thickBot="1" x14ac:dyDescent="0.25">
      <c r="B2065" s="22">
        <v>2060</v>
      </c>
      <c r="C2065" s="32">
        <v>29364</v>
      </c>
      <c r="D2065" s="33" t="s">
        <v>1598</v>
      </c>
      <c r="E2065" s="34">
        <v>-11.2</v>
      </c>
      <c r="F2065" s="34">
        <v>9.6999999999999993</v>
      </c>
      <c r="G2065" s="35">
        <v>44</v>
      </c>
      <c r="H2065" s="35">
        <v>3</v>
      </c>
      <c r="I2065" s="36"/>
    </row>
    <row r="2066" spans="2:9" ht="15.75" thickTop="1" thickBot="1" x14ac:dyDescent="0.25">
      <c r="B2066" s="22">
        <v>2061</v>
      </c>
      <c r="C2066" s="32">
        <v>29365</v>
      </c>
      <c r="D2066" s="33" t="s">
        <v>1599</v>
      </c>
      <c r="E2066" s="34">
        <v>-11.7</v>
      </c>
      <c r="F2066" s="34">
        <v>9.1</v>
      </c>
      <c r="G2066" s="35">
        <v>128</v>
      </c>
      <c r="H2066" s="35">
        <v>3</v>
      </c>
      <c r="I2066" s="36"/>
    </row>
    <row r="2067" spans="2:9" ht="15.75" thickTop="1" thickBot="1" x14ac:dyDescent="0.25">
      <c r="B2067" s="22">
        <v>2062</v>
      </c>
      <c r="C2067" s="32">
        <v>29367</v>
      </c>
      <c r="D2067" s="33" t="s">
        <v>1600</v>
      </c>
      <c r="E2067" s="34">
        <v>-11.4</v>
      </c>
      <c r="F2067" s="34">
        <v>9.3000000000000007</v>
      </c>
      <c r="G2067" s="35">
        <v>86</v>
      </c>
      <c r="H2067" s="35">
        <v>3</v>
      </c>
      <c r="I2067" s="36"/>
    </row>
    <row r="2068" spans="2:9" ht="15.75" thickTop="1" thickBot="1" x14ac:dyDescent="0.25">
      <c r="B2068" s="22">
        <v>2063</v>
      </c>
      <c r="C2068" s="32">
        <v>29369</v>
      </c>
      <c r="D2068" s="33" t="s">
        <v>1601</v>
      </c>
      <c r="E2068" s="34">
        <v>-11.3</v>
      </c>
      <c r="F2068" s="34">
        <v>9.5</v>
      </c>
      <c r="G2068" s="35">
        <v>60</v>
      </c>
      <c r="H2068" s="35">
        <v>3</v>
      </c>
      <c r="I2068" s="36"/>
    </row>
    <row r="2069" spans="2:9" ht="15.75" thickTop="1" thickBot="1" x14ac:dyDescent="0.25">
      <c r="B2069" s="22">
        <v>2064</v>
      </c>
      <c r="C2069" s="32">
        <v>29378</v>
      </c>
      <c r="D2069" s="33" t="s">
        <v>1602</v>
      </c>
      <c r="E2069" s="34">
        <v>-11.8</v>
      </c>
      <c r="F2069" s="34">
        <v>9.3000000000000007</v>
      </c>
      <c r="G2069" s="35">
        <v>87</v>
      </c>
      <c r="H2069" s="35">
        <v>3</v>
      </c>
      <c r="I2069" s="36"/>
    </row>
    <row r="2070" spans="2:9" ht="15.75" thickTop="1" thickBot="1" x14ac:dyDescent="0.25">
      <c r="B2070" s="22">
        <v>2065</v>
      </c>
      <c r="C2070" s="32">
        <v>29379</v>
      </c>
      <c r="D2070" s="33" t="s">
        <v>1602</v>
      </c>
      <c r="E2070" s="34">
        <v>-11.6</v>
      </c>
      <c r="F2070" s="34">
        <v>9.4</v>
      </c>
      <c r="G2070" s="35">
        <v>74</v>
      </c>
      <c r="H2070" s="35">
        <v>3</v>
      </c>
      <c r="I2070" s="36"/>
    </row>
    <row r="2071" spans="2:9" ht="15.75" thickTop="1" thickBot="1" x14ac:dyDescent="0.25">
      <c r="B2071" s="22">
        <v>2066</v>
      </c>
      <c r="C2071" s="32">
        <v>29386</v>
      </c>
      <c r="D2071" s="33" t="s">
        <v>1603</v>
      </c>
      <c r="E2071" s="34">
        <v>-11.6</v>
      </c>
      <c r="F2071" s="34">
        <v>9.1999999999999993</v>
      </c>
      <c r="G2071" s="35">
        <v>112</v>
      </c>
      <c r="H2071" s="35">
        <v>3</v>
      </c>
      <c r="I2071" s="36"/>
    </row>
    <row r="2072" spans="2:9" ht="15.75" thickTop="1" thickBot="1" x14ac:dyDescent="0.25">
      <c r="B2072" s="22">
        <v>2067</v>
      </c>
      <c r="C2072" s="32">
        <v>29389</v>
      </c>
      <c r="D2072" s="33" t="s">
        <v>1604</v>
      </c>
      <c r="E2072" s="34">
        <v>-11.8</v>
      </c>
      <c r="F2072" s="34">
        <v>9.3000000000000007</v>
      </c>
      <c r="G2072" s="35">
        <v>57</v>
      </c>
      <c r="H2072" s="35">
        <v>3</v>
      </c>
      <c r="I2072" s="36"/>
    </row>
    <row r="2073" spans="2:9" ht="15.75" thickTop="1" thickBot="1" x14ac:dyDescent="0.25">
      <c r="B2073" s="22">
        <v>2068</v>
      </c>
      <c r="C2073" s="32">
        <v>29392</v>
      </c>
      <c r="D2073" s="33" t="s">
        <v>1605</v>
      </c>
      <c r="E2073" s="34">
        <v>-11.3</v>
      </c>
      <c r="F2073" s="34">
        <v>9.5</v>
      </c>
      <c r="G2073" s="35">
        <v>59</v>
      </c>
      <c r="H2073" s="35">
        <v>3</v>
      </c>
      <c r="I2073" s="36"/>
    </row>
    <row r="2074" spans="2:9" ht="15.75" thickTop="1" thickBot="1" x14ac:dyDescent="0.25">
      <c r="B2074" s="22">
        <v>2069</v>
      </c>
      <c r="C2074" s="32">
        <v>29393</v>
      </c>
      <c r="D2074" s="33" t="s">
        <v>1606</v>
      </c>
      <c r="E2074" s="34">
        <v>-11.4</v>
      </c>
      <c r="F2074" s="34">
        <v>9.4</v>
      </c>
      <c r="G2074" s="35">
        <v>76</v>
      </c>
      <c r="H2074" s="35">
        <v>3</v>
      </c>
      <c r="I2074" s="36"/>
    </row>
    <row r="2075" spans="2:9" ht="15.75" thickTop="1" thickBot="1" x14ac:dyDescent="0.25">
      <c r="B2075" s="22">
        <v>2070</v>
      </c>
      <c r="C2075" s="32">
        <v>29394</v>
      </c>
      <c r="D2075" s="33" t="s">
        <v>1607</v>
      </c>
      <c r="E2075" s="34">
        <v>-11.8</v>
      </c>
      <c r="F2075" s="34">
        <v>9.3000000000000007</v>
      </c>
      <c r="G2075" s="35">
        <v>66</v>
      </c>
      <c r="H2075" s="35">
        <v>3</v>
      </c>
      <c r="I2075" s="36"/>
    </row>
    <row r="2076" spans="2:9" ht="15.75" thickTop="1" thickBot="1" x14ac:dyDescent="0.25">
      <c r="B2076" s="22">
        <v>2071</v>
      </c>
      <c r="C2076" s="32">
        <v>29396</v>
      </c>
      <c r="D2076" s="33" t="s">
        <v>1608</v>
      </c>
      <c r="E2076" s="34">
        <v>-11.5</v>
      </c>
      <c r="F2076" s="34">
        <v>9.5</v>
      </c>
      <c r="G2076" s="35">
        <v>60</v>
      </c>
      <c r="H2076" s="35">
        <v>3</v>
      </c>
      <c r="I2076" s="36"/>
    </row>
    <row r="2077" spans="2:9" ht="15.75" thickTop="1" thickBot="1" x14ac:dyDescent="0.25">
      <c r="B2077" s="22">
        <v>2072</v>
      </c>
      <c r="C2077" s="32">
        <v>29399</v>
      </c>
      <c r="D2077" s="33" t="s">
        <v>1609</v>
      </c>
      <c r="E2077" s="34">
        <v>-11.4</v>
      </c>
      <c r="F2077" s="34">
        <v>9.5</v>
      </c>
      <c r="G2077" s="35">
        <v>57</v>
      </c>
      <c r="H2077" s="35">
        <v>3</v>
      </c>
      <c r="I2077" s="36"/>
    </row>
    <row r="2078" spans="2:9" ht="15.75" thickTop="1" thickBot="1" x14ac:dyDescent="0.25">
      <c r="B2078" s="22">
        <v>2073</v>
      </c>
      <c r="C2078" s="32">
        <v>29410</v>
      </c>
      <c r="D2078" s="33" t="s">
        <v>1610</v>
      </c>
      <c r="E2078" s="34">
        <v>-11.7</v>
      </c>
      <c r="F2078" s="34">
        <v>9.6</v>
      </c>
      <c r="G2078" s="35">
        <v>20</v>
      </c>
      <c r="H2078" s="35">
        <v>4</v>
      </c>
      <c r="I2078" s="36"/>
    </row>
    <row r="2079" spans="2:9" ht="15.75" thickTop="1" thickBot="1" x14ac:dyDescent="0.25">
      <c r="B2079" s="22">
        <v>2074</v>
      </c>
      <c r="C2079" s="32">
        <v>29413</v>
      </c>
      <c r="D2079" s="33" t="s">
        <v>1611</v>
      </c>
      <c r="E2079" s="34">
        <v>-11.8</v>
      </c>
      <c r="F2079" s="34">
        <v>9.3000000000000007</v>
      </c>
      <c r="G2079" s="35">
        <v>69</v>
      </c>
      <c r="H2079" s="35">
        <v>4</v>
      </c>
      <c r="I2079" s="36"/>
    </row>
    <row r="2080" spans="2:9" ht="15.75" thickTop="1" thickBot="1" x14ac:dyDescent="0.25">
      <c r="B2080" s="22">
        <v>2075</v>
      </c>
      <c r="C2080" s="32">
        <v>29416</v>
      </c>
      <c r="D2080" s="33" t="s">
        <v>1612</v>
      </c>
      <c r="E2080" s="34">
        <v>-11.8</v>
      </c>
      <c r="F2080" s="34">
        <v>9.3000000000000007</v>
      </c>
      <c r="G2080" s="35">
        <v>44</v>
      </c>
      <c r="H2080" s="35">
        <v>4</v>
      </c>
      <c r="I2080" s="36"/>
    </row>
    <row r="2081" spans="2:9" ht="15.75" thickTop="1" thickBot="1" x14ac:dyDescent="0.25">
      <c r="B2081" s="22">
        <v>2076</v>
      </c>
      <c r="C2081" s="32">
        <v>29439</v>
      </c>
      <c r="D2081" s="33" t="s">
        <v>1613</v>
      </c>
      <c r="E2081" s="34">
        <v>-11.6</v>
      </c>
      <c r="F2081" s="34">
        <v>9.5</v>
      </c>
      <c r="G2081" s="35">
        <v>14</v>
      </c>
      <c r="H2081" s="35">
        <v>4</v>
      </c>
      <c r="I2081" s="36"/>
    </row>
    <row r="2082" spans="2:9" ht="15.75" thickTop="1" thickBot="1" x14ac:dyDescent="0.25">
      <c r="B2082" s="22">
        <v>2077</v>
      </c>
      <c r="C2082" s="32">
        <v>29451</v>
      </c>
      <c r="D2082" s="33" t="s">
        <v>1614</v>
      </c>
      <c r="E2082" s="34">
        <v>-11.6</v>
      </c>
      <c r="F2082" s="34">
        <v>9.5</v>
      </c>
      <c r="G2082" s="35">
        <v>11</v>
      </c>
      <c r="H2082" s="35">
        <v>4</v>
      </c>
      <c r="I2082" s="36"/>
    </row>
    <row r="2083" spans="2:9" ht="15.75" thickTop="1" thickBot="1" x14ac:dyDescent="0.25">
      <c r="B2083" s="22">
        <v>2078</v>
      </c>
      <c r="C2083" s="32">
        <v>29456</v>
      </c>
      <c r="D2083" s="33" t="s">
        <v>1615</v>
      </c>
      <c r="E2083" s="34">
        <v>-11.6</v>
      </c>
      <c r="F2083" s="34">
        <v>9.4</v>
      </c>
      <c r="G2083" s="35">
        <v>27</v>
      </c>
      <c r="H2083" s="35">
        <v>4</v>
      </c>
      <c r="I2083" s="36"/>
    </row>
    <row r="2084" spans="2:9" ht="15.75" thickTop="1" thickBot="1" x14ac:dyDescent="0.25">
      <c r="B2084" s="22">
        <v>2079</v>
      </c>
      <c r="C2084" s="32">
        <v>29459</v>
      </c>
      <c r="D2084" s="33" t="s">
        <v>1616</v>
      </c>
      <c r="E2084" s="34">
        <v>-11.8</v>
      </c>
      <c r="F2084" s="34">
        <v>9.3000000000000007</v>
      </c>
      <c r="G2084" s="35">
        <v>44</v>
      </c>
      <c r="H2084" s="35">
        <v>4</v>
      </c>
      <c r="I2084" s="36"/>
    </row>
    <row r="2085" spans="2:9" ht="15.75" thickTop="1" thickBot="1" x14ac:dyDescent="0.25">
      <c r="B2085" s="22">
        <v>2080</v>
      </c>
      <c r="C2085" s="32">
        <v>29462</v>
      </c>
      <c r="D2085" s="33" t="s">
        <v>1617</v>
      </c>
      <c r="E2085" s="34">
        <v>-11.6</v>
      </c>
      <c r="F2085" s="34">
        <v>9.4</v>
      </c>
      <c r="G2085" s="35">
        <v>16</v>
      </c>
      <c r="H2085" s="35">
        <v>4</v>
      </c>
      <c r="I2085" s="36"/>
    </row>
    <row r="2086" spans="2:9" ht="15.75" thickTop="1" thickBot="1" x14ac:dyDescent="0.25">
      <c r="B2086" s="22">
        <v>2081</v>
      </c>
      <c r="C2086" s="32">
        <v>29465</v>
      </c>
      <c r="D2086" s="33" t="s">
        <v>1618</v>
      </c>
      <c r="E2086" s="34">
        <v>-11.8</v>
      </c>
      <c r="F2086" s="34">
        <v>9.3000000000000007</v>
      </c>
      <c r="G2086" s="35">
        <v>49</v>
      </c>
      <c r="H2086" s="35">
        <v>4</v>
      </c>
      <c r="I2086" s="36"/>
    </row>
    <row r="2087" spans="2:9" ht="15.75" thickTop="1" thickBot="1" x14ac:dyDescent="0.25">
      <c r="B2087" s="22">
        <v>2082</v>
      </c>
      <c r="C2087" s="32">
        <v>29468</v>
      </c>
      <c r="D2087" s="33" t="s">
        <v>399</v>
      </c>
      <c r="E2087" s="34">
        <v>-11.8</v>
      </c>
      <c r="F2087" s="34">
        <v>9.3000000000000007</v>
      </c>
      <c r="G2087" s="35">
        <v>50</v>
      </c>
      <c r="H2087" s="35">
        <v>4</v>
      </c>
      <c r="I2087" s="36"/>
    </row>
    <row r="2088" spans="2:9" ht="15.75" thickTop="1" thickBot="1" x14ac:dyDescent="0.25">
      <c r="B2088" s="22">
        <v>2083</v>
      </c>
      <c r="C2088" s="32">
        <v>29471</v>
      </c>
      <c r="D2088" s="33" t="s">
        <v>1619</v>
      </c>
      <c r="E2088" s="34">
        <v>-12</v>
      </c>
      <c r="F2088" s="34">
        <v>9.4</v>
      </c>
      <c r="G2088" s="35">
        <v>35</v>
      </c>
      <c r="H2088" s="35">
        <v>4</v>
      </c>
      <c r="I2088" s="36"/>
    </row>
    <row r="2089" spans="2:9" ht="15.75" thickTop="1" thickBot="1" x14ac:dyDescent="0.25">
      <c r="B2089" s="22">
        <v>2084</v>
      </c>
      <c r="C2089" s="32">
        <v>29472</v>
      </c>
      <c r="D2089" s="33" t="s">
        <v>1620</v>
      </c>
      <c r="E2089" s="34">
        <v>-11.6</v>
      </c>
      <c r="F2089" s="34">
        <v>9.5</v>
      </c>
      <c r="G2089" s="35">
        <v>10</v>
      </c>
      <c r="H2089" s="35">
        <v>4</v>
      </c>
      <c r="I2089" s="36"/>
    </row>
    <row r="2090" spans="2:9" ht="15.75" thickTop="1" thickBot="1" x14ac:dyDescent="0.25">
      <c r="B2090" s="22">
        <v>2085</v>
      </c>
      <c r="C2090" s="32">
        <v>29473</v>
      </c>
      <c r="D2090" s="33" t="s">
        <v>1621</v>
      </c>
      <c r="E2090" s="34">
        <v>-11.4</v>
      </c>
      <c r="F2090" s="34">
        <v>9.1</v>
      </c>
      <c r="G2090" s="35">
        <v>94</v>
      </c>
      <c r="H2090" s="35">
        <v>3</v>
      </c>
      <c r="I2090" s="36"/>
    </row>
    <row r="2091" spans="2:9" ht="15.75" thickTop="1" thickBot="1" x14ac:dyDescent="0.25">
      <c r="B2091" s="22">
        <v>2086</v>
      </c>
      <c r="C2091" s="32">
        <v>29475</v>
      </c>
      <c r="D2091" s="33" t="s">
        <v>1622</v>
      </c>
      <c r="E2091" s="34">
        <v>-11.9</v>
      </c>
      <c r="F2091" s="34">
        <v>9.4</v>
      </c>
      <c r="G2091" s="35">
        <v>25</v>
      </c>
      <c r="H2091" s="35">
        <v>4</v>
      </c>
      <c r="I2091" s="36"/>
    </row>
    <row r="2092" spans="2:9" ht="15.75" thickTop="1" thickBot="1" x14ac:dyDescent="0.25">
      <c r="B2092" s="22">
        <v>2087</v>
      </c>
      <c r="C2092" s="32">
        <v>29476</v>
      </c>
      <c r="D2092" s="33" t="s">
        <v>1623</v>
      </c>
      <c r="E2092" s="34">
        <v>-11.7</v>
      </c>
      <c r="F2092" s="34">
        <v>9.5</v>
      </c>
      <c r="G2092" s="35">
        <v>12</v>
      </c>
      <c r="H2092" s="35">
        <v>4</v>
      </c>
      <c r="I2092" s="36"/>
    </row>
    <row r="2093" spans="2:9" ht="15.75" thickTop="1" thickBot="1" x14ac:dyDescent="0.25">
      <c r="B2093" s="22">
        <v>2088</v>
      </c>
      <c r="C2093" s="32">
        <v>29478</v>
      </c>
      <c r="D2093" s="33" t="s">
        <v>1624</v>
      </c>
      <c r="E2093" s="34">
        <v>-12</v>
      </c>
      <c r="F2093" s="34">
        <v>9.3000000000000007</v>
      </c>
      <c r="G2093" s="35">
        <v>40</v>
      </c>
      <c r="H2093" s="35">
        <v>4</v>
      </c>
      <c r="I2093" s="36"/>
    </row>
    <row r="2094" spans="2:9" ht="15.75" thickTop="1" thickBot="1" x14ac:dyDescent="0.25">
      <c r="B2094" s="22">
        <v>2089</v>
      </c>
      <c r="C2094" s="32">
        <v>29479</v>
      </c>
      <c r="D2094" s="33" t="s">
        <v>1625</v>
      </c>
      <c r="E2094" s="34">
        <v>-11.6</v>
      </c>
      <c r="F2094" s="34">
        <v>9.4</v>
      </c>
      <c r="G2094" s="35">
        <v>22</v>
      </c>
      <c r="H2094" s="35">
        <v>4</v>
      </c>
      <c r="I2094" s="36"/>
    </row>
    <row r="2095" spans="2:9" ht="15.75" thickTop="1" thickBot="1" x14ac:dyDescent="0.25">
      <c r="B2095" s="22">
        <v>2090</v>
      </c>
      <c r="C2095" s="32">
        <v>29481</v>
      </c>
      <c r="D2095" s="33" t="s">
        <v>1626</v>
      </c>
      <c r="E2095" s="34">
        <v>-11.6</v>
      </c>
      <c r="F2095" s="34">
        <v>9.3000000000000007</v>
      </c>
      <c r="G2095" s="35">
        <v>51</v>
      </c>
      <c r="H2095" s="35">
        <v>4</v>
      </c>
      <c r="I2095" s="36"/>
    </row>
    <row r="2096" spans="2:9" ht="15.75" thickTop="1" thickBot="1" x14ac:dyDescent="0.25">
      <c r="B2096" s="22">
        <v>2091</v>
      </c>
      <c r="C2096" s="32">
        <v>29482</v>
      </c>
      <c r="D2096" s="33" t="s">
        <v>1627</v>
      </c>
      <c r="E2096" s="34">
        <v>-11.6</v>
      </c>
      <c r="F2096" s="34">
        <v>9.4</v>
      </c>
      <c r="G2096" s="35">
        <v>26</v>
      </c>
      <c r="H2096" s="35">
        <v>4</v>
      </c>
      <c r="I2096" s="36"/>
    </row>
    <row r="2097" spans="2:9" ht="15.75" thickTop="1" thickBot="1" x14ac:dyDescent="0.25">
      <c r="B2097" s="22">
        <v>2092</v>
      </c>
      <c r="C2097" s="32">
        <v>29484</v>
      </c>
      <c r="D2097" s="33" t="s">
        <v>1628</v>
      </c>
      <c r="E2097" s="34">
        <v>-11.7</v>
      </c>
      <c r="F2097" s="34">
        <v>9.4</v>
      </c>
      <c r="G2097" s="35">
        <v>31</v>
      </c>
      <c r="H2097" s="35">
        <v>4</v>
      </c>
      <c r="I2097" s="36"/>
    </row>
    <row r="2098" spans="2:9" ht="15.75" thickTop="1" thickBot="1" x14ac:dyDescent="0.25">
      <c r="B2098" s="22">
        <v>2093</v>
      </c>
      <c r="C2098" s="32">
        <v>29485</v>
      </c>
      <c r="D2098" s="33" t="s">
        <v>1629</v>
      </c>
      <c r="E2098" s="34">
        <v>-11.8</v>
      </c>
      <c r="F2098" s="34">
        <v>9.4</v>
      </c>
      <c r="G2098" s="35">
        <v>29</v>
      </c>
      <c r="H2098" s="35">
        <v>4</v>
      </c>
      <c r="I2098" s="36"/>
    </row>
    <row r="2099" spans="2:9" ht="15.75" thickTop="1" thickBot="1" x14ac:dyDescent="0.25">
      <c r="B2099" s="22">
        <v>2094</v>
      </c>
      <c r="C2099" s="32">
        <v>29487</v>
      </c>
      <c r="D2099" s="33" t="s">
        <v>1630</v>
      </c>
      <c r="E2099" s="34">
        <v>-11.7</v>
      </c>
      <c r="F2099" s="34">
        <v>9.4</v>
      </c>
      <c r="G2099" s="35">
        <v>27</v>
      </c>
      <c r="H2099" s="35">
        <v>4</v>
      </c>
      <c r="I2099" s="36"/>
    </row>
    <row r="2100" spans="2:9" ht="15.75" thickTop="1" thickBot="1" x14ac:dyDescent="0.25">
      <c r="B2100" s="22">
        <v>2095</v>
      </c>
      <c r="C2100" s="32">
        <v>29488</v>
      </c>
      <c r="D2100" s="33" t="s">
        <v>1631</v>
      </c>
      <c r="E2100" s="34">
        <v>-11.7</v>
      </c>
      <c r="F2100" s="34">
        <v>9.4</v>
      </c>
      <c r="G2100" s="35">
        <v>17</v>
      </c>
      <c r="H2100" s="35">
        <v>4</v>
      </c>
      <c r="I2100" s="36"/>
    </row>
    <row r="2101" spans="2:9" ht="15.75" thickTop="1" thickBot="1" x14ac:dyDescent="0.25">
      <c r="B2101" s="22">
        <v>2096</v>
      </c>
      <c r="C2101" s="32">
        <v>29490</v>
      </c>
      <c r="D2101" s="33" t="s">
        <v>1632</v>
      </c>
      <c r="E2101" s="34">
        <v>-11.2</v>
      </c>
      <c r="F2101" s="34">
        <v>9.1999999999999993</v>
      </c>
      <c r="G2101" s="35">
        <v>75</v>
      </c>
      <c r="H2101" s="35">
        <v>3</v>
      </c>
      <c r="I2101" s="36"/>
    </row>
    <row r="2102" spans="2:9" ht="15.75" thickTop="1" thickBot="1" x14ac:dyDescent="0.25">
      <c r="B2102" s="22">
        <v>2097</v>
      </c>
      <c r="C2102" s="32">
        <v>29491</v>
      </c>
      <c r="D2102" s="33" t="s">
        <v>1633</v>
      </c>
      <c r="E2102" s="34">
        <v>-11.8</v>
      </c>
      <c r="F2102" s="34">
        <v>9.4</v>
      </c>
      <c r="G2102" s="35">
        <v>20</v>
      </c>
      <c r="H2102" s="35">
        <v>4</v>
      </c>
      <c r="I2102" s="36"/>
    </row>
    <row r="2103" spans="2:9" ht="15.75" thickTop="1" thickBot="1" x14ac:dyDescent="0.25">
      <c r="B2103" s="22">
        <v>2098</v>
      </c>
      <c r="C2103" s="32">
        <v>29493</v>
      </c>
      <c r="D2103" s="33" t="s">
        <v>1634</v>
      </c>
      <c r="E2103" s="34">
        <v>-12.1</v>
      </c>
      <c r="F2103" s="34">
        <v>9.5</v>
      </c>
      <c r="G2103" s="35">
        <v>14</v>
      </c>
      <c r="H2103" s="35">
        <v>4</v>
      </c>
      <c r="I2103" s="36"/>
    </row>
    <row r="2104" spans="2:9" ht="15.75" thickTop="1" thickBot="1" x14ac:dyDescent="0.25">
      <c r="B2104" s="22">
        <v>2099</v>
      </c>
      <c r="C2104" s="32">
        <v>29494</v>
      </c>
      <c r="D2104" s="33" t="s">
        <v>1635</v>
      </c>
      <c r="E2104" s="34">
        <v>-11.8</v>
      </c>
      <c r="F2104" s="34">
        <v>9.4</v>
      </c>
      <c r="G2104" s="35">
        <v>33</v>
      </c>
      <c r="H2104" s="35">
        <v>4</v>
      </c>
      <c r="I2104" s="36"/>
    </row>
    <row r="2105" spans="2:9" ht="15.75" thickTop="1" thickBot="1" x14ac:dyDescent="0.25">
      <c r="B2105" s="22">
        <v>2100</v>
      </c>
      <c r="C2105" s="32">
        <v>29496</v>
      </c>
      <c r="D2105" s="33" t="s">
        <v>1636</v>
      </c>
      <c r="E2105" s="34">
        <v>-11.7</v>
      </c>
      <c r="F2105" s="34">
        <v>9.3000000000000007</v>
      </c>
      <c r="G2105" s="35">
        <v>49</v>
      </c>
      <c r="H2105" s="35">
        <v>4</v>
      </c>
      <c r="I2105" s="36"/>
    </row>
    <row r="2106" spans="2:9" ht="15.75" thickTop="1" thickBot="1" x14ac:dyDescent="0.25">
      <c r="B2106" s="22">
        <v>2101</v>
      </c>
      <c r="C2106" s="32">
        <v>29497</v>
      </c>
      <c r="D2106" s="33" t="s">
        <v>666</v>
      </c>
      <c r="E2106" s="34">
        <v>-11.7</v>
      </c>
      <c r="F2106" s="34">
        <v>9.4</v>
      </c>
      <c r="G2106" s="35">
        <v>22</v>
      </c>
      <c r="H2106" s="35">
        <v>4</v>
      </c>
      <c r="I2106" s="36"/>
    </row>
    <row r="2107" spans="2:9" ht="15.75" thickTop="1" thickBot="1" x14ac:dyDescent="0.25">
      <c r="B2107" s="22">
        <v>2102</v>
      </c>
      <c r="C2107" s="32">
        <v>29499</v>
      </c>
      <c r="D2107" s="33" t="s">
        <v>1637</v>
      </c>
      <c r="E2107" s="34">
        <v>-11.6</v>
      </c>
      <c r="F2107" s="34">
        <v>9.1</v>
      </c>
      <c r="G2107" s="35">
        <v>91</v>
      </c>
      <c r="H2107" s="35">
        <v>4</v>
      </c>
      <c r="I2107" s="36"/>
    </row>
    <row r="2108" spans="2:9" ht="15.75" thickTop="1" thickBot="1" x14ac:dyDescent="0.25">
      <c r="B2108" s="22">
        <v>2103</v>
      </c>
      <c r="C2108" s="32">
        <v>29525</v>
      </c>
      <c r="D2108" s="33" t="s">
        <v>1638</v>
      </c>
      <c r="E2108" s="34">
        <v>-11.1</v>
      </c>
      <c r="F2108" s="34">
        <v>9.5</v>
      </c>
      <c r="G2108" s="35">
        <v>37</v>
      </c>
      <c r="H2108" s="35">
        <v>3</v>
      </c>
      <c r="I2108" s="36"/>
    </row>
    <row r="2109" spans="2:9" ht="15.75" thickTop="1" thickBot="1" x14ac:dyDescent="0.25">
      <c r="B2109" s="22">
        <v>2104</v>
      </c>
      <c r="C2109" s="32">
        <v>29549</v>
      </c>
      <c r="D2109" s="33" t="s">
        <v>1639</v>
      </c>
      <c r="E2109" s="34">
        <v>-11.6</v>
      </c>
      <c r="F2109" s="34">
        <v>9.3000000000000007</v>
      </c>
      <c r="G2109" s="35">
        <v>35</v>
      </c>
      <c r="H2109" s="35">
        <v>3</v>
      </c>
      <c r="I2109" s="36"/>
    </row>
    <row r="2110" spans="2:9" ht="15.75" thickTop="1" thickBot="1" x14ac:dyDescent="0.25">
      <c r="B2110" s="22">
        <v>2105</v>
      </c>
      <c r="C2110" s="32">
        <v>29553</v>
      </c>
      <c r="D2110" s="33" t="s">
        <v>1640</v>
      </c>
      <c r="E2110" s="34">
        <v>-11.3</v>
      </c>
      <c r="F2110" s="34">
        <v>9.4</v>
      </c>
      <c r="G2110" s="35">
        <v>23</v>
      </c>
      <c r="H2110" s="35">
        <v>3</v>
      </c>
      <c r="I2110" s="36"/>
    </row>
    <row r="2111" spans="2:9" ht="15.75" thickTop="1" thickBot="1" x14ac:dyDescent="0.25">
      <c r="B2111" s="22">
        <v>2106</v>
      </c>
      <c r="C2111" s="32">
        <v>29556</v>
      </c>
      <c r="D2111" s="33" t="s">
        <v>1641</v>
      </c>
      <c r="E2111" s="34">
        <v>-12</v>
      </c>
      <c r="F2111" s="34">
        <v>9.1</v>
      </c>
      <c r="G2111" s="35">
        <v>74</v>
      </c>
      <c r="H2111" s="35">
        <v>3</v>
      </c>
      <c r="I2111" s="36"/>
    </row>
    <row r="2112" spans="2:9" ht="15.75" thickTop="1" thickBot="1" x14ac:dyDescent="0.25">
      <c r="B2112" s="22">
        <v>2107</v>
      </c>
      <c r="C2112" s="32">
        <v>29559</v>
      </c>
      <c r="D2112" s="33" t="s">
        <v>1642</v>
      </c>
      <c r="E2112" s="34">
        <v>-11.8</v>
      </c>
      <c r="F2112" s="34">
        <v>9.1</v>
      </c>
      <c r="G2112" s="35">
        <v>85</v>
      </c>
      <c r="H2112" s="35">
        <v>3</v>
      </c>
      <c r="I2112" s="36"/>
    </row>
    <row r="2113" spans="2:9" ht="15.75" thickTop="1" thickBot="1" x14ac:dyDescent="0.25">
      <c r="B2113" s="22">
        <v>2108</v>
      </c>
      <c r="C2113" s="32">
        <v>29562</v>
      </c>
      <c r="D2113" s="33" t="s">
        <v>1643</v>
      </c>
      <c r="E2113" s="34">
        <v>-11.8</v>
      </c>
      <c r="F2113" s="34">
        <v>9.1999999999999993</v>
      </c>
      <c r="G2113" s="35">
        <v>56</v>
      </c>
      <c r="H2113" s="35">
        <v>3</v>
      </c>
      <c r="I2113" s="36"/>
    </row>
    <row r="2114" spans="2:9" ht="15.75" thickTop="1" thickBot="1" x14ac:dyDescent="0.25">
      <c r="B2114" s="22">
        <v>2109</v>
      </c>
      <c r="C2114" s="32">
        <v>29565</v>
      </c>
      <c r="D2114" s="33" t="s">
        <v>1644</v>
      </c>
      <c r="E2114" s="34">
        <v>-11.8</v>
      </c>
      <c r="F2114" s="34">
        <v>9</v>
      </c>
      <c r="G2114" s="35">
        <v>95</v>
      </c>
      <c r="H2114" s="35">
        <v>3</v>
      </c>
      <c r="I2114" s="36"/>
    </row>
    <row r="2115" spans="2:9" ht="15.75" thickTop="1" thickBot="1" x14ac:dyDescent="0.25">
      <c r="B2115" s="22">
        <v>2110</v>
      </c>
      <c r="C2115" s="32">
        <v>29571</v>
      </c>
      <c r="D2115" s="33" t="s">
        <v>1645</v>
      </c>
      <c r="E2115" s="34">
        <v>-11.6</v>
      </c>
      <c r="F2115" s="34">
        <v>9.1</v>
      </c>
      <c r="G2115" s="35">
        <v>86</v>
      </c>
      <c r="H2115" s="35">
        <v>3</v>
      </c>
      <c r="I2115" s="36"/>
    </row>
    <row r="2116" spans="2:9" ht="15.75" thickTop="1" thickBot="1" x14ac:dyDescent="0.25">
      <c r="B2116" s="22">
        <v>2111</v>
      </c>
      <c r="C2116" s="32">
        <v>29574</v>
      </c>
      <c r="D2116" s="33" t="s">
        <v>1646</v>
      </c>
      <c r="E2116" s="34">
        <v>-12</v>
      </c>
      <c r="F2116" s="34">
        <v>9.1</v>
      </c>
      <c r="G2116" s="35">
        <v>70</v>
      </c>
      <c r="H2116" s="35">
        <v>3</v>
      </c>
      <c r="I2116" s="36"/>
    </row>
    <row r="2117" spans="2:9" ht="15.75" thickTop="1" thickBot="1" x14ac:dyDescent="0.25">
      <c r="B2117" s="22">
        <v>2112</v>
      </c>
      <c r="C2117" s="32">
        <v>29575</v>
      </c>
      <c r="D2117" s="33" t="s">
        <v>1647</v>
      </c>
      <c r="E2117" s="34">
        <v>-11.3</v>
      </c>
      <c r="F2117" s="34">
        <v>9.1999999999999993</v>
      </c>
      <c r="G2117" s="35">
        <v>63</v>
      </c>
      <c r="H2117" s="35">
        <v>3</v>
      </c>
      <c r="I2117" s="36"/>
    </row>
    <row r="2118" spans="2:9" ht="15.75" thickTop="1" thickBot="1" x14ac:dyDescent="0.25">
      <c r="B2118" s="22">
        <v>2113</v>
      </c>
      <c r="C2118" s="32">
        <v>29576</v>
      </c>
      <c r="D2118" s="33" t="s">
        <v>1648</v>
      </c>
      <c r="E2118" s="34">
        <v>-12</v>
      </c>
      <c r="F2118" s="34">
        <v>9.1</v>
      </c>
      <c r="G2118" s="35">
        <v>72</v>
      </c>
      <c r="H2118" s="35">
        <v>3</v>
      </c>
      <c r="I2118" s="36"/>
    </row>
    <row r="2119" spans="2:9" ht="15.75" thickTop="1" thickBot="1" x14ac:dyDescent="0.25">
      <c r="B2119" s="22">
        <v>2114</v>
      </c>
      <c r="C2119" s="32">
        <v>29578</v>
      </c>
      <c r="D2119" s="33" t="s">
        <v>1649</v>
      </c>
      <c r="E2119" s="34">
        <v>-11.7</v>
      </c>
      <c r="F2119" s="34">
        <v>9</v>
      </c>
      <c r="G2119" s="35">
        <v>97</v>
      </c>
      <c r="H2119" s="35">
        <v>3</v>
      </c>
      <c r="I2119" s="36"/>
    </row>
    <row r="2120" spans="2:9" ht="15.75" thickTop="1" thickBot="1" x14ac:dyDescent="0.25">
      <c r="B2120" s="22">
        <v>2115</v>
      </c>
      <c r="C2120" s="32">
        <v>29579</v>
      </c>
      <c r="D2120" s="33" t="s">
        <v>1650</v>
      </c>
      <c r="E2120" s="34">
        <v>-11.8</v>
      </c>
      <c r="F2120" s="34">
        <v>9.3000000000000007</v>
      </c>
      <c r="G2120" s="35">
        <v>31</v>
      </c>
      <c r="H2120" s="35">
        <v>3</v>
      </c>
      <c r="I2120" s="36"/>
    </row>
    <row r="2121" spans="2:9" ht="15.75" thickTop="1" thickBot="1" x14ac:dyDescent="0.25">
      <c r="B2121" s="22">
        <v>2116</v>
      </c>
      <c r="C2121" s="32">
        <v>29581</v>
      </c>
      <c r="D2121" s="33" t="s">
        <v>1651</v>
      </c>
      <c r="E2121" s="34">
        <v>-12</v>
      </c>
      <c r="F2121" s="34">
        <v>9.1999999999999993</v>
      </c>
      <c r="G2121" s="35">
        <v>59</v>
      </c>
      <c r="H2121" s="35">
        <v>3</v>
      </c>
      <c r="I2121" s="36"/>
    </row>
    <row r="2122" spans="2:9" ht="15.75" thickTop="1" thickBot="1" x14ac:dyDescent="0.25">
      <c r="B2122" s="22">
        <v>2117</v>
      </c>
      <c r="C2122" s="32">
        <v>29582</v>
      </c>
      <c r="D2122" s="33" t="s">
        <v>1652</v>
      </c>
      <c r="E2122" s="34">
        <v>-12</v>
      </c>
      <c r="F2122" s="34">
        <v>9.1</v>
      </c>
      <c r="G2122" s="35">
        <v>77</v>
      </c>
      <c r="H2122" s="35">
        <v>3</v>
      </c>
      <c r="I2122" s="36"/>
    </row>
    <row r="2123" spans="2:9" ht="15.75" thickTop="1" thickBot="1" x14ac:dyDescent="0.25">
      <c r="B2123" s="22">
        <v>2118</v>
      </c>
      <c r="C2123" s="32">
        <v>29584</v>
      </c>
      <c r="D2123" s="33" t="s">
        <v>1653</v>
      </c>
      <c r="E2123" s="34">
        <v>-11.6</v>
      </c>
      <c r="F2123" s="34">
        <v>9.1999999999999993</v>
      </c>
      <c r="G2123" s="35">
        <v>60</v>
      </c>
      <c r="H2123" s="35">
        <v>3</v>
      </c>
      <c r="I2123" s="36"/>
    </row>
    <row r="2124" spans="2:9" ht="15.75" thickTop="1" thickBot="1" x14ac:dyDescent="0.25">
      <c r="B2124" s="22">
        <v>2119</v>
      </c>
      <c r="C2124" s="32">
        <v>29585</v>
      </c>
      <c r="D2124" s="33" t="s">
        <v>1654</v>
      </c>
      <c r="E2124" s="34">
        <v>-11.7</v>
      </c>
      <c r="F2124" s="34">
        <v>9.1999999999999993</v>
      </c>
      <c r="G2124" s="35">
        <v>49</v>
      </c>
      <c r="H2124" s="35">
        <v>3</v>
      </c>
      <c r="I2124" s="36"/>
    </row>
    <row r="2125" spans="2:9" ht="15.75" thickTop="1" thickBot="1" x14ac:dyDescent="0.25">
      <c r="B2125" s="22">
        <v>2120</v>
      </c>
      <c r="C2125" s="32">
        <v>29587</v>
      </c>
      <c r="D2125" s="33" t="s">
        <v>1655</v>
      </c>
      <c r="E2125" s="34">
        <v>-11.8</v>
      </c>
      <c r="F2125" s="34">
        <v>9.1</v>
      </c>
      <c r="G2125" s="35">
        <v>68</v>
      </c>
      <c r="H2125" s="35">
        <v>3</v>
      </c>
      <c r="I2125" s="36"/>
    </row>
    <row r="2126" spans="2:9" ht="15.75" thickTop="1" thickBot="1" x14ac:dyDescent="0.25">
      <c r="B2126" s="22">
        <v>2121</v>
      </c>
      <c r="C2126" s="32">
        <v>29588</v>
      </c>
      <c r="D2126" s="33" t="s">
        <v>1656</v>
      </c>
      <c r="E2126" s="34">
        <v>-11.8</v>
      </c>
      <c r="F2126" s="34">
        <v>9.3000000000000007</v>
      </c>
      <c r="G2126" s="35">
        <v>45</v>
      </c>
      <c r="H2126" s="35">
        <v>3</v>
      </c>
      <c r="I2126" s="36"/>
    </row>
    <row r="2127" spans="2:9" ht="15.75" thickTop="1" thickBot="1" x14ac:dyDescent="0.25">
      <c r="B2127" s="22">
        <v>2122</v>
      </c>
      <c r="C2127" s="32">
        <v>29590</v>
      </c>
      <c r="D2127" s="33" t="s">
        <v>1657</v>
      </c>
      <c r="E2127" s="34">
        <v>-12</v>
      </c>
      <c r="F2127" s="34">
        <v>9.1999999999999993</v>
      </c>
      <c r="G2127" s="35">
        <v>58</v>
      </c>
      <c r="H2127" s="35">
        <v>3</v>
      </c>
      <c r="I2127" s="36"/>
    </row>
    <row r="2128" spans="2:9" ht="15.75" thickTop="1" thickBot="1" x14ac:dyDescent="0.25">
      <c r="B2128" s="22">
        <v>2123</v>
      </c>
      <c r="C2128" s="32">
        <v>29591</v>
      </c>
      <c r="D2128" s="33" t="s">
        <v>1658</v>
      </c>
      <c r="E2128" s="34">
        <v>-11.6</v>
      </c>
      <c r="F2128" s="34">
        <v>9.1999999999999993</v>
      </c>
      <c r="G2128" s="35">
        <v>52</v>
      </c>
      <c r="H2128" s="35">
        <v>3</v>
      </c>
      <c r="I2128" s="36"/>
    </row>
    <row r="2129" spans="2:9" ht="15.75" thickTop="1" thickBot="1" x14ac:dyDescent="0.25">
      <c r="B2129" s="22">
        <v>2124</v>
      </c>
      <c r="C2129" s="32">
        <v>29593</v>
      </c>
      <c r="D2129" s="33" t="s">
        <v>1659</v>
      </c>
      <c r="E2129" s="34">
        <v>-12</v>
      </c>
      <c r="F2129" s="34">
        <v>9.1999999999999993</v>
      </c>
      <c r="G2129" s="35">
        <v>55</v>
      </c>
      <c r="H2129" s="35">
        <v>3</v>
      </c>
      <c r="I2129" s="36"/>
    </row>
    <row r="2130" spans="2:9" ht="15.75" thickTop="1" thickBot="1" x14ac:dyDescent="0.25">
      <c r="B2130" s="22">
        <v>2125</v>
      </c>
      <c r="C2130" s="32">
        <v>29594</v>
      </c>
      <c r="D2130" s="33" t="s">
        <v>1660</v>
      </c>
      <c r="E2130" s="34">
        <v>-11.7</v>
      </c>
      <c r="F2130" s="34">
        <v>9.1999999999999993</v>
      </c>
      <c r="G2130" s="35">
        <v>63</v>
      </c>
      <c r="H2130" s="35">
        <v>3</v>
      </c>
      <c r="I2130" s="36"/>
    </row>
    <row r="2131" spans="2:9" ht="15.75" thickTop="1" thickBot="1" x14ac:dyDescent="0.25">
      <c r="B2131" s="22">
        <v>2126</v>
      </c>
      <c r="C2131" s="32">
        <v>29597</v>
      </c>
      <c r="D2131" s="33" t="s">
        <v>1661</v>
      </c>
      <c r="E2131" s="34">
        <v>-11.7</v>
      </c>
      <c r="F2131" s="34">
        <v>9.1</v>
      </c>
      <c r="G2131" s="35">
        <v>75</v>
      </c>
      <c r="H2131" s="35">
        <v>3</v>
      </c>
      <c r="I2131" s="36"/>
    </row>
    <row r="2132" spans="2:9" ht="15.75" thickTop="1" thickBot="1" x14ac:dyDescent="0.25">
      <c r="B2132" s="22">
        <v>2127</v>
      </c>
      <c r="C2132" s="32">
        <v>29599</v>
      </c>
      <c r="D2132" s="33" t="s">
        <v>1662</v>
      </c>
      <c r="E2132" s="34">
        <v>-11.7</v>
      </c>
      <c r="F2132" s="34">
        <v>9.1999999999999993</v>
      </c>
      <c r="G2132" s="35">
        <v>63</v>
      </c>
      <c r="H2132" s="35">
        <v>3</v>
      </c>
      <c r="I2132" s="36"/>
    </row>
    <row r="2133" spans="2:9" ht="15.75" thickTop="1" thickBot="1" x14ac:dyDescent="0.25">
      <c r="B2133" s="22">
        <v>2128</v>
      </c>
      <c r="C2133" s="32">
        <v>29614</v>
      </c>
      <c r="D2133" s="33" t="s">
        <v>1663</v>
      </c>
      <c r="E2133" s="34">
        <v>-10.3</v>
      </c>
      <c r="F2133" s="34">
        <v>9.3000000000000007</v>
      </c>
      <c r="G2133" s="35">
        <v>72</v>
      </c>
      <c r="H2133" s="35">
        <v>3</v>
      </c>
      <c r="I2133" s="36"/>
    </row>
    <row r="2134" spans="2:9" ht="15.75" thickTop="1" thickBot="1" x14ac:dyDescent="0.25">
      <c r="B2134" s="22">
        <v>2129</v>
      </c>
      <c r="C2134" s="32">
        <v>29633</v>
      </c>
      <c r="D2134" s="33" t="s">
        <v>1664</v>
      </c>
      <c r="E2134" s="34">
        <v>-11.6</v>
      </c>
      <c r="F2134" s="34">
        <v>9.1</v>
      </c>
      <c r="G2134" s="35">
        <v>79</v>
      </c>
      <c r="H2134" s="35">
        <v>3</v>
      </c>
      <c r="I2134" s="36"/>
    </row>
    <row r="2135" spans="2:9" ht="15.75" thickTop="1" thickBot="1" x14ac:dyDescent="0.25">
      <c r="B2135" s="22">
        <v>2130</v>
      </c>
      <c r="C2135" s="32">
        <v>29640</v>
      </c>
      <c r="D2135" s="33" t="s">
        <v>1665</v>
      </c>
      <c r="E2135" s="34">
        <v>-10.6</v>
      </c>
      <c r="F2135" s="34">
        <v>9.1</v>
      </c>
      <c r="G2135" s="35">
        <v>113</v>
      </c>
      <c r="H2135" s="35">
        <v>3</v>
      </c>
      <c r="I2135" s="36"/>
    </row>
    <row r="2136" spans="2:9" ht="15.75" thickTop="1" thickBot="1" x14ac:dyDescent="0.25">
      <c r="B2136" s="22">
        <v>2131</v>
      </c>
      <c r="C2136" s="32">
        <v>29643</v>
      </c>
      <c r="D2136" s="33" t="s">
        <v>806</v>
      </c>
      <c r="E2136" s="34">
        <v>-10.5</v>
      </c>
      <c r="F2136" s="34">
        <v>9.3000000000000007</v>
      </c>
      <c r="G2136" s="35">
        <v>60</v>
      </c>
      <c r="H2136" s="35">
        <v>3</v>
      </c>
      <c r="I2136" s="36"/>
    </row>
    <row r="2137" spans="2:9" ht="15.75" thickTop="1" thickBot="1" x14ac:dyDescent="0.25">
      <c r="B2137" s="22">
        <v>2132</v>
      </c>
      <c r="C2137" s="32">
        <v>29646</v>
      </c>
      <c r="D2137" s="33" t="s">
        <v>1666</v>
      </c>
      <c r="E2137" s="34">
        <v>-10.8</v>
      </c>
      <c r="F2137" s="34">
        <v>9.1</v>
      </c>
      <c r="G2137" s="35">
        <v>89</v>
      </c>
      <c r="H2137" s="35">
        <v>3</v>
      </c>
      <c r="I2137" s="36"/>
    </row>
    <row r="2138" spans="2:9" ht="15.75" thickTop="1" thickBot="1" x14ac:dyDescent="0.25">
      <c r="B2138" s="22">
        <v>2133</v>
      </c>
      <c r="C2138" s="32">
        <v>29649</v>
      </c>
      <c r="D2138" s="33" t="s">
        <v>1667</v>
      </c>
      <c r="E2138" s="34">
        <v>-11.1</v>
      </c>
      <c r="F2138" s="34">
        <v>9.1</v>
      </c>
      <c r="G2138" s="35">
        <v>73</v>
      </c>
      <c r="H2138" s="35">
        <v>3</v>
      </c>
      <c r="I2138" s="36"/>
    </row>
    <row r="2139" spans="2:9" ht="15.75" thickTop="1" thickBot="1" x14ac:dyDescent="0.25">
      <c r="B2139" s="22">
        <v>2134</v>
      </c>
      <c r="C2139" s="32">
        <v>29664</v>
      </c>
      <c r="D2139" s="33" t="s">
        <v>1668</v>
      </c>
      <c r="E2139" s="34">
        <v>-10.6</v>
      </c>
      <c r="F2139" s="34">
        <v>9.5</v>
      </c>
      <c r="G2139" s="35">
        <v>37</v>
      </c>
      <c r="H2139" s="35">
        <v>3</v>
      </c>
      <c r="I2139" s="36"/>
    </row>
    <row r="2140" spans="2:9" ht="15.75" thickTop="1" thickBot="1" x14ac:dyDescent="0.25">
      <c r="B2140" s="22">
        <v>2135</v>
      </c>
      <c r="C2140" s="32">
        <v>29683</v>
      </c>
      <c r="D2140" s="33" t="s">
        <v>1669</v>
      </c>
      <c r="E2140" s="34">
        <v>-10.5</v>
      </c>
      <c r="F2140" s="34">
        <v>9.1999999999999993</v>
      </c>
      <c r="G2140" s="35">
        <v>68</v>
      </c>
      <c r="H2140" s="35">
        <v>3</v>
      </c>
      <c r="I2140" s="36"/>
    </row>
    <row r="2141" spans="2:9" ht="15.75" thickTop="1" thickBot="1" x14ac:dyDescent="0.25">
      <c r="B2141" s="22">
        <v>2136</v>
      </c>
      <c r="C2141" s="32">
        <v>29690</v>
      </c>
      <c r="D2141" s="33" t="s">
        <v>1670</v>
      </c>
      <c r="E2141" s="34">
        <v>-10.8</v>
      </c>
      <c r="F2141" s="34">
        <v>9.8000000000000007</v>
      </c>
      <c r="G2141" s="35">
        <v>25</v>
      </c>
      <c r="H2141" s="35">
        <v>3</v>
      </c>
      <c r="I2141" s="36"/>
    </row>
    <row r="2142" spans="2:9" ht="15.75" thickTop="1" thickBot="1" x14ac:dyDescent="0.25">
      <c r="B2142" s="22">
        <v>2137</v>
      </c>
      <c r="C2142" s="32">
        <v>29693</v>
      </c>
      <c r="D2142" s="33" t="s">
        <v>1671</v>
      </c>
      <c r="E2142" s="34">
        <v>-10.6</v>
      </c>
      <c r="F2142" s="34">
        <v>9.6999999999999993</v>
      </c>
      <c r="G2142" s="35">
        <v>19</v>
      </c>
      <c r="H2142" s="35">
        <v>3</v>
      </c>
      <c r="I2142" s="36"/>
    </row>
    <row r="2143" spans="2:9" ht="15.75" thickTop="1" thickBot="1" x14ac:dyDescent="0.25">
      <c r="B2143" s="22">
        <v>2138</v>
      </c>
      <c r="C2143" s="32">
        <v>29699</v>
      </c>
      <c r="D2143" s="33" t="s">
        <v>1672</v>
      </c>
      <c r="E2143" s="34">
        <v>-10.4</v>
      </c>
      <c r="F2143" s="34">
        <v>9.3000000000000007</v>
      </c>
      <c r="G2143" s="35">
        <v>60</v>
      </c>
      <c r="H2143" s="35">
        <v>3</v>
      </c>
      <c r="I2143" s="36"/>
    </row>
    <row r="2144" spans="2:9" ht="15.75" thickTop="1" thickBot="1" x14ac:dyDescent="0.25">
      <c r="B2144" s="22">
        <v>2139</v>
      </c>
      <c r="C2144" s="32">
        <v>30159</v>
      </c>
      <c r="D2144" s="33" t="s">
        <v>1673</v>
      </c>
      <c r="E2144" s="34">
        <v>-10</v>
      </c>
      <c r="F2144" s="34">
        <v>10.9</v>
      </c>
      <c r="G2144" s="35">
        <v>57</v>
      </c>
      <c r="H2144" s="35">
        <v>3</v>
      </c>
      <c r="I2144" s="36"/>
    </row>
    <row r="2145" spans="2:9" ht="15.75" thickTop="1" thickBot="1" x14ac:dyDescent="0.25">
      <c r="B2145" s="22">
        <v>2140</v>
      </c>
      <c r="C2145" s="32">
        <v>30161</v>
      </c>
      <c r="D2145" s="33" t="s">
        <v>1673</v>
      </c>
      <c r="E2145" s="34">
        <v>-10.7</v>
      </c>
      <c r="F2145" s="34">
        <v>10.4</v>
      </c>
      <c r="G2145" s="35">
        <v>63</v>
      </c>
      <c r="H2145" s="35">
        <v>3</v>
      </c>
      <c r="I2145" s="36"/>
    </row>
    <row r="2146" spans="2:9" ht="15.75" thickTop="1" thickBot="1" x14ac:dyDescent="0.25">
      <c r="B2146" s="22">
        <v>2141</v>
      </c>
      <c r="C2146" s="32">
        <v>30163</v>
      </c>
      <c r="D2146" s="33" t="s">
        <v>1673</v>
      </c>
      <c r="E2146" s="34">
        <v>-10.7</v>
      </c>
      <c r="F2146" s="34">
        <v>10.4</v>
      </c>
      <c r="G2146" s="35">
        <v>57</v>
      </c>
      <c r="H2146" s="35">
        <v>3</v>
      </c>
      <c r="I2146" s="36"/>
    </row>
    <row r="2147" spans="2:9" ht="15.75" thickTop="1" thickBot="1" x14ac:dyDescent="0.25">
      <c r="B2147" s="22">
        <v>2142</v>
      </c>
      <c r="C2147" s="32">
        <v>30165</v>
      </c>
      <c r="D2147" s="33" t="s">
        <v>1673</v>
      </c>
      <c r="E2147" s="34">
        <v>-10.8</v>
      </c>
      <c r="F2147" s="34">
        <v>10.1</v>
      </c>
      <c r="G2147" s="35">
        <v>53</v>
      </c>
      <c r="H2147" s="35">
        <v>3</v>
      </c>
      <c r="I2147" s="36"/>
    </row>
    <row r="2148" spans="2:9" ht="15.75" thickTop="1" thickBot="1" x14ac:dyDescent="0.25">
      <c r="B2148" s="22">
        <v>2143</v>
      </c>
      <c r="C2148" s="32">
        <v>30167</v>
      </c>
      <c r="D2148" s="33" t="s">
        <v>1673</v>
      </c>
      <c r="E2148" s="34">
        <v>-10.7</v>
      </c>
      <c r="F2148" s="34">
        <v>10.3</v>
      </c>
      <c r="G2148" s="35">
        <v>62</v>
      </c>
      <c r="H2148" s="35">
        <v>3</v>
      </c>
      <c r="I2148" s="36"/>
    </row>
    <row r="2149" spans="2:9" ht="15.75" thickTop="1" thickBot="1" x14ac:dyDescent="0.25">
      <c r="B2149" s="22">
        <v>2144</v>
      </c>
      <c r="C2149" s="32">
        <v>30169</v>
      </c>
      <c r="D2149" s="33" t="s">
        <v>1673</v>
      </c>
      <c r="E2149" s="34">
        <v>-10.6</v>
      </c>
      <c r="F2149" s="34">
        <v>10.4</v>
      </c>
      <c r="G2149" s="35">
        <v>55</v>
      </c>
      <c r="H2149" s="35">
        <v>3</v>
      </c>
      <c r="I2149" s="36"/>
    </row>
    <row r="2150" spans="2:9" ht="15.75" thickTop="1" thickBot="1" x14ac:dyDescent="0.25">
      <c r="B2150" s="22">
        <v>2145</v>
      </c>
      <c r="C2150" s="32">
        <v>30171</v>
      </c>
      <c r="D2150" s="33" t="s">
        <v>1673</v>
      </c>
      <c r="E2150" s="34">
        <v>-10.6</v>
      </c>
      <c r="F2150" s="34">
        <v>10.4</v>
      </c>
      <c r="G2150" s="35">
        <v>58</v>
      </c>
      <c r="H2150" s="35">
        <v>3</v>
      </c>
      <c r="I2150" s="36"/>
    </row>
    <row r="2151" spans="2:9" ht="15.75" thickTop="1" thickBot="1" x14ac:dyDescent="0.25">
      <c r="B2151" s="22">
        <v>2146</v>
      </c>
      <c r="C2151" s="32">
        <v>30173</v>
      </c>
      <c r="D2151" s="33" t="s">
        <v>1673</v>
      </c>
      <c r="E2151" s="34">
        <v>-10.7</v>
      </c>
      <c r="F2151" s="34">
        <v>10.4</v>
      </c>
      <c r="G2151" s="35">
        <v>60</v>
      </c>
      <c r="H2151" s="35">
        <v>3</v>
      </c>
      <c r="I2151" s="36"/>
    </row>
    <row r="2152" spans="2:9" ht="15.75" thickTop="1" thickBot="1" x14ac:dyDescent="0.25">
      <c r="B2152" s="22">
        <v>2147</v>
      </c>
      <c r="C2152" s="32">
        <v>30175</v>
      </c>
      <c r="D2152" s="33" t="s">
        <v>1673</v>
      </c>
      <c r="E2152" s="34">
        <v>-10.7</v>
      </c>
      <c r="F2152" s="34">
        <v>10.3</v>
      </c>
      <c r="G2152" s="35">
        <v>57</v>
      </c>
      <c r="H2152" s="35">
        <v>3</v>
      </c>
      <c r="I2152" s="36"/>
    </row>
    <row r="2153" spans="2:9" ht="15.75" thickTop="1" thickBot="1" x14ac:dyDescent="0.25">
      <c r="B2153" s="22">
        <v>2148</v>
      </c>
      <c r="C2153" s="32">
        <v>30177</v>
      </c>
      <c r="D2153" s="33" t="s">
        <v>1673</v>
      </c>
      <c r="E2153" s="34">
        <v>-10.7</v>
      </c>
      <c r="F2153" s="34">
        <v>10.3</v>
      </c>
      <c r="G2153" s="35">
        <v>58</v>
      </c>
      <c r="H2153" s="35">
        <v>3</v>
      </c>
      <c r="I2153" s="36"/>
    </row>
    <row r="2154" spans="2:9" ht="15.75" thickTop="1" thickBot="1" x14ac:dyDescent="0.25">
      <c r="B2154" s="22">
        <v>2149</v>
      </c>
      <c r="C2154" s="32">
        <v>30179</v>
      </c>
      <c r="D2154" s="33" t="s">
        <v>1673</v>
      </c>
      <c r="E2154" s="34">
        <v>-10.5</v>
      </c>
      <c r="F2154" s="34">
        <v>10.4</v>
      </c>
      <c r="G2154" s="35">
        <v>51</v>
      </c>
      <c r="H2154" s="35">
        <v>3</v>
      </c>
      <c r="I2154" s="36"/>
    </row>
    <row r="2155" spans="2:9" ht="15.75" thickTop="1" thickBot="1" x14ac:dyDescent="0.25">
      <c r="B2155" s="22">
        <v>2150</v>
      </c>
      <c r="C2155" s="32">
        <v>30419</v>
      </c>
      <c r="D2155" s="33" t="s">
        <v>1673</v>
      </c>
      <c r="E2155" s="34">
        <v>-11</v>
      </c>
      <c r="F2155" s="34">
        <v>10.1</v>
      </c>
      <c r="G2155" s="35">
        <v>54</v>
      </c>
      <c r="H2155" s="35">
        <v>3</v>
      </c>
      <c r="I2155" s="36"/>
    </row>
    <row r="2156" spans="2:9" ht="15.75" thickTop="1" thickBot="1" x14ac:dyDescent="0.25">
      <c r="B2156" s="22">
        <v>2151</v>
      </c>
      <c r="C2156" s="32">
        <v>30449</v>
      </c>
      <c r="D2156" s="33" t="s">
        <v>1673</v>
      </c>
      <c r="E2156" s="34">
        <v>-10.7</v>
      </c>
      <c r="F2156" s="34">
        <v>10.3</v>
      </c>
      <c r="G2156" s="35">
        <v>67</v>
      </c>
      <c r="H2156" s="35">
        <v>3</v>
      </c>
      <c r="I2156" s="36"/>
    </row>
    <row r="2157" spans="2:9" ht="15.75" thickTop="1" thickBot="1" x14ac:dyDescent="0.25">
      <c r="B2157" s="22">
        <v>2152</v>
      </c>
      <c r="C2157" s="32">
        <v>30451</v>
      </c>
      <c r="D2157" s="33" t="s">
        <v>1673</v>
      </c>
      <c r="E2157" s="34">
        <v>-10.8</v>
      </c>
      <c r="F2157" s="34">
        <v>10.199999999999999</v>
      </c>
      <c r="G2157" s="35">
        <v>63</v>
      </c>
      <c r="H2157" s="35">
        <v>3</v>
      </c>
      <c r="I2157" s="36"/>
    </row>
    <row r="2158" spans="2:9" ht="15.75" thickTop="1" thickBot="1" x14ac:dyDescent="0.25">
      <c r="B2158" s="22">
        <v>2153</v>
      </c>
      <c r="C2158" s="32">
        <v>30453</v>
      </c>
      <c r="D2158" s="33" t="s">
        <v>1673</v>
      </c>
      <c r="E2158" s="34">
        <v>-10.6</v>
      </c>
      <c r="F2158" s="34">
        <v>10.4</v>
      </c>
      <c r="G2158" s="35">
        <v>58</v>
      </c>
      <c r="H2158" s="35">
        <v>3</v>
      </c>
      <c r="I2158" s="36"/>
    </row>
    <row r="2159" spans="2:9" ht="15.75" thickTop="1" thickBot="1" x14ac:dyDescent="0.25">
      <c r="B2159" s="22">
        <v>2154</v>
      </c>
      <c r="C2159" s="32">
        <v>30455</v>
      </c>
      <c r="D2159" s="33" t="s">
        <v>1673</v>
      </c>
      <c r="E2159" s="34">
        <v>-10.7</v>
      </c>
      <c r="F2159" s="34">
        <v>10.3</v>
      </c>
      <c r="G2159" s="35">
        <v>64</v>
      </c>
      <c r="H2159" s="35">
        <v>3</v>
      </c>
      <c r="I2159" s="36"/>
    </row>
    <row r="2160" spans="2:9" ht="15.75" thickTop="1" thickBot="1" x14ac:dyDescent="0.25">
      <c r="B2160" s="22">
        <v>2155</v>
      </c>
      <c r="C2160" s="32">
        <v>30457</v>
      </c>
      <c r="D2160" s="33" t="s">
        <v>1673</v>
      </c>
      <c r="E2160" s="34">
        <v>-10.7</v>
      </c>
      <c r="F2160" s="34">
        <v>10.199999999999999</v>
      </c>
      <c r="G2160" s="35">
        <v>62</v>
      </c>
      <c r="H2160" s="35">
        <v>3</v>
      </c>
      <c r="I2160" s="36"/>
    </row>
    <row r="2161" spans="2:9" ht="15.75" thickTop="1" thickBot="1" x14ac:dyDescent="0.25">
      <c r="B2161" s="22">
        <v>2156</v>
      </c>
      <c r="C2161" s="32">
        <v>30459</v>
      </c>
      <c r="D2161" s="33" t="s">
        <v>1673</v>
      </c>
      <c r="E2161" s="34">
        <v>-10.7</v>
      </c>
      <c r="F2161" s="34">
        <v>10.199999999999999</v>
      </c>
      <c r="G2161" s="35">
        <v>58</v>
      </c>
      <c r="H2161" s="35">
        <v>3</v>
      </c>
      <c r="I2161" s="36"/>
    </row>
    <row r="2162" spans="2:9" ht="15.75" thickTop="1" thickBot="1" x14ac:dyDescent="0.25">
      <c r="B2162" s="22">
        <v>2157</v>
      </c>
      <c r="C2162" s="32">
        <v>30519</v>
      </c>
      <c r="D2162" s="33" t="s">
        <v>1673</v>
      </c>
      <c r="E2162" s="34">
        <v>-10.7</v>
      </c>
      <c r="F2162" s="34">
        <v>10.4</v>
      </c>
      <c r="G2162" s="35">
        <v>60</v>
      </c>
      <c r="H2162" s="35">
        <v>3</v>
      </c>
      <c r="I2162" s="36"/>
    </row>
    <row r="2163" spans="2:9" ht="15.75" thickTop="1" thickBot="1" x14ac:dyDescent="0.25">
      <c r="B2163" s="22">
        <v>2158</v>
      </c>
      <c r="C2163" s="32">
        <v>30521</v>
      </c>
      <c r="D2163" s="33" t="s">
        <v>1673</v>
      </c>
      <c r="E2163" s="34">
        <v>-10.7</v>
      </c>
      <c r="F2163" s="34">
        <v>10.199999999999999</v>
      </c>
      <c r="G2163" s="35">
        <v>76</v>
      </c>
      <c r="H2163" s="35">
        <v>3</v>
      </c>
      <c r="I2163" s="36"/>
    </row>
    <row r="2164" spans="2:9" ht="15.75" thickTop="1" thickBot="1" x14ac:dyDescent="0.25">
      <c r="B2164" s="22">
        <v>2159</v>
      </c>
      <c r="C2164" s="32">
        <v>30539</v>
      </c>
      <c r="D2164" s="33" t="s">
        <v>1673</v>
      </c>
      <c r="E2164" s="34">
        <v>-11.3</v>
      </c>
      <c r="F2164" s="34">
        <v>9.6999999999999993</v>
      </c>
      <c r="G2164" s="35">
        <v>100</v>
      </c>
      <c r="H2164" s="35">
        <v>3</v>
      </c>
      <c r="I2164" s="36"/>
    </row>
    <row r="2165" spans="2:9" ht="15.75" thickTop="1" thickBot="1" x14ac:dyDescent="0.25">
      <c r="B2165" s="22">
        <v>2160</v>
      </c>
      <c r="C2165" s="32">
        <v>30559</v>
      </c>
      <c r="D2165" s="33" t="s">
        <v>1673</v>
      </c>
      <c r="E2165" s="34">
        <v>-10.8</v>
      </c>
      <c r="F2165" s="34">
        <v>10.1</v>
      </c>
      <c r="G2165" s="35">
        <v>72</v>
      </c>
      <c r="H2165" s="35">
        <v>3</v>
      </c>
      <c r="I2165" s="36"/>
    </row>
    <row r="2166" spans="2:9" ht="15.75" thickTop="1" thickBot="1" x14ac:dyDescent="0.25">
      <c r="B2166" s="22">
        <v>2161</v>
      </c>
      <c r="C2166" s="32">
        <v>30625</v>
      </c>
      <c r="D2166" s="33" t="s">
        <v>1673</v>
      </c>
      <c r="E2166" s="34">
        <v>-10.7</v>
      </c>
      <c r="F2166" s="34">
        <v>10.3</v>
      </c>
      <c r="G2166" s="35">
        <v>59</v>
      </c>
      <c r="H2166" s="35">
        <v>3</v>
      </c>
      <c r="I2166" s="36"/>
    </row>
    <row r="2167" spans="2:9" ht="15.75" thickTop="1" thickBot="1" x14ac:dyDescent="0.25">
      <c r="B2167" s="22">
        <v>2162</v>
      </c>
      <c r="C2167" s="32">
        <v>30627</v>
      </c>
      <c r="D2167" s="33" t="s">
        <v>1673</v>
      </c>
      <c r="E2167" s="34">
        <v>-10.6</v>
      </c>
      <c r="F2167" s="34">
        <v>10.4</v>
      </c>
      <c r="G2167" s="35">
        <v>59</v>
      </c>
      <c r="H2167" s="35">
        <v>3</v>
      </c>
      <c r="I2167" s="36"/>
    </row>
    <row r="2168" spans="2:9" ht="15.75" thickTop="1" thickBot="1" x14ac:dyDescent="0.25">
      <c r="B2168" s="22">
        <v>2163</v>
      </c>
      <c r="C2168" s="32">
        <v>30629</v>
      </c>
      <c r="D2168" s="33" t="s">
        <v>1673</v>
      </c>
      <c r="E2168" s="34">
        <v>-11.3</v>
      </c>
      <c r="F2168" s="34">
        <v>9.8000000000000007</v>
      </c>
      <c r="G2168" s="35">
        <v>65</v>
      </c>
      <c r="H2168" s="35">
        <v>3</v>
      </c>
      <c r="I2168" s="36"/>
    </row>
    <row r="2169" spans="2:9" ht="15.75" thickTop="1" thickBot="1" x14ac:dyDescent="0.25">
      <c r="B2169" s="22">
        <v>2164</v>
      </c>
      <c r="C2169" s="32">
        <v>30655</v>
      </c>
      <c r="D2169" s="33" t="s">
        <v>1673</v>
      </c>
      <c r="E2169" s="34">
        <v>-10.7</v>
      </c>
      <c r="F2169" s="34">
        <v>10.3</v>
      </c>
      <c r="G2169" s="35">
        <v>53</v>
      </c>
      <c r="H2169" s="35">
        <v>3</v>
      </c>
      <c r="I2169" s="36"/>
    </row>
    <row r="2170" spans="2:9" ht="15.75" thickTop="1" thickBot="1" x14ac:dyDescent="0.25">
      <c r="B2170" s="22">
        <v>2165</v>
      </c>
      <c r="C2170" s="32">
        <v>30657</v>
      </c>
      <c r="D2170" s="33" t="s">
        <v>1673</v>
      </c>
      <c r="E2170" s="34">
        <v>-11</v>
      </c>
      <c r="F2170" s="34">
        <v>10</v>
      </c>
      <c r="G2170" s="35">
        <v>59</v>
      </c>
      <c r="H2170" s="35">
        <v>3</v>
      </c>
      <c r="I2170" s="36"/>
    </row>
    <row r="2171" spans="2:9" ht="15.75" thickTop="1" thickBot="1" x14ac:dyDescent="0.25">
      <c r="B2171" s="22">
        <v>2166</v>
      </c>
      <c r="C2171" s="32">
        <v>30659</v>
      </c>
      <c r="D2171" s="33" t="s">
        <v>1673</v>
      </c>
      <c r="E2171" s="34">
        <v>-11.1</v>
      </c>
      <c r="F2171" s="34">
        <v>9.9</v>
      </c>
      <c r="G2171" s="35">
        <v>61</v>
      </c>
      <c r="H2171" s="35">
        <v>3</v>
      </c>
      <c r="I2171" s="36"/>
    </row>
    <row r="2172" spans="2:9" ht="15.75" thickTop="1" thickBot="1" x14ac:dyDescent="0.25">
      <c r="B2172" s="22">
        <v>2167</v>
      </c>
      <c r="C2172" s="32">
        <v>30669</v>
      </c>
      <c r="D2172" s="33" t="s">
        <v>1674</v>
      </c>
      <c r="E2172" s="34">
        <v>-11.3</v>
      </c>
      <c r="F2172" s="34">
        <v>9.9</v>
      </c>
      <c r="G2172" s="35">
        <v>47</v>
      </c>
      <c r="H2172" s="35">
        <v>3</v>
      </c>
      <c r="I2172" s="36"/>
    </row>
    <row r="2173" spans="2:9" ht="15.75" thickTop="1" thickBot="1" x14ac:dyDescent="0.25">
      <c r="B2173" s="22">
        <v>2168</v>
      </c>
      <c r="C2173" s="32">
        <v>30823</v>
      </c>
      <c r="D2173" s="33" t="s">
        <v>1675</v>
      </c>
      <c r="E2173" s="34">
        <v>-10.8</v>
      </c>
      <c r="F2173" s="34">
        <v>10.1</v>
      </c>
      <c r="G2173" s="35">
        <v>47</v>
      </c>
      <c r="H2173" s="35">
        <v>3</v>
      </c>
      <c r="I2173" s="36"/>
    </row>
    <row r="2174" spans="2:9" ht="15.75" thickTop="1" thickBot="1" x14ac:dyDescent="0.25">
      <c r="B2174" s="22">
        <v>2169</v>
      </c>
      <c r="C2174" s="32">
        <v>30826</v>
      </c>
      <c r="D2174" s="33" t="s">
        <v>1675</v>
      </c>
      <c r="E2174" s="34">
        <v>-11</v>
      </c>
      <c r="F2174" s="34">
        <v>10</v>
      </c>
      <c r="G2174" s="35">
        <v>51</v>
      </c>
      <c r="H2174" s="35">
        <v>3</v>
      </c>
      <c r="I2174" s="36"/>
    </row>
    <row r="2175" spans="2:9" ht="15.75" thickTop="1" thickBot="1" x14ac:dyDescent="0.25">
      <c r="B2175" s="22">
        <v>2170</v>
      </c>
      <c r="C2175" s="32">
        <v>30827</v>
      </c>
      <c r="D2175" s="33" t="s">
        <v>1675</v>
      </c>
      <c r="E2175" s="34">
        <v>-10.9</v>
      </c>
      <c r="F2175" s="34">
        <v>10</v>
      </c>
      <c r="G2175" s="35">
        <v>56</v>
      </c>
      <c r="H2175" s="35">
        <v>3</v>
      </c>
      <c r="I2175" s="36"/>
    </row>
    <row r="2176" spans="2:9" ht="15.75" thickTop="1" thickBot="1" x14ac:dyDescent="0.25">
      <c r="B2176" s="22">
        <v>2171</v>
      </c>
      <c r="C2176" s="32">
        <v>30851</v>
      </c>
      <c r="D2176" s="33" t="s">
        <v>1676</v>
      </c>
      <c r="E2176" s="34">
        <v>-10.6</v>
      </c>
      <c r="F2176" s="34">
        <v>10.4</v>
      </c>
      <c r="G2176" s="35">
        <v>52</v>
      </c>
      <c r="H2176" s="35">
        <v>3</v>
      </c>
      <c r="I2176" s="36"/>
    </row>
    <row r="2177" spans="2:9" ht="15.75" thickTop="1" thickBot="1" x14ac:dyDescent="0.25">
      <c r="B2177" s="22">
        <v>2172</v>
      </c>
      <c r="C2177" s="32">
        <v>30853</v>
      </c>
      <c r="D2177" s="33" t="s">
        <v>1676</v>
      </c>
      <c r="E2177" s="34">
        <v>-11</v>
      </c>
      <c r="F2177" s="34">
        <v>10</v>
      </c>
      <c r="G2177" s="35">
        <v>52</v>
      </c>
      <c r="H2177" s="35">
        <v>3</v>
      </c>
      <c r="I2177" s="36"/>
    </row>
    <row r="2178" spans="2:9" ht="15.75" thickTop="1" thickBot="1" x14ac:dyDescent="0.25">
      <c r="B2178" s="22">
        <v>2173</v>
      </c>
      <c r="C2178" s="32">
        <v>30855</v>
      </c>
      <c r="D2178" s="33" t="s">
        <v>1676</v>
      </c>
      <c r="E2178" s="34">
        <v>-11.3</v>
      </c>
      <c r="F2178" s="34">
        <v>9.8000000000000007</v>
      </c>
      <c r="G2178" s="35">
        <v>50</v>
      </c>
      <c r="H2178" s="35">
        <v>3</v>
      </c>
      <c r="I2178" s="36"/>
    </row>
    <row r="2179" spans="2:9" ht="15.75" thickTop="1" thickBot="1" x14ac:dyDescent="0.25">
      <c r="B2179" s="22">
        <v>2174</v>
      </c>
      <c r="C2179" s="32">
        <v>30880</v>
      </c>
      <c r="D2179" s="33" t="s">
        <v>1677</v>
      </c>
      <c r="E2179" s="34">
        <v>-11.1</v>
      </c>
      <c r="F2179" s="34">
        <v>9.8000000000000007</v>
      </c>
      <c r="G2179" s="35">
        <v>63</v>
      </c>
      <c r="H2179" s="35">
        <v>3</v>
      </c>
      <c r="I2179" s="36"/>
    </row>
    <row r="2180" spans="2:9" ht="15.75" thickTop="1" thickBot="1" x14ac:dyDescent="0.25">
      <c r="B2180" s="22">
        <v>2175</v>
      </c>
      <c r="C2180" s="32">
        <v>30890</v>
      </c>
      <c r="D2180" s="33" t="s">
        <v>1678</v>
      </c>
      <c r="E2180" s="34">
        <v>-10.9</v>
      </c>
      <c r="F2180" s="34">
        <v>10</v>
      </c>
      <c r="G2180" s="35">
        <v>60</v>
      </c>
      <c r="H2180" s="35">
        <v>3</v>
      </c>
      <c r="I2180" s="36"/>
    </row>
    <row r="2181" spans="2:9" ht="15.75" thickTop="1" thickBot="1" x14ac:dyDescent="0.25">
      <c r="B2181" s="22">
        <v>2176</v>
      </c>
      <c r="C2181" s="32">
        <v>30900</v>
      </c>
      <c r="D2181" s="33" t="s">
        <v>1679</v>
      </c>
      <c r="E2181" s="34">
        <v>-11.1</v>
      </c>
      <c r="F2181" s="34">
        <v>9.8000000000000007</v>
      </c>
      <c r="G2181" s="35">
        <v>58</v>
      </c>
      <c r="H2181" s="35">
        <v>3</v>
      </c>
      <c r="I2181" s="36"/>
    </row>
    <row r="2182" spans="2:9" ht="15.75" thickTop="1" thickBot="1" x14ac:dyDescent="0.25">
      <c r="B2182" s="22">
        <v>2177</v>
      </c>
      <c r="C2182" s="32">
        <v>30916</v>
      </c>
      <c r="D2182" s="33" t="s">
        <v>1680</v>
      </c>
      <c r="E2182" s="34">
        <v>-11.3</v>
      </c>
      <c r="F2182" s="34">
        <v>9.8000000000000007</v>
      </c>
      <c r="G2182" s="35">
        <v>65</v>
      </c>
      <c r="H2182" s="35">
        <v>3</v>
      </c>
      <c r="I2182" s="36"/>
    </row>
    <row r="2183" spans="2:9" ht="15.75" thickTop="1" thickBot="1" x14ac:dyDescent="0.25">
      <c r="B2183" s="22">
        <v>2178</v>
      </c>
      <c r="C2183" s="32">
        <v>30926</v>
      </c>
      <c r="D2183" s="33" t="s">
        <v>1681</v>
      </c>
      <c r="E2183" s="34">
        <v>-11.1</v>
      </c>
      <c r="F2183" s="34">
        <v>9.9</v>
      </c>
      <c r="G2183" s="35">
        <v>68</v>
      </c>
      <c r="H2183" s="35">
        <v>3</v>
      </c>
      <c r="I2183" s="36"/>
    </row>
    <row r="2184" spans="2:9" ht="15.75" thickTop="1" thickBot="1" x14ac:dyDescent="0.25">
      <c r="B2184" s="22">
        <v>2179</v>
      </c>
      <c r="C2184" s="32">
        <v>30938</v>
      </c>
      <c r="D2184" s="33" t="s">
        <v>1682</v>
      </c>
      <c r="E2184" s="34">
        <v>-11.1</v>
      </c>
      <c r="F2184" s="34">
        <v>9.8000000000000007</v>
      </c>
      <c r="G2184" s="35">
        <v>45</v>
      </c>
      <c r="H2184" s="35">
        <v>3</v>
      </c>
      <c r="I2184" s="36"/>
    </row>
    <row r="2185" spans="2:9" ht="15.75" thickTop="1" thickBot="1" x14ac:dyDescent="0.25">
      <c r="B2185" s="22">
        <v>2180</v>
      </c>
      <c r="C2185" s="32">
        <v>30952</v>
      </c>
      <c r="D2185" s="33" t="s">
        <v>1683</v>
      </c>
      <c r="E2185" s="34">
        <v>-11.1</v>
      </c>
      <c r="F2185" s="34">
        <v>9.9</v>
      </c>
      <c r="G2185" s="35">
        <v>79</v>
      </c>
      <c r="H2185" s="35">
        <v>3</v>
      </c>
      <c r="I2185" s="36"/>
    </row>
    <row r="2186" spans="2:9" ht="15.75" thickTop="1" thickBot="1" x14ac:dyDescent="0.25">
      <c r="B2186" s="22">
        <v>2181</v>
      </c>
      <c r="C2186" s="32">
        <v>30966</v>
      </c>
      <c r="D2186" s="33" t="s">
        <v>1684</v>
      </c>
      <c r="E2186" s="34">
        <v>-11</v>
      </c>
      <c r="F2186" s="34">
        <v>9.9</v>
      </c>
      <c r="G2186" s="35">
        <v>64</v>
      </c>
      <c r="H2186" s="35">
        <v>3</v>
      </c>
      <c r="I2186" s="36"/>
    </row>
    <row r="2187" spans="2:9" ht="15.75" thickTop="1" thickBot="1" x14ac:dyDescent="0.25">
      <c r="B2187" s="22">
        <v>2182</v>
      </c>
      <c r="C2187" s="32">
        <v>30974</v>
      </c>
      <c r="D2187" s="33" t="s">
        <v>1685</v>
      </c>
      <c r="E2187" s="34">
        <v>-11.1</v>
      </c>
      <c r="F2187" s="34">
        <v>9.8000000000000007</v>
      </c>
      <c r="G2187" s="35">
        <v>87</v>
      </c>
      <c r="H2187" s="35">
        <v>3</v>
      </c>
      <c r="I2187" s="36"/>
    </row>
    <row r="2188" spans="2:9" ht="15.75" thickTop="1" thickBot="1" x14ac:dyDescent="0.25">
      <c r="B2188" s="22">
        <v>2183</v>
      </c>
      <c r="C2188" s="32">
        <v>30982</v>
      </c>
      <c r="D2188" s="33" t="s">
        <v>1686</v>
      </c>
      <c r="E2188" s="34">
        <v>-11.2</v>
      </c>
      <c r="F2188" s="34">
        <v>9.8000000000000007</v>
      </c>
      <c r="G2188" s="35">
        <v>74</v>
      </c>
      <c r="H2188" s="35">
        <v>3</v>
      </c>
      <c r="I2188" s="36"/>
    </row>
    <row r="2189" spans="2:9" ht="15.75" thickTop="1" thickBot="1" x14ac:dyDescent="0.25">
      <c r="B2189" s="22">
        <v>2184</v>
      </c>
      <c r="C2189" s="32">
        <v>30989</v>
      </c>
      <c r="D2189" s="33" t="s">
        <v>1687</v>
      </c>
      <c r="E2189" s="34">
        <v>-11.1</v>
      </c>
      <c r="F2189" s="34">
        <v>9.9</v>
      </c>
      <c r="G2189" s="35">
        <v>75</v>
      </c>
      <c r="H2189" s="35">
        <v>3</v>
      </c>
      <c r="I2189" s="36"/>
    </row>
    <row r="2190" spans="2:9" ht="15.75" thickTop="1" thickBot="1" x14ac:dyDescent="0.25">
      <c r="B2190" s="22">
        <v>2185</v>
      </c>
      <c r="C2190" s="32">
        <v>31008</v>
      </c>
      <c r="D2190" s="33" t="s">
        <v>1688</v>
      </c>
      <c r="E2190" s="34">
        <v>-11.1</v>
      </c>
      <c r="F2190" s="34">
        <v>9.6999999999999993</v>
      </c>
      <c r="G2190" s="35">
        <v>85</v>
      </c>
      <c r="H2190" s="35">
        <v>3</v>
      </c>
      <c r="I2190" s="36"/>
    </row>
    <row r="2191" spans="2:9" ht="15.75" thickTop="1" thickBot="1" x14ac:dyDescent="0.25">
      <c r="B2191" s="22">
        <v>2186</v>
      </c>
      <c r="C2191" s="32">
        <v>31020</v>
      </c>
      <c r="D2191" s="33" t="s">
        <v>1689</v>
      </c>
      <c r="E2191" s="34">
        <v>-11.5</v>
      </c>
      <c r="F2191" s="34">
        <v>9.4</v>
      </c>
      <c r="G2191" s="35">
        <v>154</v>
      </c>
      <c r="H2191" s="35">
        <v>3</v>
      </c>
      <c r="I2191" s="36"/>
    </row>
    <row r="2192" spans="2:9" ht="15.75" thickTop="1" thickBot="1" x14ac:dyDescent="0.25">
      <c r="B2192" s="22">
        <v>2187</v>
      </c>
      <c r="C2192" s="32">
        <v>31028</v>
      </c>
      <c r="D2192" s="33" t="s">
        <v>1690</v>
      </c>
      <c r="E2192" s="34">
        <v>-11.2</v>
      </c>
      <c r="F2192" s="34">
        <v>9.8000000000000007</v>
      </c>
      <c r="G2192" s="35">
        <v>79</v>
      </c>
      <c r="H2192" s="35">
        <v>3</v>
      </c>
      <c r="I2192" s="36"/>
    </row>
    <row r="2193" spans="2:9" ht="15.75" thickTop="1" thickBot="1" x14ac:dyDescent="0.25">
      <c r="B2193" s="22">
        <v>2188</v>
      </c>
      <c r="C2193" s="32">
        <v>31029</v>
      </c>
      <c r="D2193" s="33" t="s">
        <v>1691</v>
      </c>
      <c r="E2193" s="34">
        <v>-11</v>
      </c>
      <c r="F2193" s="34">
        <v>9.6999999999999993</v>
      </c>
      <c r="G2193" s="35">
        <v>90</v>
      </c>
      <c r="H2193" s="35">
        <v>3</v>
      </c>
      <c r="I2193" s="36"/>
    </row>
    <row r="2194" spans="2:9" ht="15.75" thickTop="1" thickBot="1" x14ac:dyDescent="0.25">
      <c r="B2194" s="22">
        <v>2189</v>
      </c>
      <c r="C2194" s="32">
        <v>31032</v>
      </c>
      <c r="D2194" s="33" t="s">
        <v>1692</v>
      </c>
      <c r="E2194" s="34">
        <v>-11.3</v>
      </c>
      <c r="F2194" s="34">
        <v>9.4</v>
      </c>
      <c r="G2194" s="35">
        <v>144</v>
      </c>
      <c r="H2194" s="35">
        <v>3</v>
      </c>
      <c r="I2194" s="36"/>
    </row>
    <row r="2195" spans="2:9" ht="15.75" thickTop="1" thickBot="1" x14ac:dyDescent="0.25">
      <c r="B2195" s="22">
        <v>2190</v>
      </c>
      <c r="C2195" s="32">
        <v>31033</v>
      </c>
      <c r="D2195" s="33" t="s">
        <v>1693</v>
      </c>
      <c r="E2195" s="34">
        <v>-11.6</v>
      </c>
      <c r="F2195" s="34">
        <v>9.3000000000000007</v>
      </c>
      <c r="G2195" s="35">
        <v>143</v>
      </c>
      <c r="H2195" s="35">
        <v>3</v>
      </c>
      <c r="I2195" s="36"/>
    </row>
    <row r="2196" spans="2:9" ht="15.75" thickTop="1" thickBot="1" x14ac:dyDescent="0.25">
      <c r="B2196" s="22">
        <v>2191</v>
      </c>
      <c r="C2196" s="32">
        <v>31035</v>
      </c>
      <c r="D2196" s="33" t="s">
        <v>1694</v>
      </c>
      <c r="E2196" s="34">
        <v>-11.2</v>
      </c>
      <c r="F2196" s="34">
        <v>9.5</v>
      </c>
      <c r="G2196" s="35">
        <v>130</v>
      </c>
      <c r="H2196" s="35">
        <v>3</v>
      </c>
      <c r="I2196" s="36"/>
    </row>
    <row r="2197" spans="2:9" ht="15.75" thickTop="1" thickBot="1" x14ac:dyDescent="0.25">
      <c r="B2197" s="22">
        <v>2192</v>
      </c>
      <c r="C2197" s="32">
        <v>31036</v>
      </c>
      <c r="D2197" s="33" t="s">
        <v>1695</v>
      </c>
      <c r="E2197" s="34">
        <v>-11.1</v>
      </c>
      <c r="F2197" s="34">
        <v>9.6</v>
      </c>
      <c r="G2197" s="35">
        <v>105</v>
      </c>
      <c r="H2197" s="35">
        <v>3</v>
      </c>
      <c r="I2197" s="36"/>
    </row>
    <row r="2198" spans="2:9" ht="15.75" thickTop="1" thickBot="1" x14ac:dyDescent="0.25">
      <c r="B2198" s="22">
        <v>2193</v>
      </c>
      <c r="C2198" s="32">
        <v>31039</v>
      </c>
      <c r="D2198" s="33" t="s">
        <v>1696</v>
      </c>
      <c r="E2198" s="34">
        <v>-11.2</v>
      </c>
      <c r="F2198" s="34">
        <v>9.5</v>
      </c>
      <c r="G2198" s="35">
        <v>116</v>
      </c>
      <c r="H2198" s="35">
        <v>3</v>
      </c>
      <c r="I2198" s="36"/>
    </row>
    <row r="2199" spans="2:9" ht="15.75" thickTop="1" thickBot="1" x14ac:dyDescent="0.25">
      <c r="B2199" s="22">
        <v>2194</v>
      </c>
      <c r="C2199" s="32">
        <v>31061</v>
      </c>
      <c r="D2199" s="33" t="s">
        <v>1697</v>
      </c>
      <c r="E2199" s="34">
        <v>-11.1</v>
      </c>
      <c r="F2199" s="34">
        <v>9.6</v>
      </c>
      <c r="G2199" s="35">
        <v>108</v>
      </c>
      <c r="H2199" s="35">
        <v>7</v>
      </c>
      <c r="I2199" s="36"/>
    </row>
    <row r="2200" spans="2:9" ht="15.75" thickTop="1" thickBot="1" x14ac:dyDescent="0.25">
      <c r="B2200" s="22">
        <v>2195</v>
      </c>
      <c r="C2200" s="32">
        <v>31073</v>
      </c>
      <c r="D2200" s="33" t="s">
        <v>1698</v>
      </c>
      <c r="E2200" s="34">
        <v>-12</v>
      </c>
      <c r="F2200" s="34">
        <v>9.3000000000000007</v>
      </c>
      <c r="G2200" s="35">
        <v>146</v>
      </c>
      <c r="H2200" s="35">
        <v>7</v>
      </c>
      <c r="I2200" s="36"/>
    </row>
    <row r="2201" spans="2:9" ht="15.75" thickTop="1" thickBot="1" x14ac:dyDescent="0.25">
      <c r="B2201" s="22">
        <v>2196</v>
      </c>
      <c r="C2201" s="32">
        <v>31079</v>
      </c>
      <c r="D2201" s="33" t="s">
        <v>1699</v>
      </c>
      <c r="E2201" s="34">
        <v>-12</v>
      </c>
      <c r="F2201" s="34">
        <v>8.9</v>
      </c>
      <c r="G2201" s="35">
        <v>241</v>
      </c>
      <c r="H2201" s="35">
        <v>3</v>
      </c>
      <c r="I2201" s="36"/>
    </row>
    <row r="2202" spans="2:9" ht="15.75" thickTop="1" thickBot="1" x14ac:dyDescent="0.25">
      <c r="B2202" s="22">
        <v>2197</v>
      </c>
      <c r="C2202" s="32">
        <v>31084</v>
      </c>
      <c r="D2202" s="33" t="s">
        <v>1700</v>
      </c>
      <c r="E2202" s="34">
        <v>-11.8</v>
      </c>
      <c r="F2202" s="34">
        <v>9.4</v>
      </c>
      <c r="G2202" s="35">
        <v>118</v>
      </c>
      <c r="H2202" s="35">
        <v>7</v>
      </c>
      <c r="I2202" s="36"/>
    </row>
    <row r="2203" spans="2:9" ht="15.75" thickTop="1" thickBot="1" x14ac:dyDescent="0.25">
      <c r="B2203" s="22">
        <v>2198</v>
      </c>
      <c r="C2203" s="32">
        <v>31085</v>
      </c>
      <c r="D2203" s="33" t="s">
        <v>1701</v>
      </c>
      <c r="E2203" s="34">
        <v>-12</v>
      </c>
      <c r="F2203" s="34">
        <v>9.1999999999999993</v>
      </c>
      <c r="G2203" s="35">
        <v>151</v>
      </c>
      <c r="H2203" s="35">
        <v>7</v>
      </c>
      <c r="I2203" s="36"/>
    </row>
    <row r="2204" spans="2:9" ht="15.75" thickTop="1" thickBot="1" x14ac:dyDescent="0.25">
      <c r="B2204" s="22">
        <v>2199</v>
      </c>
      <c r="C2204" s="32">
        <v>31087</v>
      </c>
      <c r="D2204" s="33" t="s">
        <v>1702</v>
      </c>
      <c r="E2204" s="34">
        <v>-12.2</v>
      </c>
      <c r="F2204" s="34">
        <v>9.1</v>
      </c>
      <c r="G2204" s="35">
        <v>189</v>
      </c>
      <c r="H2204" s="35">
        <v>7</v>
      </c>
      <c r="I2204" s="36"/>
    </row>
    <row r="2205" spans="2:9" ht="15.75" thickTop="1" thickBot="1" x14ac:dyDescent="0.25">
      <c r="B2205" s="22">
        <v>2200</v>
      </c>
      <c r="C2205" s="32">
        <v>31088</v>
      </c>
      <c r="D2205" s="33" t="s">
        <v>1703</v>
      </c>
      <c r="E2205" s="34">
        <v>-12.1</v>
      </c>
      <c r="F2205" s="34">
        <v>9.1999999999999993</v>
      </c>
      <c r="G2205" s="35">
        <v>171</v>
      </c>
      <c r="H2205" s="35">
        <v>7</v>
      </c>
      <c r="I2205" s="36"/>
    </row>
    <row r="2206" spans="2:9" ht="15.75" thickTop="1" thickBot="1" x14ac:dyDescent="0.25">
      <c r="B2206" s="22">
        <v>2201</v>
      </c>
      <c r="C2206" s="32">
        <v>31089</v>
      </c>
      <c r="D2206" s="33" t="s">
        <v>1704</v>
      </c>
      <c r="E2206" s="34">
        <v>-12.2</v>
      </c>
      <c r="F2206" s="34">
        <v>9</v>
      </c>
      <c r="G2206" s="35">
        <v>203</v>
      </c>
      <c r="H2206" s="35">
        <v>7</v>
      </c>
      <c r="I2206" s="36"/>
    </row>
    <row r="2207" spans="2:9" ht="15.75" thickTop="1" thickBot="1" x14ac:dyDescent="0.25">
      <c r="B2207" s="22">
        <v>2202</v>
      </c>
      <c r="C2207" s="32">
        <v>31091</v>
      </c>
      <c r="D2207" s="33" t="s">
        <v>1705</v>
      </c>
      <c r="E2207" s="34">
        <v>-12.1</v>
      </c>
      <c r="F2207" s="34">
        <v>9.1999999999999993</v>
      </c>
      <c r="G2207" s="35">
        <v>169</v>
      </c>
      <c r="H2207" s="35">
        <v>7</v>
      </c>
      <c r="I2207" s="36"/>
    </row>
    <row r="2208" spans="2:9" ht="15.75" thickTop="1" thickBot="1" x14ac:dyDescent="0.25">
      <c r="B2208" s="22">
        <v>2203</v>
      </c>
      <c r="C2208" s="32">
        <v>31093</v>
      </c>
      <c r="D2208" s="33" t="s">
        <v>1706</v>
      </c>
      <c r="E2208" s="34">
        <v>-11.8</v>
      </c>
      <c r="F2208" s="34">
        <v>9.3000000000000007</v>
      </c>
      <c r="G2208" s="35">
        <v>157</v>
      </c>
      <c r="H2208" s="35">
        <v>3</v>
      </c>
      <c r="I2208" s="36"/>
    </row>
    <row r="2209" spans="2:9" ht="15.75" thickTop="1" thickBot="1" x14ac:dyDescent="0.25">
      <c r="B2209" s="22">
        <v>2204</v>
      </c>
      <c r="C2209" s="32">
        <v>31094</v>
      </c>
      <c r="D2209" s="33" t="s">
        <v>1707</v>
      </c>
      <c r="E2209" s="34">
        <v>-11.8</v>
      </c>
      <c r="F2209" s="34">
        <v>8.6999999999999993</v>
      </c>
      <c r="G2209" s="35">
        <v>270</v>
      </c>
      <c r="H2209" s="35">
        <v>3</v>
      </c>
      <c r="I2209" s="36"/>
    </row>
    <row r="2210" spans="2:9" ht="15.75" thickTop="1" thickBot="1" x14ac:dyDescent="0.25">
      <c r="B2210" s="22">
        <v>2205</v>
      </c>
      <c r="C2210" s="32">
        <v>31096</v>
      </c>
      <c r="D2210" s="33" t="s">
        <v>1708</v>
      </c>
      <c r="E2210" s="34">
        <v>-12.1</v>
      </c>
      <c r="F2210" s="34">
        <v>9</v>
      </c>
      <c r="G2210" s="35">
        <v>199</v>
      </c>
      <c r="H2210" s="35">
        <v>3</v>
      </c>
      <c r="I2210" s="36"/>
    </row>
    <row r="2211" spans="2:9" ht="15.75" thickTop="1" thickBot="1" x14ac:dyDescent="0.25">
      <c r="B2211" s="22">
        <v>2206</v>
      </c>
      <c r="C2211" s="32">
        <v>31097</v>
      </c>
      <c r="D2211" s="33" t="s">
        <v>1709</v>
      </c>
      <c r="E2211" s="34">
        <v>-12.2</v>
      </c>
      <c r="F2211" s="34">
        <v>9.1</v>
      </c>
      <c r="G2211" s="35">
        <v>193</v>
      </c>
      <c r="H2211" s="35">
        <v>7</v>
      </c>
      <c r="I2211" s="36"/>
    </row>
    <row r="2212" spans="2:9" ht="15.75" thickTop="1" thickBot="1" x14ac:dyDescent="0.25">
      <c r="B2212" s="22">
        <v>2207</v>
      </c>
      <c r="C2212" s="32">
        <v>31099</v>
      </c>
      <c r="D2212" s="33" t="s">
        <v>1710</v>
      </c>
      <c r="E2212" s="34">
        <v>-12.3</v>
      </c>
      <c r="F2212" s="34">
        <v>9</v>
      </c>
      <c r="G2212" s="35">
        <v>220</v>
      </c>
      <c r="H2212" s="35">
        <v>7</v>
      </c>
      <c r="I2212" s="36"/>
    </row>
    <row r="2213" spans="2:9" ht="15.75" thickTop="1" thickBot="1" x14ac:dyDescent="0.25">
      <c r="B2213" s="22">
        <v>2208</v>
      </c>
      <c r="C2213" s="32">
        <v>31134</v>
      </c>
      <c r="D2213" s="33" t="s">
        <v>1711</v>
      </c>
      <c r="E2213" s="34">
        <v>-10.7</v>
      </c>
      <c r="F2213" s="34">
        <v>10.199999999999999</v>
      </c>
      <c r="G2213" s="35">
        <v>81</v>
      </c>
      <c r="H2213" s="35">
        <v>3</v>
      </c>
      <c r="I2213" s="36"/>
    </row>
    <row r="2214" spans="2:9" ht="15.75" thickTop="1" thickBot="1" x14ac:dyDescent="0.25">
      <c r="B2214" s="22">
        <v>2209</v>
      </c>
      <c r="C2214" s="32">
        <v>31135</v>
      </c>
      <c r="D2214" s="33" t="s">
        <v>1711</v>
      </c>
      <c r="E2214" s="34">
        <v>-11</v>
      </c>
      <c r="F2214" s="34">
        <v>9.9</v>
      </c>
      <c r="G2214" s="35">
        <v>93</v>
      </c>
      <c r="H2214" s="35">
        <v>3</v>
      </c>
      <c r="I2214" s="36"/>
    </row>
    <row r="2215" spans="2:9" ht="15.75" thickTop="1" thickBot="1" x14ac:dyDescent="0.25">
      <c r="B2215" s="22">
        <v>2210</v>
      </c>
      <c r="C2215" s="32">
        <v>31137</v>
      </c>
      <c r="D2215" s="33" t="s">
        <v>1711</v>
      </c>
      <c r="E2215" s="34">
        <v>-10.8</v>
      </c>
      <c r="F2215" s="34">
        <v>10.1</v>
      </c>
      <c r="G2215" s="35">
        <v>76</v>
      </c>
      <c r="H2215" s="35">
        <v>3</v>
      </c>
      <c r="I2215" s="36"/>
    </row>
    <row r="2216" spans="2:9" ht="15.75" thickTop="1" thickBot="1" x14ac:dyDescent="0.25">
      <c r="B2216" s="22">
        <v>2211</v>
      </c>
      <c r="C2216" s="32">
        <v>31139</v>
      </c>
      <c r="D2216" s="33" t="s">
        <v>1711</v>
      </c>
      <c r="E2216" s="34">
        <v>-11.5</v>
      </c>
      <c r="F2216" s="34">
        <v>9.1</v>
      </c>
      <c r="G2216" s="35">
        <v>217</v>
      </c>
      <c r="H2216" s="35">
        <v>3</v>
      </c>
      <c r="I2216" s="36"/>
    </row>
    <row r="2217" spans="2:9" ht="15.75" thickTop="1" thickBot="1" x14ac:dyDescent="0.25">
      <c r="B2217" s="22">
        <v>2212</v>
      </c>
      <c r="C2217" s="32">
        <v>31141</v>
      </c>
      <c r="D2217" s="33" t="s">
        <v>1711</v>
      </c>
      <c r="E2217" s="34">
        <v>-11</v>
      </c>
      <c r="F2217" s="34">
        <v>9.6</v>
      </c>
      <c r="G2217" s="35">
        <v>112</v>
      </c>
      <c r="H2217" s="35">
        <v>3</v>
      </c>
      <c r="I2217" s="36"/>
    </row>
    <row r="2218" spans="2:9" ht="15.75" thickTop="1" thickBot="1" x14ac:dyDescent="0.25">
      <c r="B2218" s="22">
        <v>2213</v>
      </c>
      <c r="C2218" s="32">
        <v>31157</v>
      </c>
      <c r="D2218" s="33" t="s">
        <v>1712</v>
      </c>
      <c r="E2218" s="34">
        <v>-10.9</v>
      </c>
      <c r="F2218" s="34">
        <v>10</v>
      </c>
      <c r="G2218" s="35">
        <v>66</v>
      </c>
      <c r="H2218" s="35">
        <v>3</v>
      </c>
      <c r="I2218" s="36"/>
    </row>
    <row r="2219" spans="2:9" ht="15.75" thickTop="1" thickBot="1" x14ac:dyDescent="0.25">
      <c r="B2219" s="22">
        <v>2214</v>
      </c>
      <c r="C2219" s="32">
        <v>31162</v>
      </c>
      <c r="D2219" s="33" t="s">
        <v>1713</v>
      </c>
      <c r="E2219" s="34">
        <v>-11.5</v>
      </c>
      <c r="F2219" s="34">
        <v>9.6</v>
      </c>
      <c r="G2219" s="35">
        <v>120</v>
      </c>
      <c r="H2219" s="35">
        <v>3</v>
      </c>
      <c r="I2219" s="36"/>
    </row>
    <row r="2220" spans="2:9" ht="15.75" thickTop="1" thickBot="1" x14ac:dyDescent="0.25">
      <c r="B2220" s="22">
        <v>2215</v>
      </c>
      <c r="C2220" s="32">
        <v>31167</v>
      </c>
      <c r="D2220" s="33" t="s">
        <v>1714</v>
      </c>
      <c r="E2220" s="34">
        <v>-11.7</v>
      </c>
      <c r="F2220" s="34">
        <v>9.6</v>
      </c>
      <c r="G2220" s="35">
        <v>123</v>
      </c>
      <c r="H2220" s="35">
        <v>7</v>
      </c>
      <c r="I2220" s="36"/>
    </row>
    <row r="2221" spans="2:9" ht="15.75" thickTop="1" thickBot="1" x14ac:dyDescent="0.25">
      <c r="B2221" s="22">
        <v>2216</v>
      </c>
      <c r="C2221" s="32">
        <v>31171</v>
      </c>
      <c r="D2221" s="33" t="s">
        <v>1715</v>
      </c>
      <c r="E2221" s="34">
        <v>-11.2</v>
      </c>
      <c r="F2221" s="34">
        <v>9.8000000000000007</v>
      </c>
      <c r="G2221" s="35">
        <v>73</v>
      </c>
      <c r="H2221" s="35">
        <v>3</v>
      </c>
      <c r="I2221" s="36"/>
    </row>
    <row r="2222" spans="2:9" ht="15.75" thickTop="1" thickBot="1" x14ac:dyDescent="0.25">
      <c r="B2222" s="22">
        <v>2217</v>
      </c>
      <c r="C2222" s="32">
        <v>31174</v>
      </c>
      <c r="D2222" s="33" t="s">
        <v>1716</v>
      </c>
      <c r="E2222" s="34">
        <v>-11.1</v>
      </c>
      <c r="F2222" s="34">
        <v>9.6999999999999993</v>
      </c>
      <c r="G2222" s="35">
        <v>97</v>
      </c>
      <c r="H2222" s="35">
        <v>3</v>
      </c>
      <c r="I2222" s="36"/>
    </row>
    <row r="2223" spans="2:9" ht="15.75" thickTop="1" thickBot="1" x14ac:dyDescent="0.25">
      <c r="B2223" s="22">
        <v>2218</v>
      </c>
      <c r="C2223" s="32">
        <v>31177</v>
      </c>
      <c r="D2223" s="33" t="s">
        <v>1717</v>
      </c>
      <c r="E2223" s="34">
        <v>-11.2</v>
      </c>
      <c r="F2223" s="34">
        <v>9.6999999999999993</v>
      </c>
      <c r="G2223" s="35">
        <v>87</v>
      </c>
      <c r="H2223" s="35">
        <v>3</v>
      </c>
      <c r="I2223" s="36"/>
    </row>
    <row r="2224" spans="2:9" ht="15.75" thickTop="1" thickBot="1" x14ac:dyDescent="0.25">
      <c r="B2224" s="22">
        <v>2219</v>
      </c>
      <c r="C2224" s="32">
        <v>31180</v>
      </c>
      <c r="D2224" s="33" t="s">
        <v>1718</v>
      </c>
      <c r="E2224" s="34">
        <v>-11.2</v>
      </c>
      <c r="F2224" s="34">
        <v>9.8000000000000007</v>
      </c>
      <c r="G2224" s="35">
        <v>79</v>
      </c>
      <c r="H2224" s="35">
        <v>3</v>
      </c>
      <c r="I2224" s="36"/>
    </row>
    <row r="2225" spans="2:9" ht="15.75" thickTop="1" thickBot="1" x14ac:dyDescent="0.25">
      <c r="B2225" s="22">
        <v>2220</v>
      </c>
      <c r="C2225" s="32">
        <v>31185</v>
      </c>
      <c r="D2225" s="33" t="s">
        <v>1719</v>
      </c>
      <c r="E2225" s="34">
        <v>-11.3</v>
      </c>
      <c r="F2225" s="34">
        <v>9.6999999999999993</v>
      </c>
      <c r="G2225" s="35">
        <v>94</v>
      </c>
      <c r="H2225" s="35">
        <v>3</v>
      </c>
      <c r="I2225" s="36"/>
    </row>
    <row r="2226" spans="2:9" ht="15.75" thickTop="1" thickBot="1" x14ac:dyDescent="0.25">
      <c r="B2226" s="22">
        <v>2221</v>
      </c>
      <c r="C2226" s="32">
        <v>31188</v>
      </c>
      <c r="D2226" s="33" t="s">
        <v>1720</v>
      </c>
      <c r="E2226" s="34">
        <v>-11.5</v>
      </c>
      <c r="F2226" s="34">
        <v>9.6</v>
      </c>
      <c r="G2226" s="35">
        <v>119</v>
      </c>
      <c r="H2226" s="35">
        <v>3</v>
      </c>
      <c r="I2226" s="36"/>
    </row>
    <row r="2227" spans="2:9" ht="15.75" thickTop="1" thickBot="1" x14ac:dyDescent="0.25">
      <c r="B2227" s="22">
        <v>2222</v>
      </c>
      <c r="C2227" s="32">
        <v>31191</v>
      </c>
      <c r="D2227" s="33" t="s">
        <v>1721</v>
      </c>
      <c r="E2227" s="34">
        <v>-11.2</v>
      </c>
      <c r="F2227" s="34">
        <v>9.8000000000000007</v>
      </c>
      <c r="G2227" s="35">
        <v>70</v>
      </c>
      <c r="H2227" s="35">
        <v>3</v>
      </c>
      <c r="I2227" s="36"/>
    </row>
    <row r="2228" spans="2:9" ht="15.75" thickTop="1" thickBot="1" x14ac:dyDescent="0.25">
      <c r="B2228" s="22">
        <v>2223</v>
      </c>
      <c r="C2228" s="32">
        <v>31195</v>
      </c>
      <c r="D2228" s="33" t="s">
        <v>1722</v>
      </c>
      <c r="E2228" s="34">
        <v>-12.2</v>
      </c>
      <c r="F2228" s="34">
        <v>8.8000000000000007</v>
      </c>
      <c r="G2228" s="35">
        <v>262</v>
      </c>
      <c r="H2228" s="35">
        <v>7</v>
      </c>
      <c r="I2228" s="36"/>
    </row>
    <row r="2229" spans="2:9" ht="15.75" thickTop="1" thickBot="1" x14ac:dyDescent="0.25">
      <c r="B2229" s="22">
        <v>2224</v>
      </c>
      <c r="C2229" s="32">
        <v>31196</v>
      </c>
      <c r="D2229" s="33" t="s">
        <v>1723</v>
      </c>
      <c r="E2229" s="34">
        <v>-12.1</v>
      </c>
      <c r="F2229" s="34">
        <v>9.1999999999999993</v>
      </c>
      <c r="G2229" s="35">
        <v>188</v>
      </c>
      <c r="H2229" s="35">
        <v>7</v>
      </c>
      <c r="I2229" s="36"/>
    </row>
    <row r="2230" spans="2:9" ht="15.75" thickTop="1" thickBot="1" x14ac:dyDescent="0.25">
      <c r="B2230" s="22">
        <v>2225</v>
      </c>
      <c r="C2230" s="32">
        <v>31199</v>
      </c>
      <c r="D2230" s="33" t="s">
        <v>1724</v>
      </c>
      <c r="E2230" s="34">
        <v>-11.7</v>
      </c>
      <c r="F2230" s="34">
        <v>9</v>
      </c>
      <c r="G2230" s="35">
        <v>219</v>
      </c>
      <c r="H2230" s="35">
        <v>3</v>
      </c>
      <c r="I2230" s="36"/>
    </row>
    <row r="2231" spans="2:9" ht="15.75" thickTop="1" thickBot="1" x14ac:dyDescent="0.25">
      <c r="B2231" s="22">
        <v>2226</v>
      </c>
      <c r="C2231" s="32">
        <v>31224</v>
      </c>
      <c r="D2231" s="33" t="s">
        <v>1725</v>
      </c>
      <c r="E2231" s="34">
        <v>-11.1</v>
      </c>
      <c r="F2231" s="34">
        <v>9.8000000000000007</v>
      </c>
      <c r="G2231" s="35">
        <v>67</v>
      </c>
      <c r="H2231" s="35">
        <v>3</v>
      </c>
      <c r="I2231" s="36"/>
    </row>
    <row r="2232" spans="2:9" ht="15.75" thickTop="1" thickBot="1" x14ac:dyDescent="0.25">
      <c r="B2232" s="22">
        <v>2227</v>
      </c>
      <c r="C2232" s="32">
        <v>31226</v>
      </c>
      <c r="D2232" s="33" t="s">
        <v>1725</v>
      </c>
      <c r="E2232" s="34">
        <v>-11.1</v>
      </c>
      <c r="F2232" s="34">
        <v>9.8000000000000007</v>
      </c>
      <c r="G2232" s="35">
        <v>66</v>
      </c>
      <c r="H2232" s="35">
        <v>3</v>
      </c>
      <c r="I2232" s="36"/>
    </row>
    <row r="2233" spans="2:9" ht="15.75" thickTop="1" thickBot="1" x14ac:dyDescent="0.25">
      <c r="B2233" s="22">
        <v>2228</v>
      </c>
      <c r="C2233" s="32">
        <v>31228</v>
      </c>
      <c r="D2233" s="33" t="s">
        <v>1725</v>
      </c>
      <c r="E2233" s="34">
        <v>-11.1</v>
      </c>
      <c r="F2233" s="34">
        <v>9.8000000000000007</v>
      </c>
      <c r="G2233" s="35">
        <v>70</v>
      </c>
      <c r="H2233" s="35">
        <v>3</v>
      </c>
      <c r="I2233" s="36"/>
    </row>
    <row r="2234" spans="2:9" ht="15.75" thickTop="1" thickBot="1" x14ac:dyDescent="0.25">
      <c r="B2234" s="22">
        <v>2229</v>
      </c>
      <c r="C2234" s="32">
        <v>31234</v>
      </c>
      <c r="D2234" s="33" t="s">
        <v>1726</v>
      </c>
      <c r="E2234" s="34">
        <v>-11.3</v>
      </c>
      <c r="F2234" s="34">
        <v>9.6999999999999993</v>
      </c>
      <c r="G2234" s="35">
        <v>73</v>
      </c>
      <c r="H2234" s="35">
        <v>3</v>
      </c>
      <c r="I2234" s="36"/>
    </row>
    <row r="2235" spans="2:9" ht="15.75" thickTop="1" thickBot="1" x14ac:dyDescent="0.25">
      <c r="B2235" s="22">
        <v>2230</v>
      </c>
      <c r="C2235" s="32">
        <v>31241</v>
      </c>
      <c r="D2235" s="33" t="s">
        <v>1727</v>
      </c>
      <c r="E2235" s="34">
        <v>-11.1</v>
      </c>
      <c r="F2235" s="34">
        <v>9.8000000000000007</v>
      </c>
      <c r="G2235" s="35">
        <v>75</v>
      </c>
      <c r="H2235" s="35">
        <v>3</v>
      </c>
      <c r="I2235" s="36"/>
    </row>
    <row r="2236" spans="2:9" ht="15.75" thickTop="1" thickBot="1" x14ac:dyDescent="0.25">
      <c r="B2236" s="22">
        <v>2231</v>
      </c>
      <c r="C2236" s="32">
        <v>31246</v>
      </c>
      <c r="D2236" s="33" t="s">
        <v>1728</v>
      </c>
      <c r="E2236" s="34">
        <v>-11.3</v>
      </c>
      <c r="F2236" s="34">
        <v>9.6999999999999993</v>
      </c>
      <c r="G2236" s="35">
        <v>101</v>
      </c>
      <c r="H2236" s="35">
        <v>3</v>
      </c>
      <c r="I2236" s="36"/>
    </row>
    <row r="2237" spans="2:9" ht="15.75" thickTop="1" thickBot="1" x14ac:dyDescent="0.25">
      <c r="B2237" s="22">
        <v>2232</v>
      </c>
      <c r="C2237" s="32">
        <v>31249</v>
      </c>
      <c r="D2237" s="33" t="s">
        <v>1729</v>
      </c>
      <c r="E2237" s="34">
        <v>-11.2</v>
      </c>
      <c r="F2237" s="34">
        <v>9.6999999999999993</v>
      </c>
      <c r="G2237" s="35">
        <v>90</v>
      </c>
      <c r="H2237" s="35">
        <v>3</v>
      </c>
      <c r="I2237" s="36"/>
    </row>
    <row r="2238" spans="2:9" ht="15.75" thickTop="1" thickBot="1" x14ac:dyDescent="0.25">
      <c r="B2238" s="22">
        <v>2233</v>
      </c>
      <c r="C2238" s="32">
        <v>31275</v>
      </c>
      <c r="D2238" s="33" t="s">
        <v>1730</v>
      </c>
      <c r="E2238" s="34">
        <v>-11.2</v>
      </c>
      <c r="F2238" s="34">
        <v>9.8000000000000007</v>
      </c>
      <c r="G2238" s="35">
        <v>66</v>
      </c>
      <c r="H2238" s="35">
        <v>3</v>
      </c>
      <c r="I2238" s="36"/>
    </row>
    <row r="2239" spans="2:9" ht="15.75" thickTop="1" thickBot="1" x14ac:dyDescent="0.25">
      <c r="B2239" s="22">
        <v>2234</v>
      </c>
      <c r="C2239" s="32">
        <v>31303</v>
      </c>
      <c r="D2239" s="33" t="s">
        <v>1731</v>
      </c>
      <c r="E2239" s="34">
        <v>-11.2</v>
      </c>
      <c r="F2239" s="34">
        <v>9.6999999999999993</v>
      </c>
      <c r="G2239" s="35">
        <v>62</v>
      </c>
      <c r="H2239" s="35">
        <v>3</v>
      </c>
      <c r="I2239" s="36"/>
    </row>
    <row r="2240" spans="2:9" ht="15.75" thickTop="1" thickBot="1" x14ac:dyDescent="0.25">
      <c r="B2240" s="22">
        <v>2235</v>
      </c>
      <c r="C2240" s="32">
        <v>31311</v>
      </c>
      <c r="D2240" s="33" t="s">
        <v>1732</v>
      </c>
      <c r="E2240" s="34">
        <v>-11.2</v>
      </c>
      <c r="F2240" s="34">
        <v>9.6999999999999993</v>
      </c>
      <c r="G2240" s="35">
        <v>51</v>
      </c>
      <c r="H2240" s="35">
        <v>3</v>
      </c>
      <c r="I2240" s="36"/>
    </row>
    <row r="2241" spans="2:9" ht="15.75" thickTop="1" thickBot="1" x14ac:dyDescent="0.25">
      <c r="B2241" s="22">
        <v>2236</v>
      </c>
      <c r="C2241" s="32">
        <v>31319</v>
      </c>
      <c r="D2241" s="33" t="s">
        <v>1733</v>
      </c>
      <c r="E2241" s="34">
        <v>-11.3</v>
      </c>
      <c r="F2241" s="34">
        <v>9.8000000000000007</v>
      </c>
      <c r="G2241" s="35">
        <v>67</v>
      </c>
      <c r="H2241" s="35">
        <v>3</v>
      </c>
      <c r="I2241" s="36"/>
    </row>
    <row r="2242" spans="2:9" ht="15.75" thickTop="1" thickBot="1" x14ac:dyDescent="0.25">
      <c r="B2242" s="22">
        <v>2237</v>
      </c>
      <c r="C2242" s="32">
        <v>31515</v>
      </c>
      <c r="D2242" s="33" t="s">
        <v>1734</v>
      </c>
      <c r="E2242" s="34">
        <v>-10.6</v>
      </c>
      <c r="F2242" s="34">
        <v>10.1</v>
      </c>
      <c r="G2242" s="35">
        <v>62</v>
      </c>
      <c r="H2242" s="35">
        <v>3</v>
      </c>
      <c r="I2242" s="36"/>
    </row>
    <row r="2243" spans="2:9" ht="15.75" thickTop="1" thickBot="1" x14ac:dyDescent="0.25">
      <c r="B2243" s="22">
        <v>2238</v>
      </c>
      <c r="C2243" s="32">
        <v>31535</v>
      </c>
      <c r="D2243" s="33" t="s">
        <v>1735</v>
      </c>
      <c r="E2243" s="34">
        <v>-10.8</v>
      </c>
      <c r="F2243" s="34">
        <v>10</v>
      </c>
      <c r="G2243" s="35">
        <v>52</v>
      </c>
      <c r="H2243" s="35">
        <v>3</v>
      </c>
      <c r="I2243" s="36"/>
    </row>
    <row r="2244" spans="2:9" ht="15.75" thickTop="1" thickBot="1" x14ac:dyDescent="0.25">
      <c r="B2244" s="22">
        <v>2239</v>
      </c>
      <c r="C2244" s="32">
        <v>31542</v>
      </c>
      <c r="D2244" s="33" t="s">
        <v>1736</v>
      </c>
      <c r="E2244" s="34">
        <v>-10.8</v>
      </c>
      <c r="F2244" s="34">
        <v>10.1</v>
      </c>
      <c r="G2244" s="35">
        <v>66</v>
      </c>
      <c r="H2244" s="35">
        <v>3</v>
      </c>
      <c r="I2244" s="36"/>
    </row>
    <row r="2245" spans="2:9" ht="15.75" thickTop="1" thickBot="1" x14ac:dyDescent="0.25">
      <c r="B2245" s="22">
        <v>2240</v>
      </c>
      <c r="C2245" s="32">
        <v>31547</v>
      </c>
      <c r="D2245" s="33" t="s">
        <v>1737</v>
      </c>
      <c r="E2245" s="34">
        <v>-10.7</v>
      </c>
      <c r="F2245" s="34">
        <v>10.1</v>
      </c>
      <c r="G2245" s="35">
        <v>56</v>
      </c>
      <c r="H2245" s="35">
        <v>3</v>
      </c>
      <c r="I2245" s="36"/>
    </row>
    <row r="2246" spans="2:9" ht="15.75" thickTop="1" thickBot="1" x14ac:dyDescent="0.25">
      <c r="B2246" s="22">
        <v>2241</v>
      </c>
      <c r="C2246" s="32">
        <v>31552</v>
      </c>
      <c r="D2246" s="33" t="s">
        <v>1738</v>
      </c>
      <c r="E2246" s="34">
        <v>-10.7</v>
      </c>
      <c r="F2246" s="34">
        <v>9.9</v>
      </c>
      <c r="G2246" s="35">
        <v>88</v>
      </c>
      <c r="H2246" s="35">
        <v>3</v>
      </c>
      <c r="I2246" s="36"/>
    </row>
    <row r="2247" spans="2:9" ht="15.75" thickTop="1" thickBot="1" x14ac:dyDescent="0.25">
      <c r="B2247" s="22">
        <v>2242</v>
      </c>
      <c r="C2247" s="32">
        <v>31553</v>
      </c>
      <c r="D2247" s="33" t="s">
        <v>1739</v>
      </c>
      <c r="E2247" s="34">
        <v>-10.7</v>
      </c>
      <c r="F2247" s="34">
        <v>10.1</v>
      </c>
      <c r="G2247" s="35">
        <v>49</v>
      </c>
      <c r="H2247" s="35">
        <v>3</v>
      </c>
      <c r="I2247" s="36"/>
    </row>
    <row r="2248" spans="2:9" ht="15.75" thickTop="1" thickBot="1" x14ac:dyDescent="0.25">
      <c r="B2248" s="22">
        <v>2243</v>
      </c>
      <c r="C2248" s="32">
        <v>31555</v>
      </c>
      <c r="D2248" s="33" t="s">
        <v>1740</v>
      </c>
      <c r="E2248" s="34">
        <v>-10.8</v>
      </c>
      <c r="F2248" s="34">
        <v>10.1</v>
      </c>
      <c r="G2248" s="35">
        <v>54</v>
      </c>
      <c r="H2248" s="35">
        <v>3</v>
      </c>
      <c r="I2248" s="36"/>
    </row>
    <row r="2249" spans="2:9" ht="15.75" thickTop="1" thickBot="1" x14ac:dyDescent="0.25">
      <c r="B2249" s="22">
        <v>2244</v>
      </c>
      <c r="C2249" s="32">
        <v>31556</v>
      </c>
      <c r="D2249" s="33" t="s">
        <v>1741</v>
      </c>
      <c r="E2249" s="34">
        <v>-10.7</v>
      </c>
      <c r="F2249" s="34">
        <v>9.9</v>
      </c>
      <c r="G2249" s="35">
        <v>96</v>
      </c>
      <c r="H2249" s="35">
        <v>3</v>
      </c>
      <c r="I2249" s="36"/>
    </row>
    <row r="2250" spans="2:9" ht="15.75" thickTop="1" thickBot="1" x14ac:dyDescent="0.25">
      <c r="B2250" s="22">
        <v>2245</v>
      </c>
      <c r="C2250" s="32">
        <v>31558</v>
      </c>
      <c r="D2250" s="33" t="s">
        <v>1742</v>
      </c>
      <c r="E2250" s="34">
        <v>-10.6</v>
      </c>
      <c r="F2250" s="34">
        <v>10.1</v>
      </c>
      <c r="G2250" s="35">
        <v>42</v>
      </c>
      <c r="H2250" s="35">
        <v>3</v>
      </c>
      <c r="I2250" s="36"/>
    </row>
    <row r="2251" spans="2:9" ht="15.75" thickTop="1" thickBot="1" x14ac:dyDescent="0.25">
      <c r="B2251" s="22">
        <v>2246</v>
      </c>
      <c r="C2251" s="32">
        <v>31559</v>
      </c>
      <c r="D2251" s="33" t="s">
        <v>1743</v>
      </c>
      <c r="E2251" s="34">
        <v>-10.8</v>
      </c>
      <c r="F2251" s="34">
        <v>10.1</v>
      </c>
      <c r="G2251" s="35">
        <v>53</v>
      </c>
      <c r="H2251" s="35">
        <v>3</v>
      </c>
      <c r="I2251" s="36"/>
    </row>
    <row r="2252" spans="2:9" ht="15.75" thickTop="1" thickBot="1" x14ac:dyDescent="0.25">
      <c r="B2252" s="22">
        <v>2247</v>
      </c>
      <c r="C2252" s="32">
        <v>31582</v>
      </c>
      <c r="D2252" s="33" t="s">
        <v>1744</v>
      </c>
      <c r="E2252" s="34">
        <v>-10.5</v>
      </c>
      <c r="F2252" s="34">
        <v>10.1</v>
      </c>
      <c r="G2252" s="35">
        <v>28</v>
      </c>
      <c r="H2252" s="35">
        <v>3</v>
      </c>
      <c r="I2252" s="36"/>
    </row>
    <row r="2253" spans="2:9" ht="15.75" thickTop="1" thickBot="1" x14ac:dyDescent="0.25">
      <c r="B2253" s="22">
        <v>2248</v>
      </c>
      <c r="C2253" s="32">
        <v>31592</v>
      </c>
      <c r="D2253" s="33" t="s">
        <v>1745</v>
      </c>
      <c r="E2253" s="34">
        <v>-10.6</v>
      </c>
      <c r="F2253" s="34">
        <v>10.199999999999999</v>
      </c>
      <c r="G2253" s="35">
        <v>33</v>
      </c>
      <c r="H2253" s="35">
        <v>3</v>
      </c>
      <c r="I2253" s="36"/>
    </row>
    <row r="2254" spans="2:9" ht="15.75" thickTop="1" thickBot="1" x14ac:dyDescent="0.25">
      <c r="B2254" s="22">
        <v>2249</v>
      </c>
      <c r="C2254" s="32">
        <v>31595</v>
      </c>
      <c r="D2254" s="33" t="s">
        <v>1746</v>
      </c>
      <c r="E2254" s="34">
        <v>-10.4</v>
      </c>
      <c r="F2254" s="34">
        <v>10.1</v>
      </c>
      <c r="G2254" s="35">
        <v>30</v>
      </c>
      <c r="H2254" s="35">
        <v>3</v>
      </c>
      <c r="I2254" s="36"/>
    </row>
    <row r="2255" spans="2:9" ht="15.75" thickTop="1" thickBot="1" x14ac:dyDescent="0.25">
      <c r="B2255" s="22">
        <v>2250</v>
      </c>
      <c r="C2255" s="32">
        <v>31600</v>
      </c>
      <c r="D2255" s="33" t="s">
        <v>1747</v>
      </c>
      <c r="E2255" s="34">
        <v>-10.3</v>
      </c>
      <c r="F2255" s="34">
        <v>10.1</v>
      </c>
      <c r="G2255" s="35">
        <v>45</v>
      </c>
      <c r="H2255" s="35">
        <v>3</v>
      </c>
      <c r="I2255" s="36"/>
    </row>
    <row r="2256" spans="2:9" ht="15.75" thickTop="1" thickBot="1" x14ac:dyDescent="0.25">
      <c r="B2256" s="22">
        <v>2251</v>
      </c>
      <c r="C2256" s="32">
        <v>31603</v>
      </c>
      <c r="D2256" s="33" t="s">
        <v>1748</v>
      </c>
      <c r="E2256" s="34">
        <v>-10.3</v>
      </c>
      <c r="F2256" s="34">
        <v>10.1</v>
      </c>
      <c r="G2256" s="35">
        <v>41</v>
      </c>
      <c r="H2256" s="35">
        <v>3</v>
      </c>
      <c r="I2256" s="36"/>
    </row>
    <row r="2257" spans="2:9" ht="15.75" thickTop="1" thickBot="1" x14ac:dyDescent="0.25">
      <c r="B2257" s="22">
        <v>2252</v>
      </c>
      <c r="C2257" s="32">
        <v>31604</v>
      </c>
      <c r="D2257" s="33" t="s">
        <v>1749</v>
      </c>
      <c r="E2257" s="34">
        <v>-10.5</v>
      </c>
      <c r="F2257" s="34">
        <v>10.1</v>
      </c>
      <c r="G2257" s="35">
        <v>49</v>
      </c>
      <c r="H2257" s="35">
        <v>3</v>
      </c>
      <c r="I2257" s="36"/>
    </row>
    <row r="2258" spans="2:9" ht="15.75" thickTop="1" thickBot="1" x14ac:dyDescent="0.25">
      <c r="B2258" s="22">
        <v>2253</v>
      </c>
      <c r="C2258" s="32">
        <v>31606</v>
      </c>
      <c r="D2258" s="33" t="s">
        <v>1750</v>
      </c>
      <c r="E2258" s="34">
        <v>-10.4</v>
      </c>
      <c r="F2258" s="34">
        <v>10.1</v>
      </c>
      <c r="G2258" s="35">
        <v>43</v>
      </c>
      <c r="H2258" s="35">
        <v>3</v>
      </c>
      <c r="I2258" s="36"/>
    </row>
    <row r="2259" spans="2:9" ht="15.75" thickTop="1" thickBot="1" x14ac:dyDescent="0.25">
      <c r="B2259" s="22">
        <v>2254</v>
      </c>
      <c r="C2259" s="32">
        <v>31608</v>
      </c>
      <c r="D2259" s="33" t="s">
        <v>1751</v>
      </c>
      <c r="E2259" s="34">
        <v>-10.8</v>
      </c>
      <c r="F2259" s="34">
        <v>9.9</v>
      </c>
      <c r="G2259" s="35">
        <v>66</v>
      </c>
      <c r="H2259" s="35">
        <v>3</v>
      </c>
      <c r="I2259" s="36"/>
    </row>
    <row r="2260" spans="2:9" ht="15.75" thickTop="1" thickBot="1" x14ac:dyDescent="0.25">
      <c r="B2260" s="22">
        <v>2255</v>
      </c>
      <c r="C2260" s="32">
        <v>31609</v>
      </c>
      <c r="D2260" s="33" t="s">
        <v>1752</v>
      </c>
      <c r="E2260" s="34">
        <v>-10.6</v>
      </c>
      <c r="F2260" s="34">
        <v>10</v>
      </c>
      <c r="G2260" s="35">
        <v>23</v>
      </c>
      <c r="H2260" s="35">
        <v>3</v>
      </c>
      <c r="I2260" s="36"/>
    </row>
    <row r="2261" spans="2:9" ht="15.75" thickTop="1" thickBot="1" x14ac:dyDescent="0.25">
      <c r="B2261" s="22">
        <v>2256</v>
      </c>
      <c r="C2261" s="32">
        <v>31613</v>
      </c>
      <c r="D2261" s="33" t="s">
        <v>1753</v>
      </c>
      <c r="E2261" s="34">
        <v>-10.6</v>
      </c>
      <c r="F2261" s="34">
        <v>9.9</v>
      </c>
      <c r="G2261" s="35">
        <v>67</v>
      </c>
      <c r="H2261" s="35">
        <v>3</v>
      </c>
      <c r="I2261" s="36"/>
    </row>
    <row r="2262" spans="2:9" ht="15.75" thickTop="1" thickBot="1" x14ac:dyDescent="0.25">
      <c r="B2262" s="22">
        <v>2257</v>
      </c>
      <c r="C2262" s="32">
        <v>31618</v>
      </c>
      <c r="D2262" s="33" t="s">
        <v>1754</v>
      </c>
      <c r="E2262" s="34">
        <v>-10.6</v>
      </c>
      <c r="F2262" s="34">
        <v>10.1</v>
      </c>
      <c r="G2262" s="35">
        <v>33</v>
      </c>
      <c r="H2262" s="35">
        <v>3</v>
      </c>
      <c r="I2262" s="36"/>
    </row>
    <row r="2263" spans="2:9" ht="15.75" thickTop="1" thickBot="1" x14ac:dyDescent="0.25">
      <c r="B2263" s="22">
        <v>2258</v>
      </c>
      <c r="C2263" s="32">
        <v>31619</v>
      </c>
      <c r="D2263" s="33" t="s">
        <v>1755</v>
      </c>
      <c r="E2263" s="34">
        <v>-10.8</v>
      </c>
      <c r="F2263" s="34">
        <v>10</v>
      </c>
      <c r="G2263" s="35">
        <v>50</v>
      </c>
      <c r="H2263" s="35">
        <v>3</v>
      </c>
      <c r="I2263" s="36"/>
    </row>
    <row r="2264" spans="2:9" ht="15.75" thickTop="1" thickBot="1" x14ac:dyDescent="0.25">
      <c r="B2264" s="22">
        <v>2259</v>
      </c>
      <c r="C2264" s="32">
        <v>31621</v>
      </c>
      <c r="D2264" s="33" t="s">
        <v>1756</v>
      </c>
      <c r="E2264" s="34">
        <v>-10.5</v>
      </c>
      <c r="F2264" s="34">
        <v>10</v>
      </c>
      <c r="G2264" s="35">
        <v>45</v>
      </c>
      <c r="H2264" s="35">
        <v>3</v>
      </c>
      <c r="I2264" s="36"/>
    </row>
    <row r="2265" spans="2:9" ht="15.75" thickTop="1" thickBot="1" x14ac:dyDescent="0.25">
      <c r="B2265" s="22">
        <v>2260</v>
      </c>
      <c r="C2265" s="32">
        <v>31622</v>
      </c>
      <c r="D2265" s="33" t="s">
        <v>1757</v>
      </c>
      <c r="E2265" s="34">
        <v>-10.6</v>
      </c>
      <c r="F2265" s="34">
        <v>9.9</v>
      </c>
      <c r="G2265" s="35">
        <v>20</v>
      </c>
      <c r="H2265" s="35">
        <v>3</v>
      </c>
      <c r="I2265" s="36"/>
    </row>
    <row r="2266" spans="2:9" ht="15.75" thickTop="1" thickBot="1" x14ac:dyDescent="0.25">
      <c r="B2266" s="22">
        <v>2261</v>
      </c>
      <c r="C2266" s="32">
        <v>31623</v>
      </c>
      <c r="D2266" s="33" t="s">
        <v>1758</v>
      </c>
      <c r="E2266" s="34">
        <v>-10.7</v>
      </c>
      <c r="F2266" s="34">
        <v>10</v>
      </c>
      <c r="G2266" s="35">
        <v>21</v>
      </c>
      <c r="H2266" s="35">
        <v>3</v>
      </c>
      <c r="I2266" s="36"/>
    </row>
    <row r="2267" spans="2:9" ht="15.75" thickTop="1" thickBot="1" x14ac:dyDescent="0.25">
      <c r="B2267" s="22">
        <v>2262</v>
      </c>
      <c r="C2267" s="32">
        <v>31626</v>
      </c>
      <c r="D2267" s="33" t="s">
        <v>1759</v>
      </c>
      <c r="E2267" s="34">
        <v>-10.6</v>
      </c>
      <c r="F2267" s="34">
        <v>9.8000000000000007</v>
      </c>
      <c r="G2267" s="35">
        <v>24</v>
      </c>
      <c r="H2267" s="35">
        <v>3</v>
      </c>
      <c r="I2267" s="36"/>
    </row>
    <row r="2268" spans="2:9" ht="15.75" thickTop="1" thickBot="1" x14ac:dyDescent="0.25">
      <c r="B2268" s="22">
        <v>2263</v>
      </c>
      <c r="C2268" s="32">
        <v>31627</v>
      </c>
      <c r="D2268" s="33" t="s">
        <v>1760</v>
      </c>
      <c r="E2268" s="34">
        <v>-10.6</v>
      </c>
      <c r="F2268" s="34">
        <v>9.8000000000000007</v>
      </c>
      <c r="G2268" s="35">
        <v>35</v>
      </c>
      <c r="H2268" s="35">
        <v>3</v>
      </c>
      <c r="I2268" s="36"/>
    </row>
    <row r="2269" spans="2:9" ht="15.75" thickTop="1" thickBot="1" x14ac:dyDescent="0.25">
      <c r="B2269" s="22">
        <v>2264</v>
      </c>
      <c r="C2269" s="32">
        <v>31628</v>
      </c>
      <c r="D2269" s="33" t="s">
        <v>1761</v>
      </c>
      <c r="E2269" s="34">
        <v>-10.6</v>
      </c>
      <c r="F2269" s="34">
        <v>10.1</v>
      </c>
      <c r="G2269" s="35">
        <v>27</v>
      </c>
      <c r="H2269" s="35">
        <v>3</v>
      </c>
      <c r="I2269" s="36"/>
    </row>
    <row r="2270" spans="2:9" ht="15.75" thickTop="1" thickBot="1" x14ac:dyDescent="0.25">
      <c r="B2270" s="22">
        <v>2265</v>
      </c>
      <c r="C2270" s="32">
        <v>31629</v>
      </c>
      <c r="D2270" s="33" t="s">
        <v>998</v>
      </c>
      <c r="E2270" s="34">
        <v>-10.7</v>
      </c>
      <c r="F2270" s="34">
        <v>10.1</v>
      </c>
      <c r="G2270" s="35">
        <v>40</v>
      </c>
      <c r="H2270" s="35">
        <v>3</v>
      </c>
      <c r="I2270" s="36"/>
    </row>
    <row r="2271" spans="2:9" ht="15.75" thickTop="1" thickBot="1" x14ac:dyDescent="0.25">
      <c r="B2271" s="22">
        <v>2266</v>
      </c>
      <c r="C2271" s="32">
        <v>31632</v>
      </c>
      <c r="D2271" s="33" t="s">
        <v>1762</v>
      </c>
      <c r="E2271" s="34">
        <v>-10.8</v>
      </c>
      <c r="F2271" s="34">
        <v>10.1</v>
      </c>
      <c r="G2271" s="35">
        <v>38</v>
      </c>
      <c r="H2271" s="35">
        <v>3</v>
      </c>
      <c r="I2271" s="36"/>
    </row>
    <row r="2272" spans="2:9" ht="15.75" thickTop="1" thickBot="1" x14ac:dyDescent="0.25">
      <c r="B2272" s="22">
        <v>2267</v>
      </c>
      <c r="C2272" s="32">
        <v>31633</v>
      </c>
      <c r="D2272" s="33" t="s">
        <v>1763</v>
      </c>
      <c r="E2272" s="34">
        <v>-10.6</v>
      </c>
      <c r="F2272" s="34">
        <v>10.199999999999999</v>
      </c>
      <c r="G2272" s="35">
        <v>33</v>
      </c>
      <c r="H2272" s="35">
        <v>3</v>
      </c>
      <c r="I2272" s="36"/>
    </row>
    <row r="2273" spans="2:9" ht="15.75" thickTop="1" thickBot="1" x14ac:dyDescent="0.25">
      <c r="B2273" s="22">
        <v>2268</v>
      </c>
      <c r="C2273" s="32">
        <v>31634</v>
      </c>
      <c r="D2273" s="33" t="s">
        <v>1764</v>
      </c>
      <c r="E2273" s="34">
        <v>-10.7</v>
      </c>
      <c r="F2273" s="34">
        <v>9.9</v>
      </c>
      <c r="G2273" s="35">
        <v>25</v>
      </c>
      <c r="H2273" s="35">
        <v>3</v>
      </c>
      <c r="I2273" s="36"/>
    </row>
    <row r="2274" spans="2:9" ht="15.75" thickTop="1" thickBot="1" x14ac:dyDescent="0.25">
      <c r="B2274" s="22">
        <v>2269</v>
      </c>
      <c r="C2274" s="32">
        <v>31636</v>
      </c>
      <c r="D2274" s="33" t="s">
        <v>1765</v>
      </c>
      <c r="E2274" s="34">
        <v>-10.8</v>
      </c>
      <c r="F2274" s="34">
        <v>10</v>
      </c>
      <c r="G2274" s="35">
        <v>44</v>
      </c>
      <c r="H2274" s="35">
        <v>3</v>
      </c>
      <c r="I2274" s="36"/>
    </row>
    <row r="2275" spans="2:9" ht="15.75" thickTop="1" thickBot="1" x14ac:dyDescent="0.25">
      <c r="B2275" s="22">
        <v>2270</v>
      </c>
      <c r="C2275" s="32">
        <v>31637</v>
      </c>
      <c r="D2275" s="33" t="s">
        <v>1766</v>
      </c>
      <c r="E2275" s="34">
        <v>-10.7</v>
      </c>
      <c r="F2275" s="34">
        <v>9.9</v>
      </c>
      <c r="G2275" s="35">
        <v>32</v>
      </c>
      <c r="H2275" s="35">
        <v>3</v>
      </c>
      <c r="I2275" s="36"/>
    </row>
    <row r="2276" spans="2:9" ht="15.75" thickTop="1" thickBot="1" x14ac:dyDescent="0.25">
      <c r="B2276" s="22">
        <v>2271</v>
      </c>
      <c r="C2276" s="32">
        <v>31638</v>
      </c>
      <c r="D2276" s="33" t="s">
        <v>1767</v>
      </c>
      <c r="E2276" s="34">
        <v>-11</v>
      </c>
      <c r="F2276" s="34">
        <v>9.9</v>
      </c>
      <c r="G2276" s="35">
        <v>67</v>
      </c>
      <c r="H2276" s="35">
        <v>3</v>
      </c>
      <c r="I2276" s="36"/>
    </row>
    <row r="2277" spans="2:9" ht="15.75" thickTop="1" thickBot="1" x14ac:dyDescent="0.25">
      <c r="B2277" s="22">
        <v>2272</v>
      </c>
      <c r="C2277" s="32">
        <v>31655</v>
      </c>
      <c r="D2277" s="33" t="s">
        <v>1768</v>
      </c>
      <c r="E2277" s="34">
        <v>-10.6</v>
      </c>
      <c r="F2277" s="34">
        <v>10</v>
      </c>
      <c r="G2277" s="35">
        <v>97</v>
      </c>
      <c r="H2277" s="35">
        <v>3</v>
      </c>
      <c r="I2277" s="36"/>
    </row>
    <row r="2278" spans="2:9" ht="15.75" thickTop="1" thickBot="1" x14ac:dyDescent="0.25">
      <c r="B2278" s="22">
        <v>2273</v>
      </c>
      <c r="C2278" s="32">
        <v>31675</v>
      </c>
      <c r="D2278" s="33" t="s">
        <v>1769</v>
      </c>
      <c r="E2278" s="34">
        <v>-10.5</v>
      </c>
      <c r="F2278" s="34">
        <v>10.199999999999999</v>
      </c>
      <c r="G2278" s="35">
        <v>48</v>
      </c>
      <c r="H2278" s="35">
        <v>3</v>
      </c>
      <c r="I2278" s="36"/>
    </row>
    <row r="2279" spans="2:9" ht="15.75" thickTop="1" thickBot="1" x14ac:dyDescent="0.25">
      <c r="B2279" s="22">
        <v>2274</v>
      </c>
      <c r="C2279" s="32">
        <v>31683</v>
      </c>
      <c r="D2279" s="33" t="s">
        <v>1770</v>
      </c>
      <c r="E2279" s="34">
        <v>-10.8</v>
      </c>
      <c r="F2279" s="34">
        <v>9.6</v>
      </c>
      <c r="G2279" s="35">
        <v>204</v>
      </c>
      <c r="H2279" s="35">
        <v>3</v>
      </c>
      <c r="I2279" s="36"/>
    </row>
    <row r="2280" spans="2:9" ht="15.75" thickTop="1" thickBot="1" x14ac:dyDescent="0.25">
      <c r="B2280" s="22">
        <v>2275</v>
      </c>
      <c r="C2280" s="32">
        <v>31688</v>
      </c>
      <c r="D2280" s="33" t="s">
        <v>1771</v>
      </c>
      <c r="E2280" s="34">
        <v>-10.4</v>
      </c>
      <c r="F2280" s="34">
        <v>10</v>
      </c>
      <c r="G2280" s="35">
        <v>119</v>
      </c>
      <c r="H2280" s="35">
        <v>3</v>
      </c>
      <c r="I2280" s="36"/>
    </row>
    <row r="2281" spans="2:9" ht="15.75" thickTop="1" thickBot="1" x14ac:dyDescent="0.25">
      <c r="B2281" s="22">
        <v>2276</v>
      </c>
      <c r="C2281" s="32">
        <v>31691</v>
      </c>
      <c r="D2281" s="33" t="s">
        <v>1772</v>
      </c>
      <c r="E2281" s="34">
        <v>-10.5</v>
      </c>
      <c r="F2281" s="34">
        <v>10.199999999999999</v>
      </c>
      <c r="G2281" s="35">
        <v>58</v>
      </c>
      <c r="H2281" s="35">
        <v>3</v>
      </c>
      <c r="I2281" s="36"/>
    </row>
    <row r="2282" spans="2:9" ht="15.75" thickTop="1" thickBot="1" x14ac:dyDescent="0.25">
      <c r="B2282" s="22">
        <v>2277</v>
      </c>
      <c r="C2282" s="32">
        <v>31693</v>
      </c>
      <c r="D2282" s="33" t="s">
        <v>1773</v>
      </c>
      <c r="E2282" s="34">
        <v>-10.5</v>
      </c>
      <c r="F2282" s="34">
        <v>10.199999999999999</v>
      </c>
      <c r="G2282" s="35">
        <v>57</v>
      </c>
      <c r="H2282" s="35">
        <v>3</v>
      </c>
      <c r="I2282" s="36"/>
    </row>
    <row r="2283" spans="2:9" ht="15.75" thickTop="1" thickBot="1" x14ac:dyDescent="0.25">
      <c r="B2283" s="22">
        <v>2278</v>
      </c>
      <c r="C2283" s="32">
        <v>31698</v>
      </c>
      <c r="D2283" s="33" t="s">
        <v>1774</v>
      </c>
      <c r="E2283" s="34">
        <v>-10.7</v>
      </c>
      <c r="F2283" s="34">
        <v>10.1</v>
      </c>
      <c r="G2283" s="35">
        <v>50</v>
      </c>
      <c r="H2283" s="35">
        <v>3</v>
      </c>
      <c r="I2283" s="36"/>
    </row>
    <row r="2284" spans="2:9" ht="15.75" thickTop="1" thickBot="1" x14ac:dyDescent="0.25">
      <c r="B2284" s="22">
        <v>2279</v>
      </c>
      <c r="C2284" s="32">
        <v>31699</v>
      </c>
      <c r="D2284" s="33" t="s">
        <v>1775</v>
      </c>
      <c r="E2284" s="34">
        <v>-10.7</v>
      </c>
      <c r="F2284" s="34">
        <v>10.1</v>
      </c>
      <c r="G2284" s="35">
        <v>62</v>
      </c>
      <c r="H2284" s="35">
        <v>3</v>
      </c>
      <c r="I2284" s="36"/>
    </row>
    <row r="2285" spans="2:9" ht="15.75" thickTop="1" thickBot="1" x14ac:dyDescent="0.25">
      <c r="B2285" s="22">
        <v>2280</v>
      </c>
      <c r="C2285" s="32">
        <v>31700</v>
      </c>
      <c r="D2285" s="33" t="s">
        <v>1776</v>
      </c>
      <c r="E2285" s="34">
        <v>-10.6</v>
      </c>
      <c r="F2285" s="34">
        <v>10.1</v>
      </c>
      <c r="G2285" s="35">
        <v>72</v>
      </c>
      <c r="H2285" s="35">
        <v>3</v>
      </c>
      <c r="I2285" s="36"/>
    </row>
    <row r="2286" spans="2:9" ht="15.75" thickTop="1" thickBot="1" x14ac:dyDescent="0.25">
      <c r="B2286" s="22">
        <v>2281</v>
      </c>
      <c r="C2286" s="32">
        <v>31702</v>
      </c>
      <c r="D2286" s="33" t="s">
        <v>1777</v>
      </c>
      <c r="E2286" s="34">
        <v>-10.6</v>
      </c>
      <c r="F2286" s="34">
        <v>10.1</v>
      </c>
      <c r="G2286" s="35">
        <v>57</v>
      </c>
      <c r="H2286" s="35">
        <v>3</v>
      </c>
      <c r="I2286" s="36"/>
    </row>
    <row r="2287" spans="2:9" ht="15.75" thickTop="1" thickBot="1" x14ac:dyDescent="0.25">
      <c r="B2287" s="22">
        <v>2282</v>
      </c>
      <c r="C2287" s="32">
        <v>31707</v>
      </c>
      <c r="D2287" s="33" t="s">
        <v>1778</v>
      </c>
      <c r="E2287" s="34">
        <v>-10.5</v>
      </c>
      <c r="F2287" s="34">
        <v>10</v>
      </c>
      <c r="G2287" s="35">
        <v>99</v>
      </c>
      <c r="H2287" s="35">
        <v>3</v>
      </c>
      <c r="I2287" s="36"/>
    </row>
    <row r="2288" spans="2:9" ht="15.75" thickTop="1" thickBot="1" x14ac:dyDescent="0.25">
      <c r="B2288" s="22">
        <v>2283</v>
      </c>
      <c r="C2288" s="32">
        <v>31708</v>
      </c>
      <c r="D2288" s="33" t="s">
        <v>1779</v>
      </c>
      <c r="E2288" s="34">
        <v>-10.5</v>
      </c>
      <c r="F2288" s="34">
        <v>10.199999999999999</v>
      </c>
      <c r="G2288" s="35">
        <v>69</v>
      </c>
      <c r="H2288" s="35">
        <v>3</v>
      </c>
      <c r="I2288" s="36"/>
    </row>
    <row r="2289" spans="2:9" ht="15.75" thickTop="1" thickBot="1" x14ac:dyDescent="0.25">
      <c r="B2289" s="22">
        <v>2284</v>
      </c>
      <c r="C2289" s="32">
        <v>31710</v>
      </c>
      <c r="D2289" s="33" t="s">
        <v>1780</v>
      </c>
      <c r="E2289" s="34">
        <v>-10.5</v>
      </c>
      <c r="F2289" s="34">
        <v>9.9</v>
      </c>
      <c r="G2289" s="35">
        <v>129</v>
      </c>
      <c r="H2289" s="35">
        <v>7</v>
      </c>
      <c r="I2289" s="36"/>
    </row>
    <row r="2290" spans="2:9" ht="15.75" thickTop="1" thickBot="1" x14ac:dyDescent="0.25">
      <c r="B2290" s="22">
        <v>2285</v>
      </c>
      <c r="C2290" s="32">
        <v>31711</v>
      </c>
      <c r="D2290" s="33" t="s">
        <v>1781</v>
      </c>
      <c r="E2290" s="34">
        <v>-10.4</v>
      </c>
      <c r="F2290" s="34">
        <v>9.9</v>
      </c>
      <c r="G2290" s="35">
        <v>126</v>
      </c>
      <c r="H2290" s="35">
        <v>3</v>
      </c>
      <c r="I2290" s="36"/>
    </row>
    <row r="2291" spans="2:9" ht="15.75" thickTop="1" thickBot="1" x14ac:dyDescent="0.25">
      <c r="B2291" s="22">
        <v>2286</v>
      </c>
      <c r="C2291" s="32">
        <v>31712</v>
      </c>
      <c r="D2291" s="33" t="s">
        <v>1782</v>
      </c>
      <c r="E2291" s="34">
        <v>-10.6</v>
      </c>
      <c r="F2291" s="34">
        <v>10.199999999999999</v>
      </c>
      <c r="G2291" s="35">
        <v>61</v>
      </c>
      <c r="H2291" s="35">
        <v>3</v>
      </c>
      <c r="I2291" s="36"/>
    </row>
    <row r="2292" spans="2:9" ht="15.75" thickTop="1" thickBot="1" x14ac:dyDescent="0.25">
      <c r="B2292" s="22">
        <v>2287</v>
      </c>
      <c r="C2292" s="32">
        <v>31714</v>
      </c>
      <c r="D2292" s="33" t="s">
        <v>1783</v>
      </c>
      <c r="E2292" s="34">
        <v>-10.6</v>
      </c>
      <c r="F2292" s="34">
        <v>10.1</v>
      </c>
      <c r="G2292" s="35">
        <v>54</v>
      </c>
      <c r="H2292" s="35">
        <v>3</v>
      </c>
      <c r="I2292" s="36"/>
    </row>
    <row r="2293" spans="2:9" ht="15.75" thickTop="1" thickBot="1" x14ac:dyDescent="0.25">
      <c r="B2293" s="22">
        <v>2288</v>
      </c>
      <c r="C2293" s="32">
        <v>31715</v>
      </c>
      <c r="D2293" s="33" t="s">
        <v>1784</v>
      </c>
      <c r="E2293" s="34">
        <v>-10.5</v>
      </c>
      <c r="F2293" s="34">
        <v>10.199999999999999</v>
      </c>
      <c r="G2293" s="35">
        <v>48</v>
      </c>
      <c r="H2293" s="35">
        <v>3</v>
      </c>
      <c r="I2293" s="36"/>
    </row>
    <row r="2294" spans="2:9" ht="15.75" thickTop="1" thickBot="1" x14ac:dyDescent="0.25">
      <c r="B2294" s="22">
        <v>2289</v>
      </c>
      <c r="C2294" s="32">
        <v>31717</v>
      </c>
      <c r="D2294" s="33" t="s">
        <v>1785</v>
      </c>
      <c r="E2294" s="34">
        <v>-10.6</v>
      </c>
      <c r="F2294" s="34">
        <v>10.199999999999999</v>
      </c>
      <c r="G2294" s="35">
        <v>55</v>
      </c>
      <c r="H2294" s="35">
        <v>3</v>
      </c>
      <c r="I2294" s="36"/>
    </row>
    <row r="2295" spans="2:9" ht="15.75" thickTop="1" thickBot="1" x14ac:dyDescent="0.25">
      <c r="B2295" s="22">
        <v>2290</v>
      </c>
      <c r="C2295" s="32">
        <v>31718</v>
      </c>
      <c r="D2295" s="33" t="s">
        <v>1786</v>
      </c>
      <c r="E2295" s="34">
        <v>-10.6</v>
      </c>
      <c r="F2295" s="34">
        <v>10.199999999999999</v>
      </c>
      <c r="G2295" s="35">
        <v>50</v>
      </c>
      <c r="H2295" s="35">
        <v>3</v>
      </c>
      <c r="I2295" s="36"/>
    </row>
    <row r="2296" spans="2:9" ht="15.75" thickTop="1" thickBot="1" x14ac:dyDescent="0.25">
      <c r="B2296" s="22">
        <v>2291</v>
      </c>
      <c r="C2296" s="32">
        <v>31719</v>
      </c>
      <c r="D2296" s="33" t="s">
        <v>1787</v>
      </c>
      <c r="E2296" s="34">
        <v>-10.6</v>
      </c>
      <c r="F2296" s="34">
        <v>10.199999999999999</v>
      </c>
      <c r="G2296" s="35">
        <v>58</v>
      </c>
      <c r="H2296" s="35">
        <v>5</v>
      </c>
      <c r="I2296" s="36"/>
    </row>
    <row r="2297" spans="2:9" ht="15.75" thickTop="1" thickBot="1" x14ac:dyDescent="0.25">
      <c r="B2297" s="22">
        <v>2292</v>
      </c>
      <c r="C2297" s="32">
        <v>31737</v>
      </c>
      <c r="D2297" s="33" t="s">
        <v>1788</v>
      </c>
      <c r="E2297" s="34">
        <v>-10.3</v>
      </c>
      <c r="F2297" s="34">
        <v>10.1</v>
      </c>
      <c r="G2297" s="35">
        <v>55</v>
      </c>
      <c r="H2297" s="35">
        <v>7</v>
      </c>
      <c r="I2297" s="36"/>
    </row>
    <row r="2298" spans="2:9" ht="15.75" thickTop="1" thickBot="1" x14ac:dyDescent="0.25">
      <c r="B2298" s="22">
        <v>2293</v>
      </c>
      <c r="C2298" s="32">
        <v>31749</v>
      </c>
      <c r="D2298" s="33" t="s">
        <v>1789</v>
      </c>
      <c r="E2298" s="34">
        <v>-10.8</v>
      </c>
      <c r="F2298" s="34">
        <v>9.6</v>
      </c>
      <c r="G2298" s="35">
        <v>172</v>
      </c>
      <c r="H2298" s="35">
        <v>7</v>
      </c>
      <c r="I2298" s="36"/>
    </row>
    <row r="2299" spans="2:9" ht="15.75" thickTop="1" thickBot="1" x14ac:dyDescent="0.25">
      <c r="B2299" s="22">
        <v>2294</v>
      </c>
      <c r="C2299" s="32">
        <v>31785</v>
      </c>
      <c r="D2299" s="33" t="s">
        <v>1790</v>
      </c>
      <c r="E2299" s="34">
        <v>-10.3</v>
      </c>
      <c r="F2299" s="34">
        <v>10.199999999999999</v>
      </c>
      <c r="G2299" s="35">
        <v>74</v>
      </c>
      <c r="H2299" s="35">
        <v>7</v>
      </c>
      <c r="I2299" s="36"/>
    </row>
    <row r="2300" spans="2:9" ht="15.75" thickTop="1" thickBot="1" x14ac:dyDescent="0.25">
      <c r="B2300" s="22">
        <v>2295</v>
      </c>
      <c r="C2300" s="32">
        <v>31787</v>
      </c>
      <c r="D2300" s="33" t="s">
        <v>1790</v>
      </c>
      <c r="E2300" s="34">
        <v>-10.6</v>
      </c>
      <c r="F2300" s="34">
        <v>10</v>
      </c>
      <c r="G2300" s="35">
        <v>68</v>
      </c>
      <c r="H2300" s="35">
        <v>7</v>
      </c>
      <c r="I2300" s="36"/>
    </row>
    <row r="2301" spans="2:9" ht="15.75" thickTop="1" thickBot="1" x14ac:dyDescent="0.25">
      <c r="B2301" s="22">
        <v>2296</v>
      </c>
      <c r="C2301" s="32">
        <v>31789</v>
      </c>
      <c r="D2301" s="33" t="s">
        <v>1790</v>
      </c>
      <c r="E2301" s="34">
        <v>-10.8</v>
      </c>
      <c r="F2301" s="34">
        <v>9.9</v>
      </c>
      <c r="G2301" s="35">
        <v>65</v>
      </c>
      <c r="H2301" s="35">
        <v>7</v>
      </c>
      <c r="I2301" s="36"/>
    </row>
    <row r="2302" spans="2:9" ht="15.75" thickTop="1" thickBot="1" x14ac:dyDescent="0.25">
      <c r="B2302" s="22">
        <v>2297</v>
      </c>
      <c r="C2302" s="32">
        <v>31812</v>
      </c>
      <c r="D2302" s="33" t="s">
        <v>1791</v>
      </c>
      <c r="E2302" s="34">
        <v>-11.3</v>
      </c>
      <c r="F2302" s="34">
        <v>9.4</v>
      </c>
      <c r="G2302" s="35">
        <v>144</v>
      </c>
      <c r="H2302" s="35">
        <v>6</v>
      </c>
      <c r="I2302" s="36"/>
    </row>
    <row r="2303" spans="2:9" ht="15.75" thickTop="1" thickBot="1" x14ac:dyDescent="0.25">
      <c r="B2303" s="22">
        <v>2298</v>
      </c>
      <c r="C2303" s="32">
        <v>31832</v>
      </c>
      <c r="D2303" s="33" t="s">
        <v>1792</v>
      </c>
      <c r="E2303" s="34">
        <v>-11.1</v>
      </c>
      <c r="F2303" s="34">
        <v>9.8000000000000007</v>
      </c>
      <c r="G2303" s="35">
        <v>83</v>
      </c>
      <c r="H2303" s="35">
        <v>3</v>
      </c>
      <c r="I2303" s="36"/>
    </row>
    <row r="2304" spans="2:9" ht="15.75" thickTop="1" thickBot="1" x14ac:dyDescent="0.25">
      <c r="B2304" s="22">
        <v>2299</v>
      </c>
      <c r="C2304" s="32">
        <v>31840</v>
      </c>
      <c r="D2304" s="33" t="s">
        <v>1793</v>
      </c>
      <c r="E2304" s="34">
        <v>-10.7</v>
      </c>
      <c r="F2304" s="34">
        <v>10</v>
      </c>
      <c r="G2304" s="35">
        <v>61</v>
      </c>
      <c r="H2304" s="35">
        <v>7</v>
      </c>
      <c r="I2304" s="36"/>
    </row>
    <row r="2305" spans="2:9" ht="15.75" thickTop="1" thickBot="1" x14ac:dyDescent="0.25">
      <c r="B2305" s="22">
        <v>2300</v>
      </c>
      <c r="C2305" s="32">
        <v>31848</v>
      </c>
      <c r="D2305" s="33" t="s">
        <v>1794</v>
      </c>
      <c r="E2305" s="34">
        <v>-10.7</v>
      </c>
      <c r="F2305" s="34">
        <v>9.6999999999999993</v>
      </c>
      <c r="G2305" s="35">
        <v>120</v>
      </c>
      <c r="H2305" s="35">
        <v>7</v>
      </c>
      <c r="I2305" s="36"/>
    </row>
    <row r="2306" spans="2:9" ht="15.75" thickTop="1" thickBot="1" x14ac:dyDescent="0.25">
      <c r="B2306" s="22">
        <v>2301</v>
      </c>
      <c r="C2306" s="32">
        <v>31855</v>
      </c>
      <c r="D2306" s="33" t="s">
        <v>1795</v>
      </c>
      <c r="E2306" s="34">
        <v>-11.3</v>
      </c>
      <c r="F2306" s="34">
        <v>9.1999999999999993</v>
      </c>
      <c r="G2306" s="35">
        <v>192</v>
      </c>
      <c r="H2306" s="35">
        <v>7</v>
      </c>
      <c r="I2306" s="36"/>
    </row>
    <row r="2307" spans="2:9" ht="15.75" thickTop="1" thickBot="1" x14ac:dyDescent="0.25">
      <c r="B2307" s="22">
        <v>2302</v>
      </c>
      <c r="C2307" s="32">
        <v>31860</v>
      </c>
      <c r="D2307" s="33" t="s">
        <v>1796</v>
      </c>
      <c r="E2307" s="34">
        <v>-11.1</v>
      </c>
      <c r="F2307" s="34">
        <v>9.8000000000000007</v>
      </c>
      <c r="G2307" s="35">
        <v>82</v>
      </c>
      <c r="H2307" s="35">
        <v>7</v>
      </c>
      <c r="I2307" s="36"/>
    </row>
    <row r="2308" spans="2:9" ht="15.75" thickTop="1" thickBot="1" x14ac:dyDescent="0.25">
      <c r="B2308" s="22">
        <v>2303</v>
      </c>
      <c r="C2308" s="32">
        <v>31863</v>
      </c>
      <c r="D2308" s="33" t="s">
        <v>1797</v>
      </c>
      <c r="E2308" s="34">
        <v>-11.6</v>
      </c>
      <c r="F2308" s="34">
        <v>8.6999999999999993</v>
      </c>
      <c r="G2308" s="35">
        <v>277</v>
      </c>
      <c r="H2308" s="35">
        <v>7</v>
      </c>
      <c r="I2308" s="36"/>
    </row>
    <row r="2309" spans="2:9" ht="15.75" thickTop="1" thickBot="1" x14ac:dyDescent="0.25">
      <c r="B2309" s="22">
        <v>2304</v>
      </c>
      <c r="C2309" s="32">
        <v>31867</v>
      </c>
      <c r="D2309" s="33" t="s">
        <v>1798</v>
      </c>
      <c r="E2309" s="34">
        <v>-10.8</v>
      </c>
      <c r="F2309" s="34">
        <v>10</v>
      </c>
      <c r="G2309" s="35">
        <v>86</v>
      </c>
      <c r="H2309" s="35">
        <v>3</v>
      </c>
      <c r="I2309" s="36"/>
    </row>
    <row r="2310" spans="2:9" ht="15.75" thickTop="1" thickBot="1" x14ac:dyDescent="0.25">
      <c r="B2310" s="22">
        <v>2305</v>
      </c>
      <c r="C2310" s="32">
        <v>31868</v>
      </c>
      <c r="D2310" s="33" t="s">
        <v>1799</v>
      </c>
      <c r="E2310" s="34">
        <v>-12.2</v>
      </c>
      <c r="F2310" s="34">
        <v>8.5</v>
      </c>
      <c r="G2310" s="35">
        <v>296</v>
      </c>
      <c r="H2310" s="35">
        <v>7</v>
      </c>
      <c r="I2310" s="36"/>
    </row>
    <row r="2311" spans="2:9" ht="15.75" thickTop="1" thickBot="1" x14ac:dyDescent="0.25">
      <c r="B2311" s="22">
        <v>2306</v>
      </c>
      <c r="C2311" s="32">
        <v>32049</v>
      </c>
      <c r="D2311" s="33" t="s">
        <v>1800</v>
      </c>
      <c r="E2311" s="34">
        <v>-10.199999999999999</v>
      </c>
      <c r="F2311" s="34">
        <v>9.6999999999999993</v>
      </c>
      <c r="G2311" s="35">
        <v>123</v>
      </c>
      <c r="H2311" s="35">
        <v>6</v>
      </c>
      <c r="I2311" s="36"/>
    </row>
    <row r="2312" spans="2:9" ht="15.75" thickTop="1" thickBot="1" x14ac:dyDescent="0.25">
      <c r="B2312" s="22">
        <v>2307</v>
      </c>
      <c r="C2312" s="32">
        <v>32051</v>
      </c>
      <c r="D2312" s="33" t="s">
        <v>1800</v>
      </c>
      <c r="E2312" s="34">
        <v>-10</v>
      </c>
      <c r="F2312" s="34">
        <v>9.9</v>
      </c>
      <c r="G2312" s="35">
        <v>91</v>
      </c>
      <c r="H2312" s="35">
        <v>6</v>
      </c>
      <c r="I2312" s="36"/>
    </row>
    <row r="2313" spans="2:9" ht="15.75" thickTop="1" thickBot="1" x14ac:dyDescent="0.25">
      <c r="B2313" s="22">
        <v>2308</v>
      </c>
      <c r="C2313" s="32">
        <v>32052</v>
      </c>
      <c r="D2313" s="33" t="s">
        <v>1800</v>
      </c>
      <c r="E2313" s="34">
        <v>-10</v>
      </c>
      <c r="F2313" s="34">
        <v>9.9</v>
      </c>
      <c r="G2313" s="35">
        <v>79</v>
      </c>
      <c r="H2313" s="35">
        <v>6</v>
      </c>
      <c r="I2313" s="36"/>
    </row>
    <row r="2314" spans="2:9" ht="15.75" thickTop="1" thickBot="1" x14ac:dyDescent="0.25">
      <c r="B2314" s="22">
        <v>2309</v>
      </c>
      <c r="C2314" s="32">
        <v>32105</v>
      </c>
      <c r="D2314" s="33" t="s">
        <v>1801</v>
      </c>
      <c r="E2314" s="34">
        <v>-10</v>
      </c>
      <c r="F2314" s="34">
        <v>10</v>
      </c>
      <c r="G2314" s="35">
        <v>93</v>
      </c>
      <c r="H2314" s="35">
        <v>6</v>
      </c>
      <c r="I2314" s="36"/>
    </row>
    <row r="2315" spans="2:9" ht="15.75" thickTop="1" thickBot="1" x14ac:dyDescent="0.25">
      <c r="B2315" s="22">
        <v>2310</v>
      </c>
      <c r="C2315" s="32">
        <v>32107</v>
      </c>
      <c r="D2315" s="33" t="s">
        <v>1801</v>
      </c>
      <c r="E2315" s="34">
        <v>-10</v>
      </c>
      <c r="F2315" s="34">
        <v>9.8000000000000007</v>
      </c>
      <c r="G2315" s="35">
        <v>100</v>
      </c>
      <c r="H2315" s="35">
        <v>6</v>
      </c>
      <c r="I2315" s="36"/>
    </row>
    <row r="2316" spans="2:9" ht="15.75" thickTop="1" thickBot="1" x14ac:dyDescent="0.25">
      <c r="B2316" s="22">
        <v>2311</v>
      </c>
      <c r="C2316" s="32">
        <v>32108</v>
      </c>
      <c r="D2316" s="33" t="s">
        <v>1801</v>
      </c>
      <c r="E2316" s="34">
        <v>-10.199999999999999</v>
      </c>
      <c r="F2316" s="34">
        <v>9.6</v>
      </c>
      <c r="G2316" s="35">
        <v>137</v>
      </c>
      <c r="H2316" s="35">
        <v>5</v>
      </c>
      <c r="I2316" s="36"/>
    </row>
    <row r="2317" spans="2:9" ht="15.75" thickTop="1" thickBot="1" x14ac:dyDescent="0.25">
      <c r="B2317" s="22">
        <v>2312</v>
      </c>
      <c r="C2317" s="32">
        <v>32120</v>
      </c>
      <c r="D2317" s="33" t="s">
        <v>1802</v>
      </c>
      <c r="E2317" s="34">
        <v>-10</v>
      </c>
      <c r="F2317" s="34">
        <v>9.8000000000000007</v>
      </c>
      <c r="G2317" s="35">
        <v>95</v>
      </c>
      <c r="H2317" s="35">
        <v>6</v>
      </c>
      <c r="I2317" s="36"/>
    </row>
    <row r="2318" spans="2:9" ht="15.75" thickTop="1" thickBot="1" x14ac:dyDescent="0.25">
      <c r="B2318" s="22">
        <v>2313</v>
      </c>
      <c r="C2318" s="32">
        <v>32130</v>
      </c>
      <c r="D2318" s="33" t="s">
        <v>1803</v>
      </c>
      <c r="E2318" s="34">
        <v>-9.9</v>
      </c>
      <c r="F2318" s="34">
        <v>10</v>
      </c>
      <c r="G2318" s="35">
        <v>92</v>
      </c>
      <c r="H2318" s="35">
        <v>6</v>
      </c>
      <c r="I2318" s="36"/>
    </row>
    <row r="2319" spans="2:9" ht="15.75" thickTop="1" thickBot="1" x14ac:dyDescent="0.25">
      <c r="B2319" s="22">
        <v>2314</v>
      </c>
      <c r="C2319" s="32">
        <v>32139</v>
      </c>
      <c r="D2319" s="33" t="s">
        <v>1804</v>
      </c>
      <c r="E2319" s="34">
        <v>-9.9</v>
      </c>
      <c r="F2319" s="34">
        <v>9.9</v>
      </c>
      <c r="G2319" s="35">
        <v>82</v>
      </c>
      <c r="H2319" s="35">
        <v>6</v>
      </c>
      <c r="I2319" s="36"/>
    </row>
    <row r="2320" spans="2:9" ht="15.75" thickTop="1" thickBot="1" x14ac:dyDescent="0.25">
      <c r="B2320" s="22">
        <v>2315</v>
      </c>
      <c r="C2320" s="32">
        <v>32257</v>
      </c>
      <c r="D2320" s="33" t="s">
        <v>1805</v>
      </c>
      <c r="E2320" s="34">
        <v>-10.1</v>
      </c>
      <c r="F2320" s="34">
        <v>10</v>
      </c>
      <c r="G2320" s="35">
        <v>77</v>
      </c>
      <c r="H2320" s="35">
        <v>6</v>
      </c>
      <c r="I2320" s="36"/>
    </row>
    <row r="2321" spans="2:9" ht="15.75" thickTop="1" thickBot="1" x14ac:dyDescent="0.25">
      <c r="B2321" s="22">
        <v>2316</v>
      </c>
      <c r="C2321" s="32">
        <v>32278</v>
      </c>
      <c r="D2321" s="33" t="s">
        <v>1806</v>
      </c>
      <c r="E2321" s="34">
        <v>-10.1</v>
      </c>
      <c r="F2321" s="34">
        <v>9.8000000000000007</v>
      </c>
      <c r="G2321" s="35">
        <v>123</v>
      </c>
      <c r="H2321" s="35">
        <v>6</v>
      </c>
      <c r="I2321" s="36"/>
    </row>
    <row r="2322" spans="2:9" ht="15.75" thickTop="1" thickBot="1" x14ac:dyDescent="0.25">
      <c r="B2322" s="22">
        <v>2317</v>
      </c>
      <c r="C2322" s="32">
        <v>32289</v>
      </c>
      <c r="D2322" s="33" t="s">
        <v>1807</v>
      </c>
      <c r="E2322" s="34">
        <v>-10.1</v>
      </c>
      <c r="F2322" s="34">
        <v>9.8000000000000007</v>
      </c>
      <c r="G2322" s="35">
        <v>111</v>
      </c>
      <c r="H2322" s="35">
        <v>6</v>
      </c>
      <c r="I2322" s="36"/>
    </row>
    <row r="2323" spans="2:9" ht="15.75" thickTop="1" thickBot="1" x14ac:dyDescent="0.25">
      <c r="B2323" s="22">
        <v>2318</v>
      </c>
      <c r="C2323" s="32">
        <v>32312</v>
      </c>
      <c r="D2323" s="33" t="s">
        <v>1808</v>
      </c>
      <c r="E2323" s="34">
        <v>-10.1</v>
      </c>
      <c r="F2323" s="34">
        <v>10.1</v>
      </c>
      <c r="G2323" s="35">
        <v>64</v>
      </c>
      <c r="H2323" s="35">
        <v>6</v>
      </c>
      <c r="I2323" s="36"/>
    </row>
    <row r="2324" spans="2:9" ht="15.75" thickTop="1" thickBot="1" x14ac:dyDescent="0.25">
      <c r="B2324" s="22">
        <v>2319</v>
      </c>
      <c r="C2324" s="32">
        <v>32339</v>
      </c>
      <c r="D2324" s="33" t="s">
        <v>1809</v>
      </c>
      <c r="E2324" s="34">
        <v>-10.199999999999999</v>
      </c>
      <c r="F2324" s="34">
        <v>10</v>
      </c>
      <c r="G2324" s="35">
        <v>49</v>
      </c>
      <c r="H2324" s="35">
        <v>5</v>
      </c>
      <c r="I2324" s="36"/>
    </row>
    <row r="2325" spans="2:9" ht="15.75" thickTop="1" thickBot="1" x14ac:dyDescent="0.25">
      <c r="B2325" s="22">
        <v>2320</v>
      </c>
      <c r="C2325" s="32">
        <v>32351</v>
      </c>
      <c r="D2325" s="33" t="s">
        <v>1810</v>
      </c>
      <c r="E2325" s="34">
        <v>-9.8000000000000007</v>
      </c>
      <c r="F2325" s="34">
        <v>9.9</v>
      </c>
      <c r="G2325" s="35">
        <v>43</v>
      </c>
      <c r="H2325" s="35">
        <v>5</v>
      </c>
      <c r="I2325" s="36"/>
    </row>
    <row r="2326" spans="2:9" ht="15.75" thickTop="1" thickBot="1" x14ac:dyDescent="0.25">
      <c r="B2326" s="22">
        <v>2321</v>
      </c>
      <c r="C2326" s="32">
        <v>32361</v>
      </c>
      <c r="D2326" s="33" t="s">
        <v>1811</v>
      </c>
      <c r="E2326" s="34">
        <v>-10.199999999999999</v>
      </c>
      <c r="F2326" s="34">
        <v>10</v>
      </c>
      <c r="G2326" s="35">
        <v>55</v>
      </c>
      <c r="H2326" s="35">
        <v>6</v>
      </c>
      <c r="I2326" s="36"/>
    </row>
    <row r="2327" spans="2:9" ht="15.75" thickTop="1" thickBot="1" x14ac:dyDescent="0.25">
      <c r="B2327" s="22">
        <v>2322</v>
      </c>
      <c r="C2327" s="32">
        <v>32369</v>
      </c>
      <c r="D2327" s="33" t="s">
        <v>1812</v>
      </c>
      <c r="E2327" s="34">
        <v>-10</v>
      </c>
      <c r="F2327" s="34">
        <v>10</v>
      </c>
      <c r="G2327" s="35">
        <v>38</v>
      </c>
      <c r="H2327" s="35">
        <v>5</v>
      </c>
      <c r="I2327" s="36"/>
    </row>
    <row r="2328" spans="2:9" ht="15.75" thickTop="1" thickBot="1" x14ac:dyDescent="0.25">
      <c r="B2328" s="22">
        <v>2323</v>
      </c>
      <c r="C2328" s="32">
        <v>32423</v>
      </c>
      <c r="D2328" s="33" t="s">
        <v>1813</v>
      </c>
      <c r="E2328" s="34">
        <v>-10</v>
      </c>
      <c r="F2328" s="34">
        <v>10.5</v>
      </c>
      <c r="G2328" s="35">
        <v>42</v>
      </c>
      <c r="H2328" s="35">
        <v>5</v>
      </c>
      <c r="I2328" s="36"/>
    </row>
    <row r="2329" spans="2:9" ht="15.75" thickTop="1" thickBot="1" x14ac:dyDescent="0.25">
      <c r="B2329" s="22">
        <v>2324</v>
      </c>
      <c r="C2329" s="32">
        <v>32425</v>
      </c>
      <c r="D2329" s="33" t="s">
        <v>1813</v>
      </c>
      <c r="E2329" s="34">
        <v>-10.3</v>
      </c>
      <c r="F2329" s="34">
        <v>10.199999999999999</v>
      </c>
      <c r="G2329" s="35">
        <v>58</v>
      </c>
      <c r="H2329" s="35">
        <v>5</v>
      </c>
      <c r="I2329" s="36"/>
    </row>
    <row r="2330" spans="2:9" ht="15.75" thickTop="1" thickBot="1" x14ac:dyDescent="0.25">
      <c r="B2330" s="22">
        <v>2325</v>
      </c>
      <c r="C2330" s="32">
        <v>32427</v>
      </c>
      <c r="D2330" s="33" t="s">
        <v>1813</v>
      </c>
      <c r="E2330" s="34">
        <v>-10</v>
      </c>
      <c r="F2330" s="34">
        <v>10.4</v>
      </c>
      <c r="G2330" s="35">
        <v>53</v>
      </c>
      <c r="H2330" s="35">
        <v>5</v>
      </c>
      <c r="I2330" s="36"/>
    </row>
    <row r="2331" spans="2:9" ht="15.75" thickTop="1" thickBot="1" x14ac:dyDescent="0.25">
      <c r="B2331" s="22">
        <v>2326</v>
      </c>
      <c r="C2331" s="32">
        <v>32429</v>
      </c>
      <c r="D2331" s="33" t="s">
        <v>1813</v>
      </c>
      <c r="E2331" s="34">
        <v>-10.3</v>
      </c>
      <c r="F2331" s="34">
        <v>10.199999999999999</v>
      </c>
      <c r="G2331" s="35">
        <v>55</v>
      </c>
      <c r="H2331" s="35">
        <v>5</v>
      </c>
      <c r="I2331" s="36"/>
    </row>
    <row r="2332" spans="2:9" ht="15.75" thickTop="1" thickBot="1" x14ac:dyDescent="0.25">
      <c r="B2332" s="22">
        <v>2327</v>
      </c>
      <c r="C2332" s="32">
        <v>32457</v>
      </c>
      <c r="D2332" s="33" t="s">
        <v>1814</v>
      </c>
      <c r="E2332" s="34">
        <v>-10.3</v>
      </c>
      <c r="F2332" s="34">
        <v>9.9</v>
      </c>
      <c r="G2332" s="35">
        <v>102</v>
      </c>
      <c r="H2332" s="35">
        <v>5</v>
      </c>
      <c r="I2332" s="36"/>
    </row>
    <row r="2333" spans="2:9" ht="15.75" thickTop="1" thickBot="1" x14ac:dyDescent="0.25">
      <c r="B2333" s="22">
        <v>2328</v>
      </c>
      <c r="C2333" s="32">
        <v>32469</v>
      </c>
      <c r="D2333" s="33" t="s">
        <v>1815</v>
      </c>
      <c r="E2333" s="34">
        <v>-10.4</v>
      </c>
      <c r="F2333" s="34">
        <v>10.199999999999999</v>
      </c>
      <c r="G2333" s="35">
        <v>37</v>
      </c>
      <c r="H2333" s="35">
        <v>5</v>
      </c>
      <c r="I2333" s="36"/>
    </row>
    <row r="2334" spans="2:9" ht="15.75" thickTop="1" thickBot="1" x14ac:dyDescent="0.25">
      <c r="B2334" s="22">
        <v>2329</v>
      </c>
      <c r="C2334" s="32">
        <v>32479</v>
      </c>
      <c r="D2334" s="33" t="s">
        <v>1816</v>
      </c>
      <c r="E2334" s="34">
        <v>-10.3</v>
      </c>
      <c r="F2334" s="34">
        <v>10.1</v>
      </c>
      <c r="G2334" s="35">
        <v>50</v>
      </c>
      <c r="H2334" s="35">
        <v>6</v>
      </c>
      <c r="I2334" s="36"/>
    </row>
    <row r="2335" spans="2:9" ht="15.75" thickTop="1" thickBot="1" x14ac:dyDescent="0.25">
      <c r="B2335" s="22">
        <v>2330</v>
      </c>
      <c r="C2335" s="32">
        <v>32545</v>
      </c>
      <c r="D2335" s="33" t="s">
        <v>1817</v>
      </c>
      <c r="E2335" s="34">
        <v>-10.3</v>
      </c>
      <c r="F2335" s="34">
        <v>9.6999999999999993</v>
      </c>
      <c r="G2335" s="35">
        <v>140</v>
      </c>
      <c r="H2335" s="35">
        <v>5</v>
      </c>
      <c r="I2335" s="36"/>
    </row>
    <row r="2336" spans="2:9" ht="15.75" thickTop="1" thickBot="1" x14ac:dyDescent="0.25">
      <c r="B2336" s="22">
        <v>2331</v>
      </c>
      <c r="C2336" s="32">
        <v>32547</v>
      </c>
      <c r="D2336" s="33" t="s">
        <v>1817</v>
      </c>
      <c r="E2336" s="34">
        <v>-10.199999999999999</v>
      </c>
      <c r="F2336" s="34">
        <v>10</v>
      </c>
      <c r="G2336" s="35">
        <v>79</v>
      </c>
      <c r="H2336" s="35">
        <v>5</v>
      </c>
      <c r="I2336" s="36"/>
    </row>
    <row r="2337" spans="2:9" ht="15.75" thickTop="1" thickBot="1" x14ac:dyDescent="0.25">
      <c r="B2337" s="22">
        <v>2332</v>
      </c>
      <c r="C2337" s="32">
        <v>32549</v>
      </c>
      <c r="D2337" s="33" t="s">
        <v>1817</v>
      </c>
      <c r="E2337" s="34">
        <v>-10.3</v>
      </c>
      <c r="F2337" s="34">
        <v>10.1</v>
      </c>
      <c r="G2337" s="35">
        <v>64</v>
      </c>
      <c r="H2337" s="35">
        <v>6</v>
      </c>
      <c r="I2337" s="36"/>
    </row>
    <row r="2338" spans="2:9" ht="15.75" thickTop="1" thickBot="1" x14ac:dyDescent="0.25">
      <c r="B2338" s="22">
        <v>2333</v>
      </c>
      <c r="C2338" s="32">
        <v>32584</v>
      </c>
      <c r="D2338" s="33" t="s">
        <v>1818</v>
      </c>
      <c r="E2338" s="34">
        <v>-9.8000000000000007</v>
      </c>
      <c r="F2338" s="34">
        <v>10.3</v>
      </c>
      <c r="G2338" s="35">
        <v>53</v>
      </c>
      <c r="H2338" s="35">
        <v>5</v>
      </c>
      <c r="I2338" s="36"/>
    </row>
    <row r="2339" spans="2:9" ht="15.75" thickTop="1" thickBot="1" x14ac:dyDescent="0.25">
      <c r="B2339" s="22">
        <v>2334</v>
      </c>
      <c r="C2339" s="32">
        <v>32602</v>
      </c>
      <c r="D2339" s="33" t="s">
        <v>1819</v>
      </c>
      <c r="E2339" s="34">
        <v>-10.199999999999999</v>
      </c>
      <c r="F2339" s="34">
        <v>9.6999999999999993</v>
      </c>
      <c r="G2339" s="35">
        <v>115</v>
      </c>
      <c r="H2339" s="35">
        <v>5</v>
      </c>
      <c r="I2339" s="36"/>
    </row>
    <row r="2340" spans="2:9" ht="15.75" thickTop="1" thickBot="1" x14ac:dyDescent="0.25">
      <c r="B2340" s="22">
        <v>2335</v>
      </c>
      <c r="C2340" s="32">
        <v>32609</v>
      </c>
      <c r="D2340" s="33" t="s">
        <v>1820</v>
      </c>
      <c r="E2340" s="34">
        <v>-10.1</v>
      </c>
      <c r="F2340" s="34">
        <v>9.8000000000000007</v>
      </c>
      <c r="G2340" s="35">
        <v>118</v>
      </c>
      <c r="H2340" s="35">
        <v>6</v>
      </c>
      <c r="I2340" s="36"/>
    </row>
    <row r="2341" spans="2:9" ht="15.75" thickTop="1" thickBot="1" x14ac:dyDescent="0.25">
      <c r="B2341" s="22">
        <v>2336</v>
      </c>
      <c r="C2341" s="32">
        <v>32657</v>
      </c>
      <c r="D2341" s="33" t="s">
        <v>1821</v>
      </c>
      <c r="E2341" s="34">
        <v>-10</v>
      </c>
      <c r="F2341" s="34">
        <v>10</v>
      </c>
      <c r="G2341" s="35">
        <v>110</v>
      </c>
      <c r="H2341" s="35">
        <v>6</v>
      </c>
      <c r="I2341" s="36"/>
    </row>
    <row r="2342" spans="2:9" ht="15.75" thickTop="1" thickBot="1" x14ac:dyDescent="0.25">
      <c r="B2342" s="22">
        <v>2337</v>
      </c>
      <c r="C2342" s="32">
        <v>32676</v>
      </c>
      <c r="D2342" s="33" t="s">
        <v>1822</v>
      </c>
      <c r="E2342" s="34">
        <v>-11.6</v>
      </c>
      <c r="F2342" s="34">
        <v>9.1</v>
      </c>
      <c r="G2342" s="35">
        <v>176</v>
      </c>
      <c r="H2342" s="35">
        <v>6</v>
      </c>
      <c r="I2342" s="36"/>
    </row>
    <row r="2343" spans="2:9" ht="15.75" thickTop="1" thickBot="1" x14ac:dyDescent="0.25">
      <c r="B2343" s="22">
        <v>2338</v>
      </c>
      <c r="C2343" s="32">
        <v>32683</v>
      </c>
      <c r="D2343" s="33" t="s">
        <v>1823</v>
      </c>
      <c r="E2343" s="34">
        <v>-11.5</v>
      </c>
      <c r="F2343" s="34">
        <v>8.9</v>
      </c>
      <c r="G2343" s="35">
        <v>239</v>
      </c>
      <c r="H2343" s="35">
        <v>6</v>
      </c>
      <c r="I2343" s="36"/>
    </row>
    <row r="2344" spans="2:9" ht="15.75" thickTop="1" thickBot="1" x14ac:dyDescent="0.25">
      <c r="B2344" s="22">
        <v>2339</v>
      </c>
      <c r="C2344" s="32">
        <v>32689</v>
      </c>
      <c r="D2344" s="33" t="s">
        <v>1824</v>
      </c>
      <c r="E2344" s="34">
        <v>-11.3</v>
      </c>
      <c r="F2344" s="34">
        <v>8.9</v>
      </c>
      <c r="G2344" s="35">
        <v>282</v>
      </c>
      <c r="H2344" s="35">
        <v>5</v>
      </c>
      <c r="I2344" s="36"/>
    </row>
    <row r="2345" spans="2:9" ht="15.75" thickTop="1" thickBot="1" x14ac:dyDescent="0.25">
      <c r="B2345" s="22">
        <v>2340</v>
      </c>
      <c r="C2345" s="32">
        <v>32694</v>
      </c>
      <c r="D2345" s="33" t="s">
        <v>1825</v>
      </c>
      <c r="E2345" s="34">
        <v>-10.7</v>
      </c>
      <c r="F2345" s="34">
        <v>9.4</v>
      </c>
      <c r="G2345" s="35">
        <v>178</v>
      </c>
      <c r="H2345" s="35">
        <v>6</v>
      </c>
      <c r="I2345" s="36"/>
    </row>
    <row r="2346" spans="2:9" ht="15.75" thickTop="1" thickBot="1" x14ac:dyDescent="0.25">
      <c r="B2346" s="22">
        <v>2341</v>
      </c>
      <c r="C2346" s="32">
        <v>32699</v>
      </c>
      <c r="D2346" s="33" t="s">
        <v>1826</v>
      </c>
      <c r="E2346" s="34">
        <v>-11</v>
      </c>
      <c r="F2346" s="34">
        <v>9.4</v>
      </c>
      <c r="G2346" s="35">
        <v>189</v>
      </c>
      <c r="H2346" s="35">
        <v>7</v>
      </c>
      <c r="I2346" s="36"/>
    </row>
    <row r="2347" spans="2:9" ht="15.75" thickTop="1" thickBot="1" x14ac:dyDescent="0.25">
      <c r="B2347" s="22">
        <v>2342</v>
      </c>
      <c r="C2347" s="32">
        <v>32756</v>
      </c>
      <c r="D2347" s="33" t="s">
        <v>1827</v>
      </c>
      <c r="E2347" s="34">
        <v>-9.6999999999999993</v>
      </c>
      <c r="F2347" s="34">
        <v>10.199999999999999</v>
      </c>
      <c r="G2347" s="35">
        <v>142</v>
      </c>
      <c r="H2347" s="35">
        <v>6</v>
      </c>
      <c r="I2347" s="36"/>
    </row>
    <row r="2348" spans="2:9" ht="15.75" thickTop="1" thickBot="1" x14ac:dyDescent="0.25">
      <c r="B2348" s="22">
        <v>2343</v>
      </c>
      <c r="C2348" s="32">
        <v>32758</v>
      </c>
      <c r="D2348" s="33" t="s">
        <v>1827</v>
      </c>
      <c r="E2348" s="34">
        <v>-10.3</v>
      </c>
      <c r="F2348" s="34">
        <v>9.6</v>
      </c>
      <c r="G2348" s="35">
        <v>150</v>
      </c>
      <c r="H2348" s="35">
        <v>6</v>
      </c>
      <c r="I2348" s="36"/>
    </row>
    <row r="2349" spans="2:9" ht="15.75" thickTop="1" thickBot="1" x14ac:dyDescent="0.25">
      <c r="B2349" s="22">
        <v>2344</v>
      </c>
      <c r="C2349" s="32">
        <v>32760</v>
      </c>
      <c r="D2349" s="33" t="s">
        <v>1827</v>
      </c>
      <c r="E2349" s="34">
        <v>-10.7</v>
      </c>
      <c r="F2349" s="34">
        <v>9.5</v>
      </c>
      <c r="G2349" s="35">
        <v>169</v>
      </c>
      <c r="H2349" s="35">
        <v>6</v>
      </c>
      <c r="I2349" s="36"/>
    </row>
    <row r="2350" spans="2:9" ht="15.75" thickTop="1" thickBot="1" x14ac:dyDescent="0.25">
      <c r="B2350" s="22">
        <v>2345</v>
      </c>
      <c r="C2350" s="32">
        <v>32791</v>
      </c>
      <c r="D2350" s="33" t="s">
        <v>9</v>
      </c>
      <c r="E2350" s="34">
        <v>-10.3</v>
      </c>
      <c r="F2350" s="34">
        <v>9.6999999999999993</v>
      </c>
      <c r="G2350" s="35">
        <v>128</v>
      </c>
      <c r="H2350" s="35">
        <v>6</v>
      </c>
      <c r="I2350" s="36"/>
    </row>
    <row r="2351" spans="2:9" ht="15.75" thickTop="1" thickBot="1" x14ac:dyDescent="0.25">
      <c r="B2351" s="22">
        <v>2346</v>
      </c>
      <c r="C2351" s="32">
        <v>32805</v>
      </c>
      <c r="D2351" s="33" t="s">
        <v>1828</v>
      </c>
      <c r="E2351" s="34">
        <v>-11.1</v>
      </c>
      <c r="F2351" s="34">
        <v>9.1999999999999993</v>
      </c>
      <c r="G2351" s="35">
        <v>201</v>
      </c>
      <c r="H2351" s="35">
        <v>6</v>
      </c>
      <c r="I2351" s="36"/>
    </row>
    <row r="2352" spans="2:9" ht="15.75" thickTop="1" thickBot="1" x14ac:dyDescent="0.25">
      <c r="B2352" s="22">
        <v>2347</v>
      </c>
      <c r="C2352" s="32">
        <v>32816</v>
      </c>
      <c r="D2352" s="33" t="s">
        <v>1829</v>
      </c>
      <c r="E2352" s="34">
        <v>-11.6</v>
      </c>
      <c r="F2352" s="34">
        <v>8.8000000000000007</v>
      </c>
      <c r="G2352" s="35">
        <v>239</v>
      </c>
      <c r="H2352" s="35">
        <v>6</v>
      </c>
      <c r="I2352" s="36"/>
    </row>
    <row r="2353" spans="2:9" ht="15.75" thickTop="1" thickBot="1" x14ac:dyDescent="0.25">
      <c r="B2353" s="22">
        <v>2348</v>
      </c>
      <c r="C2353" s="32">
        <v>32825</v>
      </c>
      <c r="D2353" s="33" t="s">
        <v>1830</v>
      </c>
      <c r="E2353" s="34">
        <v>-11.3</v>
      </c>
      <c r="F2353" s="34">
        <v>9</v>
      </c>
      <c r="G2353" s="35">
        <v>225</v>
      </c>
      <c r="H2353" s="35">
        <v>6</v>
      </c>
      <c r="I2353" s="36"/>
    </row>
    <row r="2354" spans="2:9" ht="15.75" thickTop="1" thickBot="1" x14ac:dyDescent="0.25">
      <c r="B2354" s="22">
        <v>2349</v>
      </c>
      <c r="C2354" s="32">
        <v>32832</v>
      </c>
      <c r="D2354" s="33" t="s">
        <v>1831</v>
      </c>
      <c r="E2354" s="34">
        <v>-10.6</v>
      </c>
      <c r="F2354" s="34">
        <v>9.4</v>
      </c>
      <c r="G2354" s="35">
        <v>209</v>
      </c>
      <c r="H2354" s="35">
        <v>6</v>
      </c>
      <c r="I2354" s="36"/>
    </row>
    <row r="2355" spans="2:9" ht="15.75" thickTop="1" thickBot="1" x14ac:dyDescent="0.25">
      <c r="B2355" s="22">
        <v>2350</v>
      </c>
      <c r="C2355" s="32">
        <v>32839</v>
      </c>
      <c r="D2355" s="33" t="s">
        <v>1832</v>
      </c>
      <c r="E2355" s="34">
        <v>-11.1</v>
      </c>
      <c r="F2355" s="34">
        <v>9.3000000000000007</v>
      </c>
      <c r="G2355" s="35">
        <v>158</v>
      </c>
      <c r="H2355" s="35">
        <v>6</v>
      </c>
      <c r="I2355" s="36"/>
    </row>
    <row r="2356" spans="2:9" ht="15.75" thickTop="1" thickBot="1" x14ac:dyDescent="0.25">
      <c r="B2356" s="22">
        <v>2351</v>
      </c>
      <c r="C2356" s="32">
        <v>33014</v>
      </c>
      <c r="D2356" s="33" t="s">
        <v>1833</v>
      </c>
      <c r="E2356" s="34">
        <v>-11.5</v>
      </c>
      <c r="F2356" s="34">
        <v>9.1</v>
      </c>
      <c r="G2356" s="35">
        <v>205</v>
      </c>
      <c r="H2356" s="35">
        <v>6</v>
      </c>
      <c r="I2356" s="36"/>
    </row>
    <row r="2357" spans="2:9" ht="15.75" thickTop="1" thickBot="1" x14ac:dyDescent="0.25">
      <c r="B2357" s="22">
        <v>2352</v>
      </c>
      <c r="C2357" s="32">
        <v>33034</v>
      </c>
      <c r="D2357" s="33" t="s">
        <v>1834</v>
      </c>
      <c r="E2357" s="34">
        <v>-11.4</v>
      </c>
      <c r="F2357" s="34">
        <v>9.3000000000000007</v>
      </c>
      <c r="G2357" s="35">
        <v>141</v>
      </c>
      <c r="H2357" s="35">
        <v>6</v>
      </c>
      <c r="I2357" s="36"/>
    </row>
    <row r="2358" spans="2:9" ht="15.75" thickTop="1" thickBot="1" x14ac:dyDescent="0.25">
      <c r="B2358" s="22">
        <v>2353</v>
      </c>
      <c r="C2358" s="32">
        <v>33039</v>
      </c>
      <c r="D2358" s="33" t="s">
        <v>1835</v>
      </c>
      <c r="E2358" s="34">
        <v>-11.3</v>
      </c>
      <c r="F2358" s="34">
        <v>9.1</v>
      </c>
      <c r="G2358" s="35">
        <v>185</v>
      </c>
      <c r="H2358" s="35">
        <v>6</v>
      </c>
      <c r="I2358" s="36"/>
    </row>
    <row r="2359" spans="2:9" ht="15.75" thickTop="1" thickBot="1" x14ac:dyDescent="0.25">
      <c r="B2359" s="22">
        <v>2354</v>
      </c>
      <c r="C2359" s="32">
        <v>33098</v>
      </c>
      <c r="D2359" s="33" t="s">
        <v>1836</v>
      </c>
      <c r="E2359" s="34">
        <v>-9.6</v>
      </c>
      <c r="F2359" s="34">
        <v>10.1</v>
      </c>
      <c r="G2359" s="35">
        <v>140</v>
      </c>
      <c r="H2359" s="35">
        <v>6</v>
      </c>
      <c r="I2359" s="36"/>
    </row>
    <row r="2360" spans="2:9" ht="15.75" thickTop="1" thickBot="1" x14ac:dyDescent="0.25">
      <c r="B2360" s="22">
        <v>2355</v>
      </c>
      <c r="C2360" s="32">
        <v>33100</v>
      </c>
      <c r="D2360" s="33" t="s">
        <v>1836</v>
      </c>
      <c r="E2360" s="34">
        <v>-10.7</v>
      </c>
      <c r="F2360" s="34">
        <v>9.4</v>
      </c>
      <c r="G2360" s="35">
        <v>221</v>
      </c>
      <c r="H2360" s="35">
        <v>6</v>
      </c>
      <c r="I2360" s="36"/>
    </row>
    <row r="2361" spans="2:9" ht="15.75" thickTop="1" thickBot="1" x14ac:dyDescent="0.25">
      <c r="B2361" s="22">
        <v>2356</v>
      </c>
      <c r="C2361" s="32">
        <v>33102</v>
      </c>
      <c r="D2361" s="33" t="s">
        <v>1836</v>
      </c>
      <c r="E2361" s="34">
        <v>-9.6</v>
      </c>
      <c r="F2361" s="34">
        <v>10.3</v>
      </c>
      <c r="G2361" s="35">
        <v>110</v>
      </c>
      <c r="H2361" s="35">
        <v>6</v>
      </c>
      <c r="I2361" s="36"/>
    </row>
    <row r="2362" spans="2:9" ht="15.75" thickTop="1" thickBot="1" x14ac:dyDescent="0.25">
      <c r="B2362" s="22">
        <v>2357</v>
      </c>
      <c r="C2362" s="32">
        <v>33104</v>
      </c>
      <c r="D2362" s="33" t="s">
        <v>1836</v>
      </c>
      <c r="E2362" s="34">
        <v>-10.199999999999999</v>
      </c>
      <c r="F2362" s="34">
        <v>9.9</v>
      </c>
      <c r="G2362" s="35">
        <v>106</v>
      </c>
      <c r="H2362" s="35">
        <v>6</v>
      </c>
      <c r="I2362" s="36"/>
    </row>
    <row r="2363" spans="2:9" ht="15.75" thickTop="1" thickBot="1" x14ac:dyDescent="0.25">
      <c r="B2363" s="22">
        <v>2358</v>
      </c>
      <c r="C2363" s="32">
        <v>33106</v>
      </c>
      <c r="D2363" s="33" t="s">
        <v>1836</v>
      </c>
      <c r="E2363" s="34">
        <v>-10.3</v>
      </c>
      <c r="F2363" s="34">
        <v>10</v>
      </c>
      <c r="G2363" s="35">
        <v>107</v>
      </c>
      <c r="H2363" s="35">
        <v>5</v>
      </c>
      <c r="I2363" s="36"/>
    </row>
    <row r="2364" spans="2:9" ht="15.75" thickTop="1" thickBot="1" x14ac:dyDescent="0.25">
      <c r="B2364" s="22">
        <v>2359</v>
      </c>
      <c r="C2364" s="32">
        <v>33129</v>
      </c>
      <c r="D2364" s="33" t="s">
        <v>1837</v>
      </c>
      <c r="E2364" s="34">
        <v>-10.3</v>
      </c>
      <c r="F2364" s="34">
        <v>10</v>
      </c>
      <c r="G2364" s="35">
        <v>100</v>
      </c>
      <c r="H2364" s="35">
        <v>5</v>
      </c>
      <c r="I2364" s="36"/>
    </row>
    <row r="2365" spans="2:9" ht="15.75" thickTop="1" thickBot="1" x14ac:dyDescent="0.25">
      <c r="B2365" s="22">
        <v>2360</v>
      </c>
      <c r="C2365" s="32">
        <v>33142</v>
      </c>
      <c r="D2365" s="33" t="s">
        <v>1838</v>
      </c>
      <c r="E2365" s="34">
        <v>-11.1</v>
      </c>
      <c r="F2365" s="34">
        <v>8.8000000000000007</v>
      </c>
      <c r="G2365" s="35">
        <v>320</v>
      </c>
      <c r="H2365" s="35">
        <v>6</v>
      </c>
      <c r="I2365" s="36"/>
    </row>
    <row r="2366" spans="2:9" ht="15.75" thickTop="1" thickBot="1" x14ac:dyDescent="0.25">
      <c r="B2366" s="22">
        <v>2361</v>
      </c>
      <c r="C2366" s="32">
        <v>33154</v>
      </c>
      <c r="D2366" s="33" t="s">
        <v>1839</v>
      </c>
      <c r="E2366" s="34">
        <v>-10.1</v>
      </c>
      <c r="F2366" s="34">
        <v>10.1</v>
      </c>
      <c r="G2366" s="35">
        <v>101</v>
      </c>
      <c r="H2366" s="35">
        <v>5</v>
      </c>
      <c r="I2366" s="36"/>
    </row>
    <row r="2367" spans="2:9" ht="15.75" thickTop="1" thickBot="1" x14ac:dyDescent="0.25">
      <c r="B2367" s="22">
        <v>2362</v>
      </c>
      <c r="C2367" s="32">
        <v>33161</v>
      </c>
      <c r="D2367" s="33" t="s">
        <v>1840</v>
      </c>
      <c r="E2367" s="34">
        <v>-10.4</v>
      </c>
      <c r="F2367" s="34">
        <v>9.9</v>
      </c>
      <c r="G2367" s="35">
        <v>116</v>
      </c>
      <c r="H2367" s="35">
        <v>5</v>
      </c>
      <c r="I2367" s="36"/>
    </row>
    <row r="2368" spans="2:9" ht="15.75" thickTop="1" thickBot="1" x14ac:dyDescent="0.25">
      <c r="B2368" s="22">
        <v>2363</v>
      </c>
      <c r="C2368" s="32">
        <v>33165</v>
      </c>
      <c r="D2368" s="33" t="s">
        <v>455</v>
      </c>
      <c r="E2368" s="34">
        <v>-11.3</v>
      </c>
      <c r="F2368" s="34">
        <v>8.8000000000000007</v>
      </c>
      <c r="G2368" s="35">
        <v>299</v>
      </c>
      <c r="H2368" s="35">
        <v>6</v>
      </c>
      <c r="I2368" s="36"/>
    </row>
    <row r="2369" spans="2:9" ht="15.75" thickTop="1" thickBot="1" x14ac:dyDescent="0.25">
      <c r="B2369" s="22">
        <v>2364</v>
      </c>
      <c r="C2369" s="32">
        <v>33175</v>
      </c>
      <c r="D2369" s="33" t="s">
        <v>1841</v>
      </c>
      <c r="E2369" s="34">
        <v>-10.199999999999999</v>
      </c>
      <c r="F2369" s="34">
        <v>9.8000000000000007</v>
      </c>
      <c r="G2369" s="35">
        <v>146</v>
      </c>
      <c r="H2369" s="35">
        <v>6</v>
      </c>
      <c r="I2369" s="36"/>
    </row>
    <row r="2370" spans="2:9" ht="15.75" thickTop="1" thickBot="1" x14ac:dyDescent="0.25">
      <c r="B2370" s="22">
        <v>2365</v>
      </c>
      <c r="C2370" s="32">
        <v>33178</v>
      </c>
      <c r="D2370" s="33" t="s">
        <v>1842</v>
      </c>
      <c r="E2370" s="34">
        <v>-10.5</v>
      </c>
      <c r="F2370" s="34">
        <v>9.4</v>
      </c>
      <c r="G2370" s="35">
        <v>212</v>
      </c>
      <c r="H2370" s="35">
        <v>6</v>
      </c>
      <c r="I2370" s="36"/>
    </row>
    <row r="2371" spans="2:9" ht="15.75" thickTop="1" thickBot="1" x14ac:dyDescent="0.25">
      <c r="B2371" s="22">
        <v>2366</v>
      </c>
      <c r="C2371" s="32">
        <v>33181</v>
      </c>
      <c r="D2371" s="33" t="s">
        <v>1843</v>
      </c>
      <c r="E2371" s="34">
        <v>-11.3</v>
      </c>
      <c r="F2371" s="34">
        <v>8.6999999999999993</v>
      </c>
      <c r="G2371" s="35">
        <v>338</v>
      </c>
      <c r="H2371" s="35">
        <v>6</v>
      </c>
      <c r="I2371" s="36"/>
    </row>
    <row r="2372" spans="2:9" ht="15.75" thickTop="1" thickBot="1" x14ac:dyDescent="0.25">
      <c r="B2372" s="22">
        <v>2367</v>
      </c>
      <c r="C2372" s="32">
        <v>33184</v>
      </c>
      <c r="D2372" s="33" t="s">
        <v>1844</v>
      </c>
      <c r="E2372" s="34">
        <v>-11.3</v>
      </c>
      <c r="F2372" s="34">
        <v>8.6999999999999993</v>
      </c>
      <c r="G2372" s="35">
        <v>323</v>
      </c>
      <c r="H2372" s="35">
        <v>6</v>
      </c>
      <c r="I2372" s="36"/>
    </row>
    <row r="2373" spans="2:9" ht="15.75" thickTop="1" thickBot="1" x14ac:dyDescent="0.25">
      <c r="B2373" s="22">
        <v>2368</v>
      </c>
      <c r="C2373" s="32">
        <v>33189</v>
      </c>
      <c r="D2373" s="33" t="s">
        <v>1845</v>
      </c>
      <c r="E2373" s="34">
        <v>-10.6</v>
      </c>
      <c r="F2373" s="34">
        <v>9.5</v>
      </c>
      <c r="G2373" s="35">
        <v>203</v>
      </c>
      <c r="H2373" s="35">
        <v>6</v>
      </c>
      <c r="I2373" s="36"/>
    </row>
    <row r="2374" spans="2:9" ht="15.75" thickTop="1" thickBot="1" x14ac:dyDescent="0.25">
      <c r="B2374" s="22">
        <v>2369</v>
      </c>
      <c r="C2374" s="32">
        <v>33330</v>
      </c>
      <c r="D2374" s="33" t="s">
        <v>1846</v>
      </c>
      <c r="E2374" s="34">
        <v>-9.6999999999999993</v>
      </c>
      <c r="F2374" s="34">
        <v>10.3</v>
      </c>
      <c r="G2374" s="35">
        <v>78</v>
      </c>
      <c r="H2374" s="35">
        <v>5</v>
      </c>
      <c r="I2374" s="36"/>
    </row>
    <row r="2375" spans="2:9" ht="15.75" thickTop="1" thickBot="1" x14ac:dyDescent="0.25">
      <c r="B2375" s="22">
        <v>2370</v>
      </c>
      <c r="C2375" s="32">
        <v>33332</v>
      </c>
      <c r="D2375" s="33" t="s">
        <v>1846</v>
      </c>
      <c r="E2375" s="34">
        <v>-9.5</v>
      </c>
      <c r="F2375" s="34">
        <v>10.6</v>
      </c>
      <c r="G2375" s="35">
        <v>81</v>
      </c>
      <c r="H2375" s="35">
        <v>5</v>
      </c>
      <c r="I2375" s="36"/>
    </row>
    <row r="2376" spans="2:9" ht="15.75" thickTop="1" thickBot="1" x14ac:dyDescent="0.25">
      <c r="B2376" s="22">
        <v>2371</v>
      </c>
      <c r="C2376" s="32">
        <v>33333</v>
      </c>
      <c r="D2376" s="33" t="s">
        <v>1847</v>
      </c>
      <c r="E2376" s="34">
        <v>-9.9</v>
      </c>
      <c r="F2376" s="34">
        <v>10.199999999999999</v>
      </c>
      <c r="G2376" s="35">
        <v>83</v>
      </c>
      <c r="H2376" s="35">
        <v>5</v>
      </c>
      <c r="I2376" s="36"/>
    </row>
    <row r="2377" spans="2:9" ht="15.75" thickTop="1" thickBot="1" x14ac:dyDescent="0.25">
      <c r="B2377" s="22">
        <v>2372</v>
      </c>
      <c r="C2377" s="32">
        <v>33334</v>
      </c>
      <c r="D2377" s="33" t="s">
        <v>1846</v>
      </c>
      <c r="E2377" s="34">
        <v>-9.6999999999999993</v>
      </c>
      <c r="F2377" s="34">
        <v>10.3</v>
      </c>
      <c r="G2377" s="35">
        <v>78</v>
      </c>
      <c r="H2377" s="35">
        <v>5</v>
      </c>
      <c r="I2377" s="36"/>
    </row>
    <row r="2378" spans="2:9" ht="15.75" thickTop="1" thickBot="1" x14ac:dyDescent="0.25">
      <c r="B2378" s="22">
        <v>2373</v>
      </c>
      <c r="C2378" s="32">
        <v>33335</v>
      </c>
      <c r="D2378" s="33" t="s">
        <v>1846</v>
      </c>
      <c r="E2378" s="34">
        <v>-10.1</v>
      </c>
      <c r="F2378" s="34">
        <v>10</v>
      </c>
      <c r="G2378" s="35">
        <v>93</v>
      </c>
      <c r="H2378" s="35">
        <v>5</v>
      </c>
      <c r="I2378" s="36"/>
    </row>
    <row r="2379" spans="2:9" ht="15.75" thickTop="1" thickBot="1" x14ac:dyDescent="0.25">
      <c r="B2379" s="22">
        <v>2374</v>
      </c>
      <c r="C2379" s="32">
        <v>33378</v>
      </c>
      <c r="D2379" s="33" t="s">
        <v>1848</v>
      </c>
      <c r="E2379" s="34">
        <v>-9.6</v>
      </c>
      <c r="F2379" s="34">
        <v>10.4</v>
      </c>
      <c r="G2379" s="35">
        <v>77</v>
      </c>
      <c r="H2379" s="35">
        <v>5</v>
      </c>
      <c r="I2379" s="36"/>
    </row>
    <row r="2380" spans="2:9" ht="15.75" thickTop="1" thickBot="1" x14ac:dyDescent="0.25">
      <c r="B2380" s="22">
        <v>2375</v>
      </c>
      <c r="C2380" s="32">
        <v>33397</v>
      </c>
      <c r="D2380" s="33" t="s">
        <v>1849</v>
      </c>
      <c r="E2380" s="34">
        <v>-10.1</v>
      </c>
      <c r="F2380" s="34">
        <v>10.199999999999999</v>
      </c>
      <c r="G2380" s="35">
        <v>75</v>
      </c>
      <c r="H2380" s="35">
        <v>5</v>
      </c>
      <c r="I2380" s="36"/>
    </row>
    <row r="2381" spans="2:9" ht="15.75" thickTop="1" thickBot="1" x14ac:dyDescent="0.25">
      <c r="B2381" s="22">
        <v>2376</v>
      </c>
      <c r="C2381" s="32">
        <v>33415</v>
      </c>
      <c r="D2381" s="33" t="s">
        <v>1850</v>
      </c>
      <c r="E2381" s="34">
        <v>-10.199999999999999</v>
      </c>
      <c r="F2381" s="34">
        <v>10</v>
      </c>
      <c r="G2381" s="35">
        <v>94</v>
      </c>
      <c r="H2381" s="35">
        <v>5</v>
      </c>
      <c r="I2381" s="36"/>
    </row>
    <row r="2382" spans="2:9" ht="15.75" thickTop="1" thickBot="1" x14ac:dyDescent="0.25">
      <c r="B2382" s="22">
        <v>2377</v>
      </c>
      <c r="C2382" s="32">
        <v>33428</v>
      </c>
      <c r="D2382" s="33" t="s">
        <v>1851</v>
      </c>
      <c r="E2382" s="34">
        <v>-10.199999999999999</v>
      </c>
      <c r="F2382" s="34">
        <v>10.199999999999999</v>
      </c>
      <c r="G2382" s="35">
        <v>61</v>
      </c>
      <c r="H2382" s="35">
        <v>5</v>
      </c>
      <c r="I2382" s="36"/>
    </row>
    <row r="2383" spans="2:9" ht="15.75" thickTop="1" thickBot="1" x14ac:dyDescent="0.25">
      <c r="B2383" s="22">
        <v>2378</v>
      </c>
      <c r="C2383" s="32">
        <v>33442</v>
      </c>
      <c r="D2383" s="33" t="s">
        <v>1852</v>
      </c>
      <c r="E2383" s="34">
        <v>-10.199999999999999</v>
      </c>
      <c r="F2383" s="34">
        <v>10.199999999999999</v>
      </c>
      <c r="G2383" s="35">
        <v>70</v>
      </c>
      <c r="H2383" s="35">
        <v>5</v>
      </c>
      <c r="I2383" s="36"/>
    </row>
    <row r="2384" spans="2:9" ht="15.75" thickTop="1" thickBot="1" x14ac:dyDescent="0.25">
      <c r="B2384" s="22">
        <v>2379</v>
      </c>
      <c r="C2384" s="32">
        <v>33449</v>
      </c>
      <c r="D2384" s="33" t="s">
        <v>1853</v>
      </c>
      <c r="E2384" s="34">
        <v>-10.1</v>
      </c>
      <c r="F2384" s="34">
        <v>10.1</v>
      </c>
      <c r="G2384" s="35">
        <v>88</v>
      </c>
      <c r="H2384" s="35">
        <v>5</v>
      </c>
      <c r="I2384" s="36"/>
    </row>
    <row r="2385" spans="2:9" ht="15.75" thickTop="1" thickBot="1" x14ac:dyDescent="0.25">
      <c r="B2385" s="22">
        <v>2380</v>
      </c>
      <c r="C2385" s="32">
        <v>33602</v>
      </c>
      <c r="D2385" s="33" t="s">
        <v>1854</v>
      </c>
      <c r="E2385" s="34">
        <v>-8.8000000000000007</v>
      </c>
      <c r="F2385" s="34">
        <v>10.9</v>
      </c>
      <c r="G2385" s="35">
        <v>119</v>
      </c>
      <c r="H2385" s="35">
        <v>6</v>
      </c>
      <c r="I2385" s="36"/>
    </row>
    <row r="2386" spans="2:9" ht="15.75" thickTop="1" thickBot="1" x14ac:dyDescent="0.25">
      <c r="B2386" s="22">
        <v>2381</v>
      </c>
      <c r="C2386" s="32">
        <v>33604</v>
      </c>
      <c r="D2386" s="33" t="s">
        <v>1854</v>
      </c>
      <c r="E2386" s="34">
        <v>-10</v>
      </c>
      <c r="F2386" s="34">
        <v>9.8000000000000007</v>
      </c>
      <c r="G2386" s="35">
        <v>204</v>
      </c>
      <c r="H2386" s="35">
        <v>6</v>
      </c>
      <c r="I2386" s="36"/>
    </row>
    <row r="2387" spans="2:9" ht="15.75" thickTop="1" thickBot="1" x14ac:dyDescent="0.25">
      <c r="B2387" s="22">
        <v>2382</v>
      </c>
      <c r="C2387" s="32">
        <v>33605</v>
      </c>
      <c r="D2387" s="33" t="s">
        <v>1854</v>
      </c>
      <c r="E2387" s="34">
        <v>-10.1</v>
      </c>
      <c r="F2387" s="34">
        <v>9.8000000000000007</v>
      </c>
      <c r="G2387" s="35">
        <v>157</v>
      </c>
      <c r="H2387" s="35">
        <v>6</v>
      </c>
      <c r="I2387" s="36"/>
    </row>
    <row r="2388" spans="2:9" ht="15.75" thickTop="1" thickBot="1" x14ac:dyDescent="0.25">
      <c r="B2388" s="22">
        <v>2383</v>
      </c>
      <c r="C2388" s="32">
        <v>33607</v>
      </c>
      <c r="D2388" s="33" t="s">
        <v>1854</v>
      </c>
      <c r="E2388" s="34">
        <v>-9.5</v>
      </c>
      <c r="F2388" s="34">
        <v>10.5</v>
      </c>
      <c r="G2388" s="35">
        <v>96</v>
      </c>
      <c r="H2388" s="35">
        <v>6</v>
      </c>
      <c r="I2388" s="36"/>
    </row>
    <row r="2389" spans="2:9" ht="15.75" thickTop="1" thickBot="1" x14ac:dyDescent="0.25">
      <c r="B2389" s="22">
        <v>2384</v>
      </c>
      <c r="C2389" s="32">
        <v>33609</v>
      </c>
      <c r="D2389" s="33" t="s">
        <v>1854</v>
      </c>
      <c r="E2389" s="34">
        <v>-9.6</v>
      </c>
      <c r="F2389" s="34">
        <v>10.3</v>
      </c>
      <c r="G2389" s="35">
        <v>96</v>
      </c>
      <c r="H2389" s="35">
        <v>6</v>
      </c>
      <c r="I2389" s="36"/>
    </row>
    <row r="2390" spans="2:9" ht="15.75" thickTop="1" thickBot="1" x14ac:dyDescent="0.25">
      <c r="B2390" s="22">
        <v>2385</v>
      </c>
      <c r="C2390" s="32">
        <v>33611</v>
      </c>
      <c r="D2390" s="33" t="s">
        <v>1854</v>
      </c>
      <c r="E2390" s="34">
        <v>-9.6999999999999993</v>
      </c>
      <c r="F2390" s="34">
        <v>10.199999999999999</v>
      </c>
      <c r="G2390" s="35">
        <v>105</v>
      </c>
      <c r="H2390" s="35">
        <v>6</v>
      </c>
      <c r="I2390" s="36"/>
    </row>
    <row r="2391" spans="2:9" ht="15.75" thickTop="1" thickBot="1" x14ac:dyDescent="0.25">
      <c r="B2391" s="22">
        <v>2386</v>
      </c>
      <c r="C2391" s="32">
        <v>33613</v>
      </c>
      <c r="D2391" s="33" t="s">
        <v>1854</v>
      </c>
      <c r="E2391" s="34">
        <v>-9.6999999999999993</v>
      </c>
      <c r="F2391" s="34">
        <v>10.199999999999999</v>
      </c>
      <c r="G2391" s="35">
        <v>92</v>
      </c>
      <c r="H2391" s="35">
        <v>6</v>
      </c>
      <c r="I2391" s="36"/>
    </row>
    <row r="2392" spans="2:9" ht="15.75" thickTop="1" thickBot="1" x14ac:dyDescent="0.25">
      <c r="B2392" s="22">
        <v>2387</v>
      </c>
      <c r="C2392" s="32">
        <v>33615</v>
      </c>
      <c r="D2392" s="33" t="s">
        <v>1854</v>
      </c>
      <c r="E2392" s="34">
        <v>-9.5</v>
      </c>
      <c r="F2392" s="34">
        <v>10.4</v>
      </c>
      <c r="G2392" s="35">
        <v>118</v>
      </c>
      <c r="H2392" s="35">
        <v>6</v>
      </c>
      <c r="I2392" s="36"/>
    </row>
    <row r="2393" spans="2:9" ht="15.75" thickTop="1" thickBot="1" x14ac:dyDescent="0.25">
      <c r="B2393" s="22">
        <v>2388</v>
      </c>
      <c r="C2393" s="32">
        <v>33617</v>
      </c>
      <c r="D2393" s="33" t="s">
        <v>1854</v>
      </c>
      <c r="E2393" s="34">
        <v>-9.6</v>
      </c>
      <c r="F2393" s="34">
        <v>10</v>
      </c>
      <c r="G2393" s="35">
        <v>162</v>
      </c>
      <c r="H2393" s="35">
        <v>6</v>
      </c>
      <c r="I2393" s="36"/>
    </row>
    <row r="2394" spans="2:9" ht="15.75" thickTop="1" thickBot="1" x14ac:dyDescent="0.25">
      <c r="B2394" s="22">
        <v>2389</v>
      </c>
      <c r="C2394" s="32">
        <v>33619</v>
      </c>
      <c r="D2394" s="33" t="s">
        <v>1854</v>
      </c>
      <c r="E2394" s="34">
        <v>-10.3</v>
      </c>
      <c r="F2394" s="34">
        <v>9.8000000000000007</v>
      </c>
      <c r="G2394" s="35">
        <v>135</v>
      </c>
      <c r="H2394" s="35">
        <v>6</v>
      </c>
      <c r="I2394" s="36"/>
    </row>
    <row r="2395" spans="2:9" ht="15.75" thickTop="1" thickBot="1" x14ac:dyDescent="0.25">
      <c r="B2395" s="22">
        <v>2390</v>
      </c>
      <c r="C2395" s="32">
        <v>33647</v>
      </c>
      <c r="D2395" s="33" t="s">
        <v>1854</v>
      </c>
      <c r="E2395" s="34">
        <v>-9.6999999999999993</v>
      </c>
      <c r="F2395" s="34">
        <v>10.3</v>
      </c>
      <c r="G2395" s="35">
        <v>120</v>
      </c>
      <c r="H2395" s="35">
        <v>6</v>
      </c>
      <c r="I2395" s="36"/>
    </row>
    <row r="2396" spans="2:9" ht="15.75" thickTop="1" thickBot="1" x14ac:dyDescent="0.25">
      <c r="B2396" s="22">
        <v>2391</v>
      </c>
      <c r="C2396" s="32">
        <v>33649</v>
      </c>
      <c r="D2396" s="33" t="s">
        <v>1854</v>
      </c>
      <c r="E2396" s="34">
        <v>-10.1</v>
      </c>
      <c r="F2396" s="34">
        <v>10</v>
      </c>
      <c r="G2396" s="35">
        <v>99</v>
      </c>
      <c r="H2396" s="35">
        <v>6</v>
      </c>
      <c r="I2396" s="36"/>
    </row>
    <row r="2397" spans="2:9" ht="15.75" thickTop="1" thickBot="1" x14ac:dyDescent="0.25">
      <c r="B2397" s="22">
        <v>2392</v>
      </c>
      <c r="C2397" s="32">
        <v>33659</v>
      </c>
      <c r="D2397" s="33" t="s">
        <v>1854</v>
      </c>
      <c r="E2397" s="34">
        <v>-10.199999999999999</v>
      </c>
      <c r="F2397" s="34">
        <v>10</v>
      </c>
      <c r="G2397" s="35">
        <v>123</v>
      </c>
      <c r="H2397" s="35">
        <v>6</v>
      </c>
      <c r="I2397" s="36"/>
    </row>
    <row r="2398" spans="2:9" ht="15.75" thickTop="1" thickBot="1" x14ac:dyDescent="0.25">
      <c r="B2398" s="22">
        <v>2393</v>
      </c>
      <c r="C2398" s="32">
        <v>33689</v>
      </c>
      <c r="D2398" s="33" t="s">
        <v>1854</v>
      </c>
      <c r="E2398" s="34">
        <v>-10.3</v>
      </c>
      <c r="F2398" s="34">
        <v>9.8000000000000007</v>
      </c>
      <c r="G2398" s="35">
        <v>140</v>
      </c>
      <c r="H2398" s="35">
        <v>6</v>
      </c>
      <c r="I2398" s="36"/>
    </row>
    <row r="2399" spans="2:9" ht="15.75" thickTop="1" thickBot="1" x14ac:dyDescent="0.25">
      <c r="B2399" s="22">
        <v>2394</v>
      </c>
      <c r="C2399" s="32">
        <v>33699</v>
      </c>
      <c r="D2399" s="33" t="s">
        <v>1854</v>
      </c>
      <c r="E2399" s="34">
        <v>-10.199999999999999</v>
      </c>
      <c r="F2399" s="34">
        <v>9.6999999999999993</v>
      </c>
      <c r="G2399" s="35">
        <v>155</v>
      </c>
      <c r="H2399" s="35">
        <v>6</v>
      </c>
      <c r="I2399" s="36"/>
    </row>
    <row r="2400" spans="2:9" ht="15.75" thickTop="1" thickBot="1" x14ac:dyDescent="0.25">
      <c r="B2400" s="22">
        <v>2395</v>
      </c>
      <c r="C2400" s="32">
        <v>33719</v>
      </c>
      <c r="D2400" s="33" t="s">
        <v>1854</v>
      </c>
      <c r="E2400" s="34">
        <v>-9.9</v>
      </c>
      <c r="F2400" s="34">
        <v>9.9</v>
      </c>
      <c r="G2400" s="35">
        <v>93</v>
      </c>
      <c r="H2400" s="35">
        <v>6</v>
      </c>
      <c r="I2400" s="36"/>
    </row>
    <row r="2401" spans="2:9" ht="15.75" thickTop="1" thickBot="1" x14ac:dyDescent="0.25">
      <c r="B2401" s="22">
        <v>2396</v>
      </c>
      <c r="C2401" s="32">
        <v>33729</v>
      </c>
      <c r="D2401" s="33" t="s">
        <v>1854</v>
      </c>
      <c r="E2401" s="34">
        <v>-9.9</v>
      </c>
      <c r="F2401" s="34">
        <v>9.9</v>
      </c>
      <c r="G2401" s="35">
        <v>82</v>
      </c>
      <c r="H2401" s="35">
        <v>6</v>
      </c>
      <c r="I2401" s="36"/>
    </row>
    <row r="2402" spans="2:9" ht="15.75" thickTop="1" thickBot="1" x14ac:dyDescent="0.25">
      <c r="B2402" s="22">
        <v>2397</v>
      </c>
      <c r="C2402" s="32">
        <v>33739</v>
      </c>
      <c r="D2402" s="33" t="s">
        <v>1854</v>
      </c>
      <c r="E2402" s="34">
        <v>-10.1</v>
      </c>
      <c r="F2402" s="34">
        <v>9.6999999999999993</v>
      </c>
      <c r="G2402" s="35">
        <v>142</v>
      </c>
      <c r="H2402" s="35">
        <v>6</v>
      </c>
      <c r="I2402" s="36"/>
    </row>
    <row r="2403" spans="2:9" ht="15.75" thickTop="1" thickBot="1" x14ac:dyDescent="0.25">
      <c r="B2403" s="22">
        <v>2398</v>
      </c>
      <c r="C2403" s="32">
        <v>33758</v>
      </c>
      <c r="D2403" s="33" t="s">
        <v>1855</v>
      </c>
      <c r="E2403" s="34">
        <v>-10.3</v>
      </c>
      <c r="F2403" s="34">
        <v>9.8000000000000007</v>
      </c>
      <c r="G2403" s="35">
        <v>131</v>
      </c>
      <c r="H2403" s="35">
        <v>6</v>
      </c>
      <c r="I2403" s="36"/>
    </row>
    <row r="2404" spans="2:9" ht="15.75" thickTop="1" thickBot="1" x14ac:dyDescent="0.25">
      <c r="B2404" s="22">
        <v>2399</v>
      </c>
      <c r="C2404" s="32">
        <v>33775</v>
      </c>
      <c r="D2404" s="33" t="s">
        <v>1856</v>
      </c>
      <c r="E2404" s="34">
        <v>-10.1</v>
      </c>
      <c r="F2404" s="34">
        <v>10.1</v>
      </c>
      <c r="G2404" s="35">
        <v>67</v>
      </c>
      <c r="H2404" s="35">
        <v>5</v>
      </c>
      <c r="I2404" s="36"/>
    </row>
    <row r="2405" spans="2:9" ht="15.75" thickTop="1" thickBot="1" x14ac:dyDescent="0.25">
      <c r="B2405" s="22">
        <v>2400</v>
      </c>
      <c r="C2405" s="32">
        <v>33790</v>
      </c>
      <c r="D2405" s="33" t="s">
        <v>1857</v>
      </c>
      <c r="E2405" s="34">
        <v>-10.1</v>
      </c>
      <c r="F2405" s="34">
        <v>10</v>
      </c>
      <c r="G2405" s="35">
        <v>93</v>
      </c>
      <c r="H2405" s="35">
        <v>6</v>
      </c>
      <c r="I2405" s="36"/>
    </row>
    <row r="2406" spans="2:9" ht="15.75" thickTop="1" thickBot="1" x14ac:dyDescent="0.25">
      <c r="B2406" s="22">
        <v>2401</v>
      </c>
      <c r="C2406" s="32">
        <v>33803</v>
      </c>
      <c r="D2406" s="33" t="s">
        <v>1858</v>
      </c>
      <c r="E2406" s="34">
        <v>-10.3</v>
      </c>
      <c r="F2406" s="34">
        <v>10</v>
      </c>
      <c r="G2406" s="35">
        <v>93</v>
      </c>
      <c r="H2406" s="35">
        <v>6</v>
      </c>
      <c r="I2406" s="36"/>
    </row>
    <row r="2407" spans="2:9" ht="15.75" thickTop="1" thickBot="1" x14ac:dyDescent="0.25">
      <c r="B2407" s="22">
        <v>2402</v>
      </c>
      <c r="C2407" s="32">
        <v>33813</v>
      </c>
      <c r="D2407" s="33" t="s">
        <v>1859</v>
      </c>
      <c r="E2407" s="34">
        <v>-11</v>
      </c>
      <c r="F2407" s="34">
        <v>9</v>
      </c>
      <c r="G2407" s="35">
        <v>306</v>
      </c>
      <c r="H2407" s="35">
        <v>6</v>
      </c>
      <c r="I2407" s="36"/>
    </row>
    <row r="2408" spans="2:9" ht="15.75" thickTop="1" thickBot="1" x14ac:dyDescent="0.25">
      <c r="B2408" s="22">
        <v>2403</v>
      </c>
      <c r="C2408" s="32">
        <v>33818</v>
      </c>
      <c r="D2408" s="33" t="s">
        <v>1860</v>
      </c>
      <c r="E2408" s="34">
        <v>-10.1</v>
      </c>
      <c r="F2408" s="34">
        <v>9.8000000000000007</v>
      </c>
      <c r="G2408" s="35">
        <v>115</v>
      </c>
      <c r="H2408" s="35">
        <v>6</v>
      </c>
      <c r="I2408" s="36"/>
    </row>
    <row r="2409" spans="2:9" ht="15.75" thickTop="1" thickBot="1" x14ac:dyDescent="0.25">
      <c r="B2409" s="22">
        <v>2404</v>
      </c>
      <c r="C2409" s="32">
        <v>33824</v>
      </c>
      <c r="D2409" s="33" t="s">
        <v>1861</v>
      </c>
      <c r="E2409" s="34">
        <v>-10.3</v>
      </c>
      <c r="F2409" s="34">
        <v>9.6999999999999993</v>
      </c>
      <c r="G2409" s="35">
        <v>137</v>
      </c>
      <c r="H2409" s="35">
        <v>6</v>
      </c>
      <c r="I2409" s="36"/>
    </row>
    <row r="2410" spans="2:9" ht="15.75" thickTop="1" thickBot="1" x14ac:dyDescent="0.25">
      <c r="B2410" s="22">
        <v>2405</v>
      </c>
      <c r="C2410" s="32">
        <v>33829</v>
      </c>
      <c r="D2410" s="33" t="s">
        <v>1862</v>
      </c>
      <c r="E2410" s="34">
        <v>-10.1</v>
      </c>
      <c r="F2410" s="34">
        <v>9.6999999999999993</v>
      </c>
      <c r="G2410" s="35">
        <v>150</v>
      </c>
      <c r="H2410" s="35">
        <v>6</v>
      </c>
      <c r="I2410" s="36"/>
    </row>
    <row r="2411" spans="2:9" ht="15.75" thickTop="1" thickBot="1" x14ac:dyDescent="0.25">
      <c r="B2411" s="22">
        <v>2406</v>
      </c>
      <c r="C2411" s="32">
        <v>34117</v>
      </c>
      <c r="D2411" s="33" t="s">
        <v>1863</v>
      </c>
      <c r="E2411" s="34">
        <v>-10.1</v>
      </c>
      <c r="F2411" s="34">
        <v>10.3</v>
      </c>
      <c r="G2411" s="35">
        <v>184</v>
      </c>
      <c r="H2411" s="35">
        <v>7</v>
      </c>
      <c r="I2411" s="36"/>
    </row>
    <row r="2412" spans="2:9" ht="15.75" thickTop="1" thickBot="1" x14ac:dyDescent="0.25">
      <c r="B2412" s="22">
        <v>2407</v>
      </c>
      <c r="C2412" s="32">
        <v>34119</v>
      </c>
      <c r="D2412" s="33" t="s">
        <v>1863</v>
      </c>
      <c r="E2412" s="34">
        <v>-10.4</v>
      </c>
      <c r="F2412" s="34">
        <v>9.9</v>
      </c>
      <c r="G2412" s="35">
        <v>177</v>
      </c>
      <c r="H2412" s="35">
        <v>7</v>
      </c>
      <c r="I2412" s="36"/>
    </row>
    <row r="2413" spans="2:9" ht="15.75" thickTop="1" thickBot="1" x14ac:dyDescent="0.25">
      <c r="B2413" s="22">
        <v>2408</v>
      </c>
      <c r="C2413" s="32">
        <v>34121</v>
      </c>
      <c r="D2413" s="33" t="s">
        <v>1863</v>
      </c>
      <c r="E2413" s="34">
        <v>-10.3</v>
      </c>
      <c r="F2413" s="34">
        <v>10</v>
      </c>
      <c r="G2413" s="35">
        <v>171</v>
      </c>
      <c r="H2413" s="35">
        <v>7</v>
      </c>
      <c r="I2413" s="36"/>
    </row>
    <row r="2414" spans="2:9" ht="15.75" thickTop="1" thickBot="1" x14ac:dyDescent="0.25">
      <c r="B2414" s="22">
        <v>2409</v>
      </c>
      <c r="C2414" s="32">
        <v>34123</v>
      </c>
      <c r="D2414" s="33" t="s">
        <v>1863</v>
      </c>
      <c r="E2414" s="34">
        <v>-10.4</v>
      </c>
      <c r="F2414" s="34">
        <v>9.9</v>
      </c>
      <c r="G2414" s="35">
        <v>143</v>
      </c>
      <c r="H2414" s="35">
        <v>7</v>
      </c>
      <c r="I2414" s="36"/>
    </row>
    <row r="2415" spans="2:9" ht="15.75" thickTop="1" thickBot="1" x14ac:dyDescent="0.25">
      <c r="B2415" s="22">
        <v>2410</v>
      </c>
      <c r="C2415" s="32">
        <v>34125</v>
      </c>
      <c r="D2415" s="33" t="s">
        <v>1863</v>
      </c>
      <c r="E2415" s="34">
        <v>-10.8</v>
      </c>
      <c r="F2415" s="34">
        <v>9.6</v>
      </c>
      <c r="G2415" s="35">
        <v>183</v>
      </c>
      <c r="H2415" s="35">
        <v>7</v>
      </c>
      <c r="I2415" s="36"/>
    </row>
    <row r="2416" spans="2:9" ht="15.75" thickTop="1" thickBot="1" x14ac:dyDescent="0.25">
      <c r="B2416" s="22">
        <v>2411</v>
      </c>
      <c r="C2416" s="32">
        <v>34127</v>
      </c>
      <c r="D2416" s="33" t="s">
        <v>1863</v>
      </c>
      <c r="E2416" s="34">
        <v>-10.5</v>
      </c>
      <c r="F2416" s="34">
        <v>9.9</v>
      </c>
      <c r="G2416" s="35">
        <v>166</v>
      </c>
      <c r="H2416" s="35">
        <v>7</v>
      </c>
      <c r="I2416" s="36"/>
    </row>
    <row r="2417" spans="2:9" ht="15.75" thickTop="1" thickBot="1" x14ac:dyDescent="0.25">
      <c r="B2417" s="22">
        <v>2412</v>
      </c>
      <c r="C2417" s="32">
        <v>34128</v>
      </c>
      <c r="D2417" s="33" t="s">
        <v>1863</v>
      </c>
      <c r="E2417" s="34">
        <v>-11.3</v>
      </c>
      <c r="F2417" s="34">
        <v>9.1</v>
      </c>
      <c r="G2417" s="35">
        <v>241</v>
      </c>
      <c r="H2417" s="35">
        <v>7</v>
      </c>
      <c r="I2417" s="36"/>
    </row>
    <row r="2418" spans="2:9" ht="15.75" thickTop="1" thickBot="1" x14ac:dyDescent="0.25">
      <c r="B2418" s="22">
        <v>2413</v>
      </c>
      <c r="C2418" s="32">
        <v>34130</v>
      </c>
      <c r="D2418" s="33" t="s">
        <v>1863</v>
      </c>
      <c r="E2418" s="34">
        <v>-10.6</v>
      </c>
      <c r="F2418" s="34">
        <v>9.6999999999999993</v>
      </c>
      <c r="G2418" s="35">
        <v>215</v>
      </c>
      <c r="H2418" s="35">
        <v>7</v>
      </c>
      <c r="I2418" s="36"/>
    </row>
    <row r="2419" spans="2:9" ht="15.75" thickTop="1" thickBot="1" x14ac:dyDescent="0.25">
      <c r="B2419" s="22">
        <v>2414</v>
      </c>
      <c r="C2419" s="32">
        <v>34131</v>
      </c>
      <c r="D2419" s="33" t="s">
        <v>1863</v>
      </c>
      <c r="E2419" s="34">
        <v>-12.4</v>
      </c>
      <c r="F2419" s="34">
        <v>8</v>
      </c>
      <c r="G2419" s="35">
        <v>453</v>
      </c>
      <c r="H2419" s="35">
        <v>7</v>
      </c>
      <c r="I2419" s="36"/>
    </row>
    <row r="2420" spans="2:9" ht="15.75" thickTop="1" thickBot="1" x14ac:dyDescent="0.25">
      <c r="B2420" s="22">
        <v>2415</v>
      </c>
      <c r="C2420" s="32">
        <v>34132</v>
      </c>
      <c r="D2420" s="33" t="s">
        <v>1863</v>
      </c>
      <c r="E2420" s="34">
        <v>-11.5</v>
      </c>
      <c r="F2420" s="34">
        <v>8.9</v>
      </c>
      <c r="G2420" s="35">
        <v>281</v>
      </c>
      <c r="H2420" s="35">
        <v>7</v>
      </c>
      <c r="I2420" s="36"/>
    </row>
    <row r="2421" spans="2:9" ht="15.75" thickTop="1" thickBot="1" x14ac:dyDescent="0.25">
      <c r="B2421" s="22">
        <v>2416</v>
      </c>
      <c r="C2421" s="32">
        <v>34134</v>
      </c>
      <c r="D2421" s="33" t="s">
        <v>1863</v>
      </c>
      <c r="E2421" s="34">
        <v>-10.7</v>
      </c>
      <c r="F2421" s="34">
        <v>9.6</v>
      </c>
      <c r="G2421" s="35">
        <v>159</v>
      </c>
      <c r="H2421" s="35">
        <v>7</v>
      </c>
      <c r="I2421" s="36"/>
    </row>
    <row r="2422" spans="2:9" ht="15.75" thickTop="1" thickBot="1" x14ac:dyDescent="0.25">
      <c r="B2422" s="22">
        <v>2417</v>
      </c>
      <c r="C2422" s="32">
        <v>34212</v>
      </c>
      <c r="D2422" s="33" t="s">
        <v>1864</v>
      </c>
      <c r="E2422" s="34">
        <v>-12.2</v>
      </c>
      <c r="F2422" s="34">
        <v>8.6999999999999993</v>
      </c>
      <c r="G2422" s="35">
        <v>325</v>
      </c>
      <c r="H2422" s="35">
        <v>7</v>
      </c>
      <c r="I2422" s="36"/>
    </row>
    <row r="2423" spans="2:9" ht="15.75" thickTop="1" thickBot="1" x14ac:dyDescent="0.25">
      <c r="B2423" s="22">
        <v>2418</v>
      </c>
      <c r="C2423" s="32">
        <v>34225</v>
      </c>
      <c r="D2423" s="33" t="s">
        <v>1865</v>
      </c>
      <c r="E2423" s="34">
        <v>-11.1</v>
      </c>
      <c r="F2423" s="34">
        <v>9.3000000000000007</v>
      </c>
      <c r="G2423" s="35">
        <v>206</v>
      </c>
      <c r="H2423" s="35">
        <v>7</v>
      </c>
      <c r="I2423" s="36"/>
    </row>
    <row r="2424" spans="2:9" ht="15.75" thickTop="1" thickBot="1" x14ac:dyDescent="0.25">
      <c r="B2424" s="22">
        <v>2419</v>
      </c>
      <c r="C2424" s="32">
        <v>34233</v>
      </c>
      <c r="D2424" s="33" t="s">
        <v>1866</v>
      </c>
      <c r="E2424" s="34">
        <v>-11.7</v>
      </c>
      <c r="F2424" s="34">
        <v>8.9</v>
      </c>
      <c r="G2424" s="35">
        <v>252</v>
      </c>
      <c r="H2424" s="35">
        <v>7</v>
      </c>
      <c r="I2424" s="36"/>
    </row>
    <row r="2425" spans="2:9" ht="15.75" thickTop="1" thickBot="1" x14ac:dyDescent="0.25">
      <c r="B2425" s="22">
        <v>2420</v>
      </c>
      <c r="C2425" s="32">
        <v>34246</v>
      </c>
      <c r="D2425" s="33" t="s">
        <v>1867</v>
      </c>
      <c r="E2425" s="34">
        <v>-10.8</v>
      </c>
      <c r="F2425" s="34">
        <v>9.5</v>
      </c>
      <c r="G2425" s="35">
        <v>190</v>
      </c>
      <c r="H2425" s="35">
        <v>7</v>
      </c>
      <c r="I2425" s="36"/>
    </row>
    <row r="2426" spans="2:9" ht="15.75" thickTop="1" thickBot="1" x14ac:dyDescent="0.25">
      <c r="B2426" s="22">
        <v>2421</v>
      </c>
      <c r="C2426" s="32">
        <v>34253</v>
      </c>
      <c r="D2426" s="33" t="s">
        <v>1868</v>
      </c>
      <c r="E2426" s="34">
        <v>-11.2</v>
      </c>
      <c r="F2426" s="34">
        <v>9.1999999999999993</v>
      </c>
      <c r="G2426" s="35">
        <v>220</v>
      </c>
      <c r="H2426" s="35">
        <v>7</v>
      </c>
      <c r="I2426" s="36"/>
    </row>
    <row r="2427" spans="2:9" ht="15.75" thickTop="1" thickBot="1" x14ac:dyDescent="0.25">
      <c r="B2427" s="22">
        <v>2422</v>
      </c>
      <c r="C2427" s="32">
        <v>34260</v>
      </c>
      <c r="D2427" s="33" t="s">
        <v>1869</v>
      </c>
      <c r="E2427" s="34">
        <v>-11.6</v>
      </c>
      <c r="F2427" s="34">
        <v>9.1</v>
      </c>
      <c r="G2427" s="35">
        <v>232</v>
      </c>
      <c r="H2427" s="35">
        <v>7</v>
      </c>
      <c r="I2427" s="36"/>
    </row>
    <row r="2428" spans="2:9" ht="15.75" thickTop="1" thickBot="1" x14ac:dyDescent="0.25">
      <c r="B2428" s="22">
        <v>2423</v>
      </c>
      <c r="C2428" s="32">
        <v>34266</v>
      </c>
      <c r="D2428" s="33" t="s">
        <v>1870</v>
      </c>
      <c r="E2428" s="34">
        <v>-11.6</v>
      </c>
      <c r="F2428" s="34">
        <v>9.1</v>
      </c>
      <c r="G2428" s="35">
        <v>220</v>
      </c>
      <c r="H2428" s="35">
        <v>7</v>
      </c>
      <c r="I2428" s="36"/>
    </row>
    <row r="2429" spans="2:9" ht="15.75" thickTop="1" thickBot="1" x14ac:dyDescent="0.25">
      <c r="B2429" s="22">
        <v>2424</v>
      </c>
      <c r="C2429" s="32">
        <v>34270</v>
      </c>
      <c r="D2429" s="33" t="s">
        <v>1871</v>
      </c>
      <c r="E2429" s="34">
        <v>-12.2</v>
      </c>
      <c r="F2429" s="34">
        <v>8.1999999999999993</v>
      </c>
      <c r="G2429" s="35">
        <v>411</v>
      </c>
      <c r="H2429" s="35">
        <v>7</v>
      </c>
      <c r="I2429" s="36"/>
    </row>
    <row r="2430" spans="2:9" ht="15.75" thickTop="1" thickBot="1" x14ac:dyDescent="0.25">
      <c r="B2430" s="22">
        <v>2425</v>
      </c>
      <c r="C2430" s="32">
        <v>34277</v>
      </c>
      <c r="D2430" s="33" t="s">
        <v>1872</v>
      </c>
      <c r="E2430" s="34">
        <v>-11.6</v>
      </c>
      <c r="F2430" s="34">
        <v>9.1999999999999993</v>
      </c>
      <c r="G2430" s="35">
        <v>191</v>
      </c>
      <c r="H2430" s="35">
        <v>7</v>
      </c>
      <c r="I2430" s="36"/>
    </row>
    <row r="2431" spans="2:9" ht="15.75" thickTop="1" thickBot="1" x14ac:dyDescent="0.25">
      <c r="B2431" s="22">
        <v>2426</v>
      </c>
      <c r="C2431" s="32">
        <v>34281</v>
      </c>
      <c r="D2431" s="33" t="s">
        <v>1873</v>
      </c>
      <c r="E2431" s="34">
        <v>-11.8</v>
      </c>
      <c r="F2431" s="34">
        <v>9.1</v>
      </c>
      <c r="G2431" s="35">
        <v>231</v>
      </c>
      <c r="H2431" s="35">
        <v>7</v>
      </c>
      <c r="I2431" s="36"/>
    </row>
    <row r="2432" spans="2:9" ht="15.75" thickTop="1" thickBot="1" x14ac:dyDescent="0.25">
      <c r="B2432" s="22">
        <v>2427</v>
      </c>
      <c r="C2432" s="32">
        <v>34286</v>
      </c>
      <c r="D2432" s="33" t="s">
        <v>1874</v>
      </c>
      <c r="E2432" s="34">
        <v>-12.6</v>
      </c>
      <c r="F2432" s="34">
        <v>8.1</v>
      </c>
      <c r="G2432" s="35">
        <v>420</v>
      </c>
      <c r="H2432" s="35">
        <v>7</v>
      </c>
      <c r="I2432" s="36"/>
    </row>
    <row r="2433" spans="2:9" ht="15.75" thickTop="1" thickBot="1" x14ac:dyDescent="0.25">
      <c r="B2433" s="22">
        <v>2428</v>
      </c>
      <c r="C2433" s="32">
        <v>34289</v>
      </c>
      <c r="D2433" s="33" t="s">
        <v>1875</v>
      </c>
      <c r="E2433" s="34">
        <v>-11.7</v>
      </c>
      <c r="F2433" s="34">
        <v>8.6999999999999993</v>
      </c>
      <c r="G2433" s="35">
        <v>289</v>
      </c>
      <c r="H2433" s="35">
        <v>7</v>
      </c>
      <c r="I2433" s="36"/>
    </row>
    <row r="2434" spans="2:9" ht="15.75" thickTop="1" thickBot="1" x14ac:dyDescent="0.25">
      <c r="B2434" s="22">
        <v>2429</v>
      </c>
      <c r="C2434" s="32">
        <v>34292</v>
      </c>
      <c r="D2434" s="33" t="s">
        <v>1876</v>
      </c>
      <c r="E2434" s="34">
        <v>-11.7</v>
      </c>
      <c r="F2434" s="34">
        <v>8.9</v>
      </c>
      <c r="G2434" s="35">
        <v>251</v>
      </c>
      <c r="H2434" s="35">
        <v>7</v>
      </c>
      <c r="I2434" s="36"/>
    </row>
    <row r="2435" spans="2:9" ht="15.75" thickTop="1" thickBot="1" x14ac:dyDescent="0.25">
      <c r="B2435" s="22">
        <v>2430</v>
      </c>
      <c r="C2435" s="32">
        <v>34295</v>
      </c>
      <c r="D2435" s="33" t="s">
        <v>1877</v>
      </c>
      <c r="E2435" s="34">
        <v>-11.6</v>
      </c>
      <c r="F2435" s="34">
        <v>9.1</v>
      </c>
      <c r="G2435" s="35">
        <v>215</v>
      </c>
      <c r="H2435" s="35">
        <v>7</v>
      </c>
      <c r="I2435" s="36"/>
    </row>
    <row r="2436" spans="2:9" ht="15.75" thickTop="1" thickBot="1" x14ac:dyDescent="0.25">
      <c r="B2436" s="22">
        <v>2431</v>
      </c>
      <c r="C2436" s="32">
        <v>34298</v>
      </c>
      <c r="D2436" s="33" t="s">
        <v>1878</v>
      </c>
      <c r="E2436" s="34">
        <v>-12.3</v>
      </c>
      <c r="F2436" s="34">
        <v>8.3000000000000007</v>
      </c>
      <c r="G2436" s="35">
        <v>384</v>
      </c>
      <c r="H2436" s="35">
        <v>7</v>
      </c>
      <c r="I2436" s="36"/>
    </row>
    <row r="2437" spans="2:9" ht="15.75" thickTop="1" thickBot="1" x14ac:dyDescent="0.25">
      <c r="B2437" s="22">
        <v>2432</v>
      </c>
      <c r="C2437" s="32">
        <v>34302</v>
      </c>
      <c r="D2437" s="33" t="s">
        <v>1879</v>
      </c>
      <c r="E2437" s="34">
        <v>-11.8</v>
      </c>
      <c r="F2437" s="34">
        <v>8.9</v>
      </c>
      <c r="G2437" s="35">
        <v>265</v>
      </c>
      <c r="H2437" s="35">
        <v>7</v>
      </c>
      <c r="I2437" s="36"/>
    </row>
    <row r="2438" spans="2:9" ht="15.75" thickTop="1" thickBot="1" x14ac:dyDescent="0.25">
      <c r="B2438" s="22">
        <v>2433</v>
      </c>
      <c r="C2438" s="32">
        <v>34305</v>
      </c>
      <c r="D2438" s="33" t="s">
        <v>1880</v>
      </c>
      <c r="E2438" s="34">
        <v>-12.1</v>
      </c>
      <c r="F2438" s="34">
        <v>8.8000000000000007</v>
      </c>
      <c r="G2438" s="35">
        <v>283</v>
      </c>
      <c r="H2438" s="35">
        <v>7</v>
      </c>
      <c r="I2438" s="36"/>
    </row>
    <row r="2439" spans="2:9" ht="15.75" thickTop="1" thickBot="1" x14ac:dyDescent="0.25">
      <c r="B2439" s="22">
        <v>2434</v>
      </c>
      <c r="C2439" s="32">
        <v>34308</v>
      </c>
      <c r="D2439" s="33" t="s">
        <v>1881</v>
      </c>
      <c r="E2439" s="34">
        <v>-12.1</v>
      </c>
      <c r="F2439" s="34">
        <v>8.8000000000000007</v>
      </c>
      <c r="G2439" s="35">
        <v>291</v>
      </c>
      <c r="H2439" s="35">
        <v>7</v>
      </c>
      <c r="I2439" s="36"/>
    </row>
    <row r="2440" spans="2:9" ht="15.75" thickTop="1" thickBot="1" x14ac:dyDescent="0.25">
      <c r="B2440" s="22">
        <v>2435</v>
      </c>
      <c r="C2440" s="32">
        <v>34311</v>
      </c>
      <c r="D2440" s="33" t="s">
        <v>294</v>
      </c>
      <c r="E2440" s="34">
        <v>-12.1</v>
      </c>
      <c r="F2440" s="34">
        <v>8.9</v>
      </c>
      <c r="G2440" s="35">
        <v>268</v>
      </c>
      <c r="H2440" s="35">
        <v>7</v>
      </c>
      <c r="I2440" s="36"/>
    </row>
    <row r="2441" spans="2:9" ht="15.75" thickTop="1" thickBot="1" x14ac:dyDescent="0.25">
      <c r="B2441" s="22">
        <v>2436</v>
      </c>
      <c r="C2441" s="32">
        <v>34314</v>
      </c>
      <c r="D2441" s="33" t="s">
        <v>1882</v>
      </c>
      <c r="E2441" s="34">
        <v>-11.7</v>
      </c>
      <c r="F2441" s="34">
        <v>9</v>
      </c>
      <c r="G2441" s="35">
        <v>240</v>
      </c>
      <c r="H2441" s="35">
        <v>7</v>
      </c>
      <c r="I2441" s="36"/>
    </row>
    <row r="2442" spans="2:9" ht="15.75" thickTop="1" thickBot="1" x14ac:dyDescent="0.25">
      <c r="B2442" s="22">
        <v>2437</v>
      </c>
      <c r="C2442" s="32">
        <v>34317</v>
      </c>
      <c r="D2442" s="33" t="s">
        <v>1883</v>
      </c>
      <c r="E2442" s="34">
        <v>-12.6</v>
      </c>
      <c r="F2442" s="34">
        <v>7.7</v>
      </c>
      <c r="G2442" s="35">
        <v>489</v>
      </c>
      <c r="H2442" s="35">
        <v>7</v>
      </c>
      <c r="I2442" s="36"/>
    </row>
    <row r="2443" spans="2:9" ht="15.75" thickTop="1" thickBot="1" x14ac:dyDescent="0.25">
      <c r="B2443" s="22">
        <v>2438</v>
      </c>
      <c r="C2443" s="32">
        <v>34320</v>
      </c>
      <c r="D2443" s="33" t="s">
        <v>1884</v>
      </c>
      <c r="E2443" s="34">
        <v>-12.8</v>
      </c>
      <c r="F2443" s="34">
        <v>7.8</v>
      </c>
      <c r="G2443" s="35">
        <v>470</v>
      </c>
      <c r="H2443" s="35">
        <v>7</v>
      </c>
      <c r="I2443" s="36"/>
    </row>
    <row r="2444" spans="2:9" ht="15.75" thickTop="1" thickBot="1" x14ac:dyDescent="0.25">
      <c r="B2444" s="22">
        <v>2439</v>
      </c>
      <c r="C2444" s="32">
        <v>34323</v>
      </c>
      <c r="D2444" s="33" t="s">
        <v>1885</v>
      </c>
      <c r="E2444" s="34">
        <v>-12.3</v>
      </c>
      <c r="F2444" s="34">
        <v>8.8000000000000007</v>
      </c>
      <c r="G2444" s="35">
        <v>282</v>
      </c>
      <c r="H2444" s="35">
        <v>7</v>
      </c>
      <c r="I2444" s="36"/>
    </row>
    <row r="2445" spans="2:9" ht="15.75" thickTop="1" thickBot="1" x14ac:dyDescent="0.25">
      <c r="B2445" s="22">
        <v>2440</v>
      </c>
      <c r="C2445" s="32">
        <v>34326</v>
      </c>
      <c r="D2445" s="33" t="s">
        <v>1886</v>
      </c>
      <c r="E2445" s="34">
        <v>-11.7</v>
      </c>
      <c r="F2445" s="34">
        <v>9.1999999999999993</v>
      </c>
      <c r="G2445" s="35">
        <v>180</v>
      </c>
      <c r="H2445" s="35">
        <v>7</v>
      </c>
      <c r="I2445" s="36"/>
    </row>
    <row r="2446" spans="2:9" ht="15.75" thickTop="1" thickBot="1" x14ac:dyDescent="0.25">
      <c r="B2446" s="22">
        <v>2441</v>
      </c>
      <c r="C2446" s="32">
        <v>34327</v>
      </c>
      <c r="D2446" s="33" t="s">
        <v>1887</v>
      </c>
      <c r="E2446" s="34">
        <v>-11.7</v>
      </c>
      <c r="F2446" s="34">
        <v>8.9</v>
      </c>
      <c r="G2446" s="35">
        <v>253</v>
      </c>
      <c r="H2446" s="35">
        <v>7</v>
      </c>
      <c r="I2446" s="36"/>
    </row>
    <row r="2447" spans="2:9" ht="15.75" thickTop="1" thickBot="1" x14ac:dyDescent="0.25">
      <c r="B2447" s="22">
        <v>2442</v>
      </c>
      <c r="C2447" s="32">
        <v>34329</v>
      </c>
      <c r="D2447" s="33" t="s">
        <v>1888</v>
      </c>
      <c r="E2447" s="34">
        <v>-11.9</v>
      </c>
      <c r="F2447" s="34">
        <v>8.6999999999999993</v>
      </c>
      <c r="G2447" s="35">
        <v>307</v>
      </c>
      <c r="H2447" s="35">
        <v>7</v>
      </c>
      <c r="I2447" s="36"/>
    </row>
    <row r="2448" spans="2:9" ht="15.75" thickTop="1" thickBot="1" x14ac:dyDescent="0.25">
      <c r="B2448" s="22">
        <v>2443</v>
      </c>
      <c r="C2448" s="32">
        <v>34346</v>
      </c>
      <c r="D2448" s="33" t="s">
        <v>1889</v>
      </c>
      <c r="E2448" s="34">
        <v>-11.6</v>
      </c>
      <c r="F2448" s="34">
        <v>9</v>
      </c>
      <c r="G2448" s="35">
        <v>229</v>
      </c>
      <c r="H2448" s="35">
        <v>7</v>
      </c>
      <c r="I2448" s="36"/>
    </row>
    <row r="2449" spans="2:9" ht="15.75" thickTop="1" thickBot="1" x14ac:dyDescent="0.25">
      <c r="B2449" s="22">
        <v>2444</v>
      </c>
      <c r="C2449" s="32">
        <v>34355</v>
      </c>
      <c r="D2449" s="33" t="s">
        <v>1890</v>
      </c>
      <c r="E2449" s="34">
        <v>-11.8</v>
      </c>
      <c r="F2449" s="34">
        <v>8.8000000000000007</v>
      </c>
      <c r="G2449" s="35">
        <v>277</v>
      </c>
      <c r="H2449" s="35">
        <v>7</v>
      </c>
      <c r="I2449" s="36"/>
    </row>
    <row r="2450" spans="2:9" ht="15.75" thickTop="1" thickBot="1" x14ac:dyDescent="0.25">
      <c r="B2450" s="22">
        <v>2445</v>
      </c>
      <c r="C2450" s="32">
        <v>34359</v>
      </c>
      <c r="D2450" s="33" t="s">
        <v>1891</v>
      </c>
      <c r="E2450" s="34">
        <v>-11.2</v>
      </c>
      <c r="F2450" s="34">
        <v>9.4</v>
      </c>
      <c r="G2450" s="35">
        <v>117</v>
      </c>
      <c r="H2450" s="35">
        <v>7</v>
      </c>
      <c r="I2450" s="36"/>
    </row>
    <row r="2451" spans="2:9" ht="15.75" thickTop="1" thickBot="1" x14ac:dyDescent="0.25">
      <c r="B2451" s="22">
        <v>2446</v>
      </c>
      <c r="C2451" s="32">
        <v>34369</v>
      </c>
      <c r="D2451" s="33" t="s">
        <v>1892</v>
      </c>
      <c r="E2451" s="34">
        <v>-11.7</v>
      </c>
      <c r="F2451" s="34">
        <v>8.6</v>
      </c>
      <c r="G2451" s="35">
        <v>313</v>
      </c>
      <c r="H2451" s="35">
        <v>7</v>
      </c>
      <c r="I2451" s="36"/>
    </row>
    <row r="2452" spans="2:9" ht="15.75" thickTop="1" thickBot="1" x14ac:dyDescent="0.25">
      <c r="B2452" s="22">
        <v>2447</v>
      </c>
      <c r="C2452" s="32">
        <v>34376</v>
      </c>
      <c r="D2452" s="33" t="s">
        <v>1893</v>
      </c>
      <c r="E2452" s="34">
        <v>-11.7</v>
      </c>
      <c r="F2452" s="34">
        <v>8.6</v>
      </c>
      <c r="G2452" s="35">
        <v>308</v>
      </c>
      <c r="H2452" s="35">
        <v>7</v>
      </c>
      <c r="I2452" s="36"/>
    </row>
    <row r="2453" spans="2:9" ht="15.75" thickTop="1" thickBot="1" x14ac:dyDescent="0.25">
      <c r="B2453" s="22">
        <v>2448</v>
      </c>
      <c r="C2453" s="32">
        <v>34379</v>
      </c>
      <c r="D2453" s="33" t="s">
        <v>1894</v>
      </c>
      <c r="E2453" s="34">
        <v>-11.5</v>
      </c>
      <c r="F2453" s="34">
        <v>8.9</v>
      </c>
      <c r="G2453" s="35">
        <v>239</v>
      </c>
      <c r="H2453" s="35">
        <v>7</v>
      </c>
      <c r="I2453" s="36"/>
    </row>
    <row r="2454" spans="2:9" ht="15.75" thickTop="1" thickBot="1" x14ac:dyDescent="0.25">
      <c r="B2454" s="22">
        <v>2449</v>
      </c>
      <c r="C2454" s="32">
        <v>34385</v>
      </c>
      <c r="D2454" s="33" t="s">
        <v>1895</v>
      </c>
      <c r="E2454" s="34">
        <v>-11.6</v>
      </c>
      <c r="F2454" s="34">
        <v>9.1999999999999993</v>
      </c>
      <c r="G2454" s="35">
        <v>159</v>
      </c>
      <c r="H2454" s="35">
        <v>7</v>
      </c>
      <c r="I2454" s="36"/>
    </row>
    <row r="2455" spans="2:9" ht="15.75" thickTop="1" thickBot="1" x14ac:dyDescent="0.25">
      <c r="B2455" s="22">
        <v>2450</v>
      </c>
      <c r="C2455" s="32">
        <v>34388</v>
      </c>
      <c r="D2455" s="33" t="s">
        <v>1896</v>
      </c>
      <c r="E2455" s="34">
        <v>-11.6</v>
      </c>
      <c r="F2455" s="34">
        <v>8.9</v>
      </c>
      <c r="G2455" s="35">
        <v>223</v>
      </c>
      <c r="H2455" s="35">
        <v>7</v>
      </c>
      <c r="I2455" s="36"/>
    </row>
    <row r="2456" spans="2:9" ht="15.75" thickTop="1" thickBot="1" x14ac:dyDescent="0.25">
      <c r="B2456" s="22">
        <v>2451</v>
      </c>
      <c r="C2456" s="32">
        <v>34393</v>
      </c>
      <c r="D2456" s="33" t="s">
        <v>1897</v>
      </c>
      <c r="E2456" s="34">
        <v>-11.5</v>
      </c>
      <c r="F2456" s="34">
        <v>9.1</v>
      </c>
      <c r="G2456" s="35">
        <v>189</v>
      </c>
      <c r="H2456" s="35">
        <v>7</v>
      </c>
      <c r="I2456" s="36"/>
    </row>
    <row r="2457" spans="2:9" ht="15.75" thickTop="1" thickBot="1" x14ac:dyDescent="0.25">
      <c r="B2457" s="22">
        <v>2452</v>
      </c>
      <c r="C2457" s="32">
        <v>34396</v>
      </c>
      <c r="D2457" s="33" t="s">
        <v>1898</v>
      </c>
      <c r="E2457" s="34">
        <v>-11.3</v>
      </c>
      <c r="F2457" s="34">
        <v>9.1</v>
      </c>
      <c r="G2457" s="35">
        <v>170</v>
      </c>
      <c r="H2457" s="35">
        <v>7</v>
      </c>
      <c r="I2457" s="36"/>
    </row>
    <row r="2458" spans="2:9" ht="15.75" thickTop="1" thickBot="1" x14ac:dyDescent="0.25">
      <c r="B2458" s="22">
        <v>2453</v>
      </c>
      <c r="C2458" s="32">
        <v>34399</v>
      </c>
      <c r="D2458" s="33" t="s">
        <v>1899</v>
      </c>
      <c r="E2458" s="34">
        <v>-11.5</v>
      </c>
      <c r="F2458" s="34">
        <v>9.1999999999999993</v>
      </c>
      <c r="G2458" s="35">
        <v>146</v>
      </c>
      <c r="H2458" s="35">
        <v>7</v>
      </c>
      <c r="I2458" s="36"/>
    </row>
    <row r="2459" spans="2:9" ht="15.75" thickTop="1" thickBot="1" x14ac:dyDescent="0.25">
      <c r="B2459" s="22">
        <v>2454</v>
      </c>
      <c r="C2459" s="32">
        <v>34414</v>
      </c>
      <c r="D2459" s="33" t="s">
        <v>1900</v>
      </c>
      <c r="E2459" s="34">
        <v>-11.6</v>
      </c>
      <c r="F2459" s="34">
        <v>9.1</v>
      </c>
      <c r="G2459" s="35">
        <v>184</v>
      </c>
      <c r="H2459" s="35">
        <v>6</v>
      </c>
      <c r="I2459" s="36"/>
    </row>
    <row r="2460" spans="2:9" ht="15.75" thickTop="1" thickBot="1" x14ac:dyDescent="0.25">
      <c r="B2460" s="22">
        <v>2455</v>
      </c>
      <c r="C2460" s="32">
        <v>34431</v>
      </c>
      <c r="D2460" s="33" t="s">
        <v>1901</v>
      </c>
      <c r="E2460" s="34">
        <v>-11.4</v>
      </c>
      <c r="F2460" s="34">
        <v>8.9</v>
      </c>
      <c r="G2460" s="35">
        <v>259</v>
      </c>
      <c r="H2460" s="35">
        <v>6</v>
      </c>
      <c r="I2460" s="36"/>
    </row>
    <row r="2461" spans="2:9" ht="15.75" thickTop="1" thickBot="1" x14ac:dyDescent="0.25">
      <c r="B2461" s="22">
        <v>2456</v>
      </c>
      <c r="C2461" s="32">
        <v>34434</v>
      </c>
      <c r="D2461" s="33" t="s">
        <v>1902</v>
      </c>
      <c r="E2461" s="34">
        <v>-11.5</v>
      </c>
      <c r="F2461" s="34">
        <v>9</v>
      </c>
      <c r="G2461" s="35">
        <v>209</v>
      </c>
      <c r="H2461" s="35">
        <v>6</v>
      </c>
      <c r="I2461" s="36"/>
    </row>
    <row r="2462" spans="2:9" ht="15.75" thickTop="1" thickBot="1" x14ac:dyDescent="0.25">
      <c r="B2462" s="22">
        <v>2457</v>
      </c>
      <c r="C2462" s="32">
        <v>34439</v>
      </c>
      <c r="D2462" s="33" t="s">
        <v>1903</v>
      </c>
      <c r="E2462" s="34">
        <v>-11.7</v>
      </c>
      <c r="F2462" s="34">
        <v>8.6</v>
      </c>
      <c r="G2462" s="35">
        <v>292</v>
      </c>
      <c r="H2462" s="35">
        <v>6</v>
      </c>
      <c r="I2462" s="36"/>
    </row>
    <row r="2463" spans="2:9" ht="15.75" thickTop="1" thickBot="1" x14ac:dyDescent="0.25">
      <c r="B2463" s="22">
        <v>2458</v>
      </c>
      <c r="C2463" s="32">
        <v>34454</v>
      </c>
      <c r="D2463" s="33" t="s">
        <v>1904</v>
      </c>
      <c r="E2463" s="34">
        <v>-11.6</v>
      </c>
      <c r="F2463" s="34">
        <v>8.8000000000000007</v>
      </c>
      <c r="G2463" s="35">
        <v>286</v>
      </c>
      <c r="H2463" s="35">
        <v>7</v>
      </c>
      <c r="I2463" s="36"/>
    </row>
    <row r="2464" spans="2:9" ht="15.75" thickTop="1" thickBot="1" x14ac:dyDescent="0.25">
      <c r="B2464" s="22">
        <v>2459</v>
      </c>
      <c r="C2464" s="32">
        <v>34466</v>
      </c>
      <c r="D2464" s="33" t="s">
        <v>1905</v>
      </c>
      <c r="E2464" s="34">
        <v>-11.5</v>
      </c>
      <c r="F2464" s="34">
        <v>8.9</v>
      </c>
      <c r="G2464" s="35">
        <v>268</v>
      </c>
      <c r="H2464" s="35">
        <v>7</v>
      </c>
      <c r="I2464" s="36"/>
    </row>
    <row r="2465" spans="2:9" ht="15.75" thickTop="1" thickBot="1" x14ac:dyDescent="0.25">
      <c r="B2465" s="22">
        <v>2460</v>
      </c>
      <c r="C2465" s="32">
        <v>34471</v>
      </c>
      <c r="D2465" s="33" t="s">
        <v>1906</v>
      </c>
      <c r="E2465" s="34">
        <v>-11.3</v>
      </c>
      <c r="F2465" s="34">
        <v>9.1</v>
      </c>
      <c r="G2465" s="35">
        <v>179</v>
      </c>
      <c r="H2465" s="35">
        <v>7</v>
      </c>
      <c r="I2465" s="36"/>
    </row>
    <row r="2466" spans="2:9" ht="15.75" thickTop="1" thickBot="1" x14ac:dyDescent="0.25">
      <c r="B2466" s="22">
        <v>2461</v>
      </c>
      <c r="C2466" s="32">
        <v>34474</v>
      </c>
      <c r="D2466" s="33" t="s">
        <v>1907</v>
      </c>
      <c r="E2466" s="34">
        <v>-11.9</v>
      </c>
      <c r="F2466" s="34">
        <v>8.6</v>
      </c>
      <c r="G2466" s="35">
        <v>311</v>
      </c>
      <c r="H2466" s="35">
        <v>6</v>
      </c>
      <c r="I2466" s="36"/>
    </row>
    <row r="2467" spans="2:9" ht="15.75" thickTop="1" thickBot="1" x14ac:dyDescent="0.25">
      <c r="B2467" s="22">
        <v>2462</v>
      </c>
      <c r="C2467" s="32">
        <v>34477</v>
      </c>
      <c r="D2467" s="33" t="s">
        <v>1908</v>
      </c>
      <c r="E2467" s="34">
        <v>-11.6</v>
      </c>
      <c r="F2467" s="34">
        <v>8.8000000000000007</v>
      </c>
      <c r="G2467" s="35">
        <v>269</v>
      </c>
      <c r="H2467" s="35">
        <v>6</v>
      </c>
      <c r="I2467" s="36"/>
    </row>
    <row r="2468" spans="2:9" ht="15.75" thickTop="1" thickBot="1" x14ac:dyDescent="0.25">
      <c r="B2468" s="22">
        <v>2463</v>
      </c>
      <c r="C2468" s="32">
        <v>34479</v>
      </c>
      <c r="D2468" s="33" t="s">
        <v>1909</v>
      </c>
      <c r="E2468" s="34">
        <v>-11.9</v>
      </c>
      <c r="F2468" s="34">
        <v>8.6</v>
      </c>
      <c r="G2468" s="35">
        <v>318</v>
      </c>
      <c r="H2468" s="35">
        <v>7</v>
      </c>
      <c r="I2468" s="36"/>
    </row>
    <row r="2469" spans="2:9" ht="15.75" thickTop="1" thickBot="1" x14ac:dyDescent="0.25">
      <c r="B2469" s="22">
        <v>2464</v>
      </c>
      <c r="C2469" s="32">
        <v>34497</v>
      </c>
      <c r="D2469" s="33" t="s">
        <v>1910</v>
      </c>
      <c r="E2469" s="34">
        <v>-11.9</v>
      </c>
      <c r="F2469" s="34">
        <v>8.4</v>
      </c>
      <c r="G2469" s="35">
        <v>378</v>
      </c>
      <c r="H2469" s="35">
        <v>6</v>
      </c>
      <c r="I2469" s="36"/>
    </row>
    <row r="2470" spans="2:9" ht="15.75" thickTop="1" thickBot="1" x14ac:dyDescent="0.25">
      <c r="B2470" s="22">
        <v>2465</v>
      </c>
      <c r="C2470" s="32">
        <v>34508</v>
      </c>
      <c r="D2470" s="33" t="s">
        <v>1911</v>
      </c>
      <c r="E2470" s="34">
        <v>-13.2</v>
      </c>
      <c r="F2470" s="34">
        <v>7</v>
      </c>
      <c r="G2470" s="35">
        <v>635</v>
      </c>
      <c r="H2470" s="35">
        <v>6</v>
      </c>
      <c r="I2470" s="36"/>
    </row>
    <row r="2471" spans="2:9" ht="15.75" thickTop="1" thickBot="1" x14ac:dyDescent="0.25">
      <c r="B2471" s="22">
        <v>2466</v>
      </c>
      <c r="C2471" s="32">
        <v>34513</v>
      </c>
      <c r="D2471" s="33" t="s">
        <v>1912</v>
      </c>
      <c r="E2471" s="34">
        <v>-12.1</v>
      </c>
      <c r="F2471" s="34">
        <v>8.3000000000000007</v>
      </c>
      <c r="G2471" s="35">
        <v>382</v>
      </c>
      <c r="H2471" s="35">
        <v>7</v>
      </c>
      <c r="I2471" s="36"/>
    </row>
    <row r="2472" spans="2:9" ht="15.75" thickTop="1" thickBot="1" x14ac:dyDescent="0.25">
      <c r="B2472" s="22">
        <v>2467</v>
      </c>
      <c r="C2472" s="32">
        <v>34516</v>
      </c>
      <c r="D2472" s="33" t="s">
        <v>1913</v>
      </c>
      <c r="E2472" s="34">
        <v>-11.9</v>
      </c>
      <c r="F2472" s="34">
        <v>8.5</v>
      </c>
      <c r="G2472" s="35">
        <v>350</v>
      </c>
      <c r="H2472" s="35">
        <v>7</v>
      </c>
      <c r="I2472" s="36"/>
    </row>
    <row r="2473" spans="2:9" ht="15.75" thickTop="1" thickBot="1" x14ac:dyDescent="0.25">
      <c r="B2473" s="22">
        <v>2468</v>
      </c>
      <c r="C2473" s="32">
        <v>34519</v>
      </c>
      <c r="D2473" s="33" t="s">
        <v>1914</v>
      </c>
      <c r="E2473" s="34">
        <v>-11.7</v>
      </c>
      <c r="F2473" s="34">
        <v>8.4</v>
      </c>
      <c r="G2473" s="35">
        <v>382</v>
      </c>
      <c r="H2473" s="35">
        <v>6</v>
      </c>
      <c r="I2473" s="36"/>
    </row>
    <row r="2474" spans="2:9" ht="15.75" thickTop="1" thickBot="1" x14ac:dyDescent="0.25">
      <c r="B2474" s="22">
        <v>2469</v>
      </c>
      <c r="C2474" s="32">
        <v>34537</v>
      </c>
      <c r="D2474" s="33" t="s">
        <v>1915</v>
      </c>
      <c r="E2474" s="34">
        <v>-12.3</v>
      </c>
      <c r="F2474" s="34">
        <v>8.3000000000000007</v>
      </c>
      <c r="G2474" s="35">
        <v>394</v>
      </c>
      <c r="H2474" s="35">
        <v>7</v>
      </c>
      <c r="I2474" s="36"/>
    </row>
    <row r="2475" spans="2:9" ht="15.75" thickTop="1" thickBot="1" x14ac:dyDescent="0.25">
      <c r="B2475" s="22">
        <v>2470</v>
      </c>
      <c r="C2475" s="32">
        <v>34549</v>
      </c>
      <c r="D2475" s="33" t="s">
        <v>1916</v>
      </c>
      <c r="E2475" s="34">
        <v>-12</v>
      </c>
      <c r="F2475" s="34">
        <v>9.1999999999999993</v>
      </c>
      <c r="G2475" s="35">
        <v>201</v>
      </c>
      <c r="H2475" s="35">
        <v>7</v>
      </c>
      <c r="I2475" s="36"/>
    </row>
    <row r="2476" spans="2:9" ht="15.75" thickTop="1" thickBot="1" x14ac:dyDescent="0.25">
      <c r="B2476" s="22">
        <v>2471</v>
      </c>
      <c r="C2476" s="32">
        <v>34560</v>
      </c>
      <c r="D2476" s="33" t="s">
        <v>1917</v>
      </c>
      <c r="E2476" s="34">
        <v>-12</v>
      </c>
      <c r="F2476" s="34">
        <v>9.1</v>
      </c>
      <c r="G2476" s="35">
        <v>239</v>
      </c>
      <c r="H2476" s="35">
        <v>7</v>
      </c>
      <c r="I2476" s="36"/>
    </row>
    <row r="2477" spans="2:9" ht="15.75" thickTop="1" thickBot="1" x14ac:dyDescent="0.25">
      <c r="B2477" s="22">
        <v>2472</v>
      </c>
      <c r="C2477" s="32">
        <v>34576</v>
      </c>
      <c r="D2477" s="33" t="s">
        <v>1918</v>
      </c>
      <c r="E2477" s="34">
        <v>-12</v>
      </c>
      <c r="F2477" s="34">
        <v>8.6</v>
      </c>
      <c r="G2477" s="35">
        <v>330</v>
      </c>
      <c r="H2477" s="35">
        <v>7</v>
      </c>
      <c r="I2477" s="36"/>
    </row>
    <row r="2478" spans="2:9" ht="15.75" thickTop="1" thickBot="1" x14ac:dyDescent="0.25">
      <c r="B2478" s="22">
        <v>2473</v>
      </c>
      <c r="C2478" s="32">
        <v>34582</v>
      </c>
      <c r="D2478" s="33" t="s">
        <v>1919</v>
      </c>
      <c r="E2478" s="34">
        <v>-11.8</v>
      </c>
      <c r="F2478" s="34">
        <v>9.4</v>
      </c>
      <c r="G2478" s="35">
        <v>181</v>
      </c>
      <c r="H2478" s="35">
        <v>7</v>
      </c>
      <c r="I2478" s="36"/>
    </row>
    <row r="2479" spans="2:9" ht="15.75" thickTop="1" thickBot="1" x14ac:dyDescent="0.25">
      <c r="B2479" s="22">
        <v>2474</v>
      </c>
      <c r="C2479" s="32">
        <v>34587</v>
      </c>
      <c r="D2479" s="33" t="s">
        <v>1920</v>
      </c>
      <c r="E2479" s="34">
        <v>-11.8</v>
      </c>
      <c r="F2479" s="34">
        <v>9.4</v>
      </c>
      <c r="G2479" s="35">
        <v>164</v>
      </c>
      <c r="H2479" s="35">
        <v>7</v>
      </c>
      <c r="I2479" s="36"/>
    </row>
    <row r="2480" spans="2:9" ht="15.75" thickTop="1" thickBot="1" x14ac:dyDescent="0.25">
      <c r="B2480" s="22">
        <v>2475</v>
      </c>
      <c r="C2480" s="32">
        <v>34590</v>
      </c>
      <c r="D2480" s="33" t="s">
        <v>1921</v>
      </c>
      <c r="E2480" s="34">
        <v>-11.9</v>
      </c>
      <c r="F2480" s="34">
        <v>9.4</v>
      </c>
      <c r="G2480" s="35">
        <v>162</v>
      </c>
      <c r="H2480" s="35">
        <v>7</v>
      </c>
      <c r="I2480" s="36"/>
    </row>
    <row r="2481" spans="2:9" ht="15.75" thickTop="1" thickBot="1" x14ac:dyDescent="0.25">
      <c r="B2481" s="22">
        <v>2476</v>
      </c>
      <c r="C2481" s="32">
        <v>34593</v>
      </c>
      <c r="D2481" s="33" t="s">
        <v>1922</v>
      </c>
      <c r="E2481" s="34">
        <v>-12.8</v>
      </c>
      <c r="F2481" s="34">
        <v>7.7</v>
      </c>
      <c r="G2481" s="35">
        <v>497</v>
      </c>
      <c r="H2481" s="35">
        <v>7</v>
      </c>
      <c r="I2481" s="36"/>
    </row>
    <row r="2482" spans="2:9" ht="15.75" thickTop="1" thickBot="1" x14ac:dyDescent="0.25">
      <c r="B2482" s="22">
        <v>2477</v>
      </c>
      <c r="C2482" s="32">
        <v>34596</v>
      </c>
      <c r="D2482" s="33" t="s">
        <v>1923</v>
      </c>
      <c r="E2482" s="34">
        <v>-12</v>
      </c>
      <c r="F2482" s="34">
        <v>9.1</v>
      </c>
      <c r="G2482" s="35">
        <v>227</v>
      </c>
      <c r="H2482" s="35">
        <v>7</v>
      </c>
      <c r="I2482" s="36"/>
    </row>
    <row r="2483" spans="2:9" ht="15.75" thickTop="1" thickBot="1" x14ac:dyDescent="0.25">
      <c r="B2483" s="22">
        <v>2478</v>
      </c>
      <c r="C2483" s="32">
        <v>34599</v>
      </c>
      <c r="D2483" s="33" t="s">
        <v>1924</v>
      </c>
      <c r="E2483" s="34">
        <v>-11.7</v>
      </c>
      <c r="F2483" s="34">
        <v>9.1</v>
      </c>
      <c r="G2483" s="35">
        <v>242</v>
      </c>
      <c r="H2483" s="35">
        <v>7</v>
      </c>
      <c r="I2483" s="36"/>
    </row>
    <row r="2484" spans="2:9" ht="15.75" thickTop="1" thickBot="1" x14ac:dyDescent="0.25">
      <c r="B2484" s="22">
        <v>2479</v>
      </c>
      <c r="C2484" s="32">
        <v>34613</v>
      </c>
      <c r="D2484" s="33" t="s">
        <v>1925</v>
      </c>
      <c r="E2484" s="34">
        <v>-11.6</v>
      </c>
      <c r="F2484" s="34">
        <v>9.1999999999999993</v>
      </c>
      <c r="G2484" s="35">
        <v>233</v>
      </c>
      <c r="H2484" s="35">
        <v>7</v>
      </c>
      <c r="I2484" s="36"/>
    </row>
    <row r="2485" spans="2:9" ht="15.75" thickTop="1" thickBot="1" x14ac:dyDescent="0.25">
      <c r="B2485" s="22">
        <v>2480</v>
      </c>
      <c r="C2485" s="32">
        <v>34621</v>
      </c>
      <c r="D2485" s="33" t="s">
        <v>1926</v>
      </c>
      <c r="E2485" s="34">
        <v>-12</v>
      </c>
      <c r="F2485" s="34">
        <v>8.6999999999999993</v>
      </c>
      <c r="G2485" s="35">
        <v>311</v>
      </c>
      <c r="H2485" s="35">
        <v>7</v>
      </c>
      <c r="I2485" s="36"/>
    </row>
    <row r="2486" spans="2:9" ht="15.75" thickTop="1" thickBot="1" x14ac:dyDescent="0.25">
      <c r="B2486" s="22">
        <v>2481</v>
      </c>
      <c r="C2486" s="32">
        <v>34626</v>
      </c>
      <c r="D2486" s="33" t="s">
        <v>1927</v>
      </c>
      <c r="E2486" s="34">
        <v>-12</v>
      </c>
      <c r="F2486" s="34">
        <v>8.8000000000000007</v>
      </c>
      <c r="G2486" s="35">
        <v>300</v>
      </c>
      <c r="H2486" s="35">
        <v>7</v>
      </c>
      <c r="I2486" s="36"/>
    </row>
    <row r="2487" spans="2:9" ht="15.75" thickTop="1" thickBot="1" x14ac:dyDescent="0.25">
      <c r="B2487" s="22">
        <v>2482</v>
      </c>
      <c r="C2487" s="32">
        <v>34628</v>
      </c>
      <c r="D2487" s="33" t="s">
        <v>1928</v>
      </c>
      <c r="E2487" s="34">
        <v>-11.6</v>
      </c>
      <c r="F2487" s="34">
        <v>9.1</v>
      </c>
      <c r="G2487" s="35">
        <v>234</v>
      </c>
      <c r="H2487" s="35">
        <v>7</v>
      </c>
      <c r="I2487" s="36"/>
    </row>
    <row r="2488" spans="2:9" ht="15.75" thickTop="1" thickBot="1" x14ac:dyDescent="0.25">
      <c r="B2488" s="22">
        <v>2483</v>
      </c>
      <c r="C2488" s="32">
        <v>34630</v>
      </c>
      <c r="D2488" s="33" t="s">
        <v>1929</v>
      </c>
      <c r="E2488" s="34">
        <v>-12.1</v>
      </c>
      <c r="F2488" s="34">
        <v>8.6</v>
      </c>
      <c r="G2488" s="35">
        <v>342</v>
      </c>
      <c r="H2488" s="35">
        <v>7</v>
      </c>
      <c r="I2488" s="36"/>
    </row>
    <row r="2489" spans="2:9" ht="15.75" thickTop="1" thickBot="1" x14ac:dyDescent="0.25">
      <c r="B2489" s="22">
        <v>2484</v>
      </c>
      <c r="C2489" s="32">
        <v>34632</v>
      </c>
      <c r="D2489" s="33" t="s">
        <v>1930</v>
      </c>
      <c r="E2489" s="34">
        <v>-11.8</v>
      </c>
      <c r="F2489" s="34">
        <v>9</v>
      </c>
      <c r="G2489" s="35">
        <v>248</v>
      </c>
      <c r="H2489" s="35">
        <v>7</v>
      </c>
      <c r="I2489" s="36"/>
    </row>
    <row r="2490" spans="2:9" ht="15.75" thickTop="1" thickBot="1" x14ac:dyDescent="0.25">
      <c r="B2490" s="22">
        <v>2485</v>
      </c>
      <c r="C2490" s="32">
        <v>34633</v>
      </c>
      <c r="D2490" s="33" t="s">
        <v>1931</v>
      </c>
      <c r="E2490" s="34">
        <v>-12</v>
      </c>
      <c r="F2490" s="34">
        <v>8.6999999999999993</v>
      </c>
      <c r="G2490" s="35">
        <v>329</v>
      </c>
      <c r="H2490" s="35">
        <v>7</v>
      </c>
      <c r="I2490" s="36"/>
    </row>
    <row r="2491" spans="2:9" ht="15.75" thickTop="1" thickBot="1" x14ac:dyDescent="0.25">
      <c r="B2491" s="22">
        <v>2486</v>
      </c>
      <c r="C2491" s="32">
        <v>34637</v>
      </c>
      <c r="D2491" s="33" t="s">
        <v>1932</v>
      </c>
      <c r="E2491" s="34">
        <v>-11.5</v>
      </c>
      <c r="F2491" s="34">
        <v>9.1</v>
      </c>
      <c r="G2491" s="35">
        <v>224</v>
      </c>
      <c r="H2491" s="35">
        <v>7</v>
      </c>
      <c r="I2491" s="36"/>
    </row>
    <row r="2492" spans="2:9" ht="15.75" thickTop="1" thickBot="1" x14ac:dyDescent="0.25">
      <c r="B2492" s="22">
        <v>2487</v>
      </c>
      <c r="C2492" s="32">
        <v>34639</v>
      </c>
      <c r="D2492" s="33" t="s">
        <v>1933</v>
      </c>
      <c r="E2492" s="34">
        <v>-13.1</v>
      </c>
      <c r="F2492" s="34">
        <v>7.6</v>
      </c>
      <c r="G2492" s="35">
        <v>509</v>
      </c>
      <c r="H2492" s="35">
        <v>7</v>
      </c>
      <c r="I2492" s="36"/>
    </row>
    <row r="2493" spans="2:9" ht="15.75" thickTop="1" thickBot="1" x14ac:dyDescent="0.25">
      <c r="B2493" s="22">
        <v>2488</v>
      </c>
      <c r="C2493" s="32">
        <v>35037</v>
      </c>
      <c r="D2493" s="33" t="s">
        <v>1934</v>
      </c>
      <c r="E2493" s="34">
        <v>-11.5</v>
      </c>
      <c r="F2493" s="34">
        <v>9.5</v>
      </c>
      <c r="G2493" s="35">
        <v>202</v>
      </c>
      <c r="H2493" s="35">
        <v>7</v>
      </c>
      <c r="I2493" s="36"/>
    </row>
    <row r="2494" spans="2:9" ht="15.75" thickTop="1" thickBot="1" x14ac:dyDescent="0.25">
      <c r="B2494" s="22">
        <v>2489</v>
      </c>
      <c r="C2494" s="32">
        <v>35039</v>
      </c>
      <c r="D2494" s="33" t="s">
        <v>1934</v>
      </c>
      <c r="E2494" s="34">
        <v>-11.4</v>
      </c>
      <c r="F2494" s="34">
        <v>9.4</v>
      </c>
      <c r="G2494" s="35">
        <v>216</v>
      </c>
      <c r="H2494" s="35">
        <v>7</v>
      </c>
      <c r="I2494" s="36"/>
    </row>
    <row r="2495" spans="2:9" ht="15.75" thickTop="1" thickBot="1" x14ac:dyDescent="0.25">
      <c r="B2495" s="22">
        <v>2490</v>
      </c>
      <c r="C2495" s="32">
        <v>35041</v>
      </c>
      <c r="D2495" s="33" t="s">
        <v>1934</v>
      </c>
      <c r="E2495" s="34">
        <v>-11.5</v>
      </c>
      <c r="F2495" s="34">
        <v>9.1999999999999993</v>
      </c>
      <c r="G2495" s="35">
        <v>243</v>
      </c>
      <c r="H2495" s="35">
        <v>7</v>
      </c>
      <c r="I2495" s="36"/>
    </row>
    <row r="2496" spans="2:9" ht="15.75" thickTop="1" thickBot="1" x14ac:dyDescent="0.25">
      <c r="B2496" s="22">
        <v>2491</v>
      </c>
      <c r="C2496" s="32">
        <v>35043</v>
      </c>
      <c r="D2496" s="33" t="s">
        <v>1934</v>
      </c>
      <c r="E2496" s="34">
        <v>-11.5</v>
      </c>
      <c r="F2496" s="34">
        <v>9.1</v>
      </c>
      <c r="G2496" s="35">
        <v>273</v>
      </c>
      <c r="H2496" s="35">
        <v>7</v>
      </c>
      <c r="I2496" s="36"/>
    </row>
    <row r="2497" spans="2:9" ht="15.75" thickTop="1" thickBot="1" x14ac:dyDescent="0.25">
      <c r="B2497" s="22">
        <v>2492</v>
      </c>
      <c r="C2497" s="32">
        <v>35066</v>
      </c>
      <c r="D2497" s="33" t="s">
        <v>521</v>
      </c>
      <c r="E2497" s="34">
        <v>-11.6</v>
      </c>
      <c r="F2497" s="34">
        <v>8.6</v>
      </c>
      <c r="G2497" s="35">
        <v>347</v>
      </c>
      <c r="H2497" s="35">
        <v>6</v>
      </c>
      <c r="I2497" s="36"/>
    </row>
    <row r="2498" spans="2:9" ht="15.75" thickTop="1" thickBot="1" x14ac:dyDescent="0.25">
      <c r="B2498" s="22">
        <v>2493</v>
      </c>
      <c r="C2498" s="32">
        <v>35075</v>
      </c>
      <c r="D2498" s="33" t="s">
        <v>1935</v>
      </c>
      <c r="E2498" s="34">
        <v>-11.2</v>
      </c>
      <c r="F2498" s="34">
        <v>9</v>
      </c>
      <c r="G2498" s="35">
        <v>301</v>
      </c>
      <c r="H2498" s="35">
        <v>6</v>
      </c>
      <c r="I2498" s="36"/>
    </row>
    <row r="2499" spans="2:9" ht="15.75" thickTop="1" thickBot="1" x14ac:dyDescent="0.25">
      <c r="B2499" s="22">
        <v>2494</v>
      </c>
      <c r="C2499" s="32">
        <v>35080</v>
      </c>
      <c r="D2499" s="33" t="s">
        <v>1936</v>
      </c>
      <c r="E2499" s="34">
        <v>-11.6</v>
      </c>
      <c r="F2499" s="34">
        <v>8.5</v>
      </c>
      <c r="G2499" s="35">
        <v>403</v>
      </c>
      <c r="H2499" s="35">
        <v>6</v>
      </c>
      <c r="I2499" s="36"/>
    </row>
    <row r="2500" spans="2:9" ht="15.75" thickTop="1" thickBot="1" x14ac:dyDescent="0.25">
      <c r="B2500" s="22">
        <v>2495</v>
      </c>
      <c r="C2500" s="32">
        <v>35083</v>
      </c>
      <c r="D2500" s="33" t="s">
        <v>1937</v>
      </c>
      <c r="E2500" s="34">
        <v>-11.6</v>
      </c>
      <c r="F2500" s="34">
        <v>8.9</v>
      </c>
      <c r="G2500" s="35">
        <v>284</v>
      </c>
      <c r="H2500" s="35">
        <v>7</v>
      </c>
      <c r="I2500" s="36"/>
    </row>
    <row r="2501" spans="2:9" ht="15.75" thickTop="1" thickBot="1" x14ac:dyDescent="0.25">
      <c r="B2501" s="22">
        <v>2496</v>
      </c>
      <c r="C2501" s="32">
        <v>35085</v>
      </c>
      <c r="D2501" s="33" t="s">
        <v>1938</v>
      </c>
      <c r="E2501" s="34">
        <v>-11.5</v>
      </c>
      <c r="F2501" s="34">
        <v>9.3000000000000007</v>
      </c>
      <c r="G2501" s="35">
        <v>216</v>
      </c>
      <c r="H2501" s="35">
        <v>7</v>
      </c>
      <c r="I2501" s="36"/>
    </row>
    <row r="2502" spans="2:9" ht="15.75" thickTop="1" thickBot="1" x14ac:dyDescent="0.25">
      <c r="B2502" s="22">
        <v>2497</v>
      </c>
      <c r="C2502" s="32">
        <v>35088</v>
      </c>
      <c r="D2502" s="33" t="s">
        <v>1939</v>
      </c>
      <c r="E2502" s="34">
        <v>-11.3</v>
      </c>
      <c r="F2502" s="34">
        <v>8.8000000000000007</v>
      </c>
      <c r="G2502" s="35">
        <v>311</v>
      </c>
      <c r="H2502" s="35">
        <v>6</v>
      </c>
      <c r="I2502" s="36"/>
    </row>
    <row r="2503" spans="2:9" ht="15.75" thickTop="1" thickBot="1" x14ac:dyDescent="0.25">
      <c r="B2503" s="22">
        <v>2498</v>
      </c>
      <c r="C2503" s="32">
        <v>35091</v>
      </c>
      <c r="D2503" s="33" t="s">
        <v>1940</v>
      </c>
      <c r="E2503" s="34">
        <v>-11.6</v>
      </c>
      <c r="F2503" s="34">
        <v>9.1999999999999993</v>
      </c>
      <c r="G2503" s="35">
        <v>232</v>
      </c>
      <c r="H2503" s="35">
        <v>7</v>
      </c>
      <c r="I2503" s="36"/>
    </row>
    <row r="2504" spans="2:9" ht="15.75" thickTop="1" thickBot="1" x14ac:dyDescent="0.25">
      <c r="B2504" s="22">
        <v>2499</v>
      </c>
      <c r="C2504" s="32">
        <v>35094</v>
      </c>
      <c r="D2504" s="33" t="s">
        <v>1941</v>
      </c>
      <c r="E2504" s="34">
        <v>-11.4</v>
      </c>
      <c r="F2504" s="34">
        <v>9.3000000000000007</v>
      </c>
      <c r="G2504" s="35">
        <v>217</v>
      </c>
      <c r="H2504" s="35">
        <v>7</v>
      </c>
      <c r="I2504" s="36"/>
    </row>
    <row r="2505" spans="2:9" ht="15.75" thickTop="1" thickBot="1" x14ac:dyDescent="0.25">
      <c r="B2505" s="22">
        <v>2500</v>
      </c>
      <c r="C2505" s="32">
        <v>35096</v>
      </c>
      <c r="D2505" s="33" t="s">
        <v>1942</v>
      </c>
      <c r="E2505" s="34">
        <v>-11.3</v>
      </c>
      <c r="F2505" s="34">
        <v>9.4</v>
      </c>
      <c r="G2505" s="35">
        <v>203</v>
      </c>
      <c r="H2505" s="35">
        <v>7</v>
      </c>
      <c r="I2505" s="36"/>
    </row>
    <row r="2506" spans="2:9" ht="15.75" thickTop="1" thickBot="1" x14ac:dyDescent="0.25">
      <c r="B2506" s="22">
        <v>2501</v>
      </c>
      <c r="C2506" s="32">
        <v>35099</v>
      </c>
      <c r="D2506" s="33" t="s">
        <v>1943</v>
      </c>
      <c r="E2506" s="34">
        <v>-11.8</v>
      </c>
      <c r="F2506" s="34">
        <v>8.4</v>
      </c>
      <c r="G2506" s="35">
        <v>390</v>
      </c>
      <c r="H2506" s="35">
        <v>6</v>
      </c>
      <c r="I2506" s="36"/>
    </row>
    <row r="2507" spans="2:9" ht="15.75" thickTop="1" thickBot="1" x14ac:dyDescent="0.25">
      <c r="B2507" s="22">
        <v>2502</v>
      </c>
      <c r="C2507" s="32">
        <v>35102</v>
      </c>
      <c r="D2507" s="33" t="s">
        <v>1944</v>
      </c>
      <c r="E2507" s="34">
        <v>-11</v>
      </c>
      <c r="F2507" s="34">
        <v>9.1</v>
      </c>
      <c r="G2507" s="35">
        <v>279</v>
      </c>
      <c r="H2507" s="35">
        <v>7</v>
      </c>
      <c r="I2507" s="36"/>
    </row>
    <row r="2508" spans="2:9" ht="15.75" thickTop="1" thickBot="1" x14ac:dyDescent="0.25">
      <c r="B2508" s="22">
        <v>2503</v>
      </c>
      <c r="C2508" s="32">
        <v>35104</v>
      </c>
      <c r="D2508" s="33" t="s">
        <v>1945</v>
      </c>
      <c r="E2508" s="34">
        <v>-12</v>
      </c>
      <c r="F2508" s="34">
        <v>8.1999999999999993</v>
      </c>
      <c r="G2508" s="35">
        <v>425</v>
      </c>
      <c r="H2508" s="35">
        <v>6</v>
      </c>
      <c r="I2508" s="36"/>
    </row>
    <row r="2509" spans="2:9" ht="15.75" thickTop="1" thickBot="1" x14ac:dyDescent="0.25">
      <c r="B2509" s="22">
        <v>2504</v>
      </c>
      <c r="C2509" s="32">
        <v>35108</v>
      </c>
      <c r="D2509" s="33" t="s">
        <v>1946</v>
      </c>
      <c r="E2509" s="34">
        <v>-11.5</v>
      </c>
      <c r="F2509" s="34">
        <v>8.8000000000000007</v>
      </c>
      <c r="G2509" s="35">
        <v>313</v>
      </c>
      <c r="H2509" s="35">
        <v>6</v>
      </c>
      <c r="I2509" s="36"/>
    </row>
    <row r="2510" spans="2:9" ht="15.75" thickTop="1" thickBot="1" x14ac:dyDescent="0.25">
      <c r="B2510" s="22">
        <v>2505</v>
      </c>
      <c r="C2510" s="32">
        <v>35110</v>
      </c>
      <c r="D2510" s="33" t="s">
        <v>1947</v>
      </c>
      <c r="E2510" s="34">
        <v>-11.8</v>
      </c>
      <c r="F2510" s="34">
        <v>8.4</v>
      </c>
      <c r="G2510" s="35">
        <v>372</v>
      </c>
      <c r="H2510" s="35">
        <v>7</v>
      </c>
      <c r="I2510" s="36"/>
    </row>
    <row r="2511" spans="2:9" ht="15.75" thickTop="1" thickBot="1" x14ac:dyDescent="0.25">
      <c r="B2511" s="22">
        <v>2506</v>
      </c>
      <c r="C2511" s="32">
        <v>35112</v>
      </c>
      <c r="D2511" s="33" t="s">
        <v>1948</v>
      </c>
      <c r="E2511" s="34">
        <v>-11.1</v>
      </c>
      <c r="F2511" s="34">
        <v>9.6</v>
      </c>
      <c r="G2511" s="35">
        <v>168</v>
      </c>
      <c r="H2511" s="35">
        <v>7</v>
      </c>
      <c r="I2511" s="36"/>
    </row>
    <row r="2512" spans="2:9" ht="15.75" thickTop="1" thickBot="1" x14ac:dyDescent="0.25">
      <c r="B2512" s="22">
        <v>2507</v>
      </c>
      <c r="C2512" s="32">
        <v>35114</v>
      </c>
      <c r="D2512" s="33" t="s">
        <v>1949</v>
      </c>
      <c r="E2512" s="34">
        <v>-12.3</v>
      </c>
      <c r="F2512" s="34">
        <v>8.1999999999999993</v>
      </c>
      <c r="G2512" s="35">
        <v>428</v>
      </c>
      <c r="H2512" s="35">
        <v>7</v>
      </c>
      <c r="I2512" s="36"/>
    </row>
    <row r="2513" spans="2:9" ht="15.75" thickTop="1" thickBot="1" x14ac:dyDescent="0.25">
      <c r="B2513" s="22">
        <v>2508</v>
      </c>
      <c r="C2513" s="32">
        <v>35116</v>
      </c>
      <c r="D2513" s="33" t="s">
        <v>1950</v>
      </c>
      <c r="E2513" s="34">
        <v>-11.6</v>
      </c>
      <c r="F2513" s="34">
        <v>8.3000000000000007</v>
      </c>
      <c r="G2513" s="35">
        <v>431</v>
      </c>
      <c r="H2513" s="35">
        <v>6</v>
      </c>
      <c r="I2513" s="36"/>
    </row>
    <row r="2514" spans="2:9" ht="15.75" thickTop="1" thickBot="1" x14ac:dyDescent="0.25">
      <c r="B2514" s="22">
        <v>2509</v>
      </c>
      <c r="C2514" s="32">
        <v>35117</v>
      </c>
      <c r="D2514" s="33" t="s">
        <v>1951</v>
      </c>
      <c r="E2514" s="34">
        <v>-11.6</v>
      </c>
      <c r="F2514" s="34">
        <v>8.8000000000000007</v>
      </c>
      <c r="G2514" s="35">
        <v>307</v>
      </c>
      <c r="H2514" s="35">
        <v>6</v>
      </c>
      <c r="I2514" s="36"/>
    </row>
    <row r="2515" spans="2:9" ht="15.75" thickTop="1" thickBot="1" x14ac:dyDescent="0.25">
      <c r="B2515" s="22">
        <v>2510</v>
      </c>
      <c r="C2515" s="32">
        <v>35119</v>
      </c>
      <c r="D2515" s="33" t="s">
        <v>1952</v>
      </c>
      <c r="E2515" s="34">
        <v>-11.7</v>
      </c>
      <c r="F2515" s="34">
        <v>8.6</v>
      </c>
      <c r="G2515" s="35">
        <v>341</v>
      </c>
      <c r="H2515" s="35">
        <v>7</v>
      </c>
      <c r="I2515" s="36"/>
    </row>
    <row r="2516" spans="2:9" ht="15.75" thickTop="1" thickBot="1" x14ac:dyDescent="0.25">
      <c r="B2516" s="22">
        <v>2511</v>
      </c>
      <c r="C2516" s="32">
        <v>35216</v>
      </c>
      <c r="D2516" s="33" t="s">
        <v>1953</v>
      </c>
      <c r="E2516" s="34">
        <v>-11.5</v>
      </c>
      <c r="F2516" s="34">
        <v>8.4</v>
      </c>
      <c r="G2516" s="35">
        <v>416</v>
      </c>
      <c r="H2516" s="35">
        <v>6</v>
      </c>
      <c r="I2516" s="36"/>
    </row>
    <row r="2517" spans="2:9" ht="15.75" thickTop="1" thickBot="1" x14ac:dyDescent="0.25">
      <c r="B2517" s="22">
        <v>2512</v>
      </c>
      <c r="C2517" s="32">
        <v>35232</v>
      </c>
      <c r="D2517" s="33" t="s">
        <v>1954</v>
      </c>
      <c r="E2517" s="34">
        <v>-11.4</v>
      </c>
      <c r="F2517" s="34">
        <v>8.8000000000000007</v>
      </c>
      <c r="G2517" s="35">
        <v>343</v>
      </c>
      <c r="H2517" s="35">
        <v>6</v>
      </c>
      <c r="I2517" s="36"/>
    </row>
    <row r="2518" spans="2:9" ht="15.75" thickTop="1" thickBot="1" x14ac:dyDescent="0.25">
      <c r="B2518" s="22">
        <v>2513</v>
      </c>
      <c r="C2518" s="32">
        <v>35236</v>
      </c>
      <c r="D2518" s="33" t="s">
        <v>1955</v>
      </c>
      <c r="E2518" s="34">
        <v>-11.3</v>
      </c>
      <c r="F2518" s="34">
        <v>8.3000000000000007</v>
      </c>
      <c r="G2518" s="35">
        <v>441</v>
      </c>
      <c r="H2518" s="35">
        <v>6</v>
      </c>
      <c r="I2518" s="36"/>
    </row>
    <row r="2519" spans="2:9" ht="15.75" thickTop="1" thickBot="1" x14ac:dyDescent="0.25">
      <c r="B2519" s="22">
        <v>2514</v>
      </c>
      <c r="C2519" s="32">
        <v>35239</v>
      </c>
      <c r="D2519" s="33" t="s">
        <v>1956</v>
      </c>
      <c r="E2519" s="34">
        <v>-11.4</v>
      </c>
      <c r="F2519" s="34">
        <v>8.5</v>
      </c>
      <c r="G2519" s="35">
        <v>408</v>
      </c>
      <c r="H2519" s="35">
        <v>6</v>
      </c>
      <c r="I2519" s="36"/>
    </row>
    <row r="2520" spans="2:9" ht="15.75" thickTop="1" thickBot="1" x14ac:dyDescent="0.25">
      <c r="B2520" s="22">
        <v>2515</v>
      </c>
      <c r="C2520" s="32">
        <v>35260</v>
      </c>
      <c r="D2520" s="33" t="s">
        <v>1957</v>
      </c>
      <c r="E2520" s="34">
        <v>-11.8</v>
      </c>
      <c r="F2520" s="34">
        <v>9</v>
      </c>
      <c r="G2520" s="35">
        <v>273</v>
      </c>
      <c r="H2520" s="35">
        <v>7</v>
      </c>
      <c r="I2520" s="36"/>
    </row>
    <row r="2521" spans="2:9" ht="15.75" thickTop="1" thickBot="1" x14ac:dyDescent="0.25">
      <c r="B2521" s="22">
        <v>2516</v>
      </c>
      <c r="C2521" s="32">
        <v>35274</v>
      </c>
      <c r="D2521" s="33" t="s">
        <v>1958</v>
      </c>
      <c r="E2521" s="34">
        <v>-11.5</v>
      </c>
      <c r="F2521" s="34">
        <v>9.3000000000000007</v>
      </c>
      <c r="G2521" s="35">
        <v>199</v>
      </c>
      <c r="H2521" s="35">
        <v>7</v>
      </c>
      <c r="I2521" s="36"/>
    </row>
    <row r="2522" spans="2:9" ht="15.75" thickTop="1" thickBot="1" x14ac:dyDescent="0.25">
      <c r="B2522" s="22">
        <v>2517</v>
      </c>
      <c r="C2522" s="32">
        <v>35279</v>
      </c>
      <c r="D2522" s="33" t="s">
        <v>1063</v>
      </c>
      <c r="E2522" s="34">
        <v>-11.8</v>
      </c>
      <c r="F2522" s="34">
        <v>9</v>
      </c>
      <c r="G2522" s="35">
        <v>249</v>
      </c>
      <c r="H2522" s="35">
        <v>7</v>
      </c>
      <c r="I2522" s="36"/>
    </row>
    <row r="2523" spans="2:9" ht="15.75" thickTop="1" thickBot="1" x14ac:dyDescent="0.25">
      <c r="B2523" s="22">
        <v>2518</v>
      </c>
      <c r="C2523" s="32">
        <v>35282</v>
      </c>
      <c r="D2523" s="33" t="s">
        <v>1959</v>
      </c>
      <c r="E2523" s="34">
        <v>-11.8</v>
      </c>
      <c r="F2523" s="34">
        <v>8.9</v>
      </c>
      <c r="G2523" s="35">
        <v>276</v>
      </c>
      <c r="H2523" s="35">
        <v>7</v>
      </c>
      <c r="I2523" s="36"/>
    </row>
    <row r="2524" spans="2:9" ht="15.75" thickTop="1" thickBot="1" x14ac:dyDescent="0.25">
      <c r="B2524" s="22">
        <v>2519</v>
      </c>
      <c r="C2524" s="32">
        <v>35285</v>
      </c>
      <c r="D2524" s="33" t="s">
        <v>1960</v>
      </c>
      <c r="E2524" s="34">
        <v>-11.8</v>
      </c>
      <c r="F2524" s="34">
        <v>9</v>
      </c>
      <c r="G2524" s="35">
        <v>259</v>
      </c>
      <c r="H2524" s="35">
        <v>7</v>
      </c>
      <c r="I2524" s="36"/>
    </row>
    <row r="2525" spans="2:9" ht="15.75" thickTop="1" thickBot="1" x14ac:dyDescent="0.25">
      <c r="B2525" s="22">
        <v>2520</v>
      </c>
      <c r="C2525" s="32">
        <v>35287</v>
      </c>
      <c r="D2525" s="33" t="s">
        <v>1961</v>
      </c>
      <c r="E2525" s="34">
        <v>-11.6</v>
      </c>
      <c r="F2525" s="34">
        <v>9.3000000000000007</v>
      </c>
      <c r="G2525" s="35">
        <v>212</v>
      </c>
      <c r="H2525" s="35">
        <v>7</v>
      </c>
      <c r="I2525" s="36"/>
    </row>
    <row r="2526" spans="2:9" ht="15.75" thickTop="1" thickBot="1" x14ac:dyDescent="0.25">
      <c r="B2526" s="22">
        <v>2521</v>
      </c>
      <c r="C2526" s="32">
        <v>35288</v>
      </c>
      <c r="D2526" s="33" t="s">
        <v>1962</v>
      </c>
      <c r="E2526" s="34">
        <v>-11.7</v>
      </c>
      <c r="F2526" s="34">
        <v>9.1</v>
      </c>
      <c r="G2526" s="35">
        <v>240</v>
      </c>
      <c r="H2526" s="35">
        <v>7</v>
      </c>
      <c r="I2526" s="36"/>
    </row>
    <row r="2527" spans="2:9" ht="15.75" thickTop="1" thickBot="1" x14ac:dyDescent="0.25">
      <c r="B2527" s="22">
        <v>2522</v>
      </c>
      <c r="C2527" s="32">
        <v>35305</v>
      </c>
      <c r="D2527" s="33" t="s">
        <v>1963</v>
      </c>
      <c r="E2527" s="34">
        <v>-11.3</v>
      </c>
      <c r="F2527" s="34">
        <v>9</v>
      </c>
      <c r="G2527" s="35">
        <v>304</v>
      </c>
      <c r="H2527" s="35">
        <v>7</v>
      </c>
      <c r="I2527" s="36"/>
    </row>
    <row r="2528" spans="2:9" ht="15.75" thickTop="1" thickBot="1" x14ac:dyDescent="0.25">
      <c r="B2528" s="22">
        <v>2523</v>
      </c>
      <c r="C2528" s="32">
        <v>35315</v>
      </c>
      <c r="D2528" s="33" t="s">
        <v>1964</v>
      </c>
      <c r="E2528" s="34">
        <v>-11.6</v>
      </c>
      <c r="F2528" s="34">
        <v>9.1</v>
      </c>
      <c r="G2528" s="35">
        <v>253</v>
      </c>
      <c r="H2528" s="35">
        <v>7</v>
      </c>
      <c r="I2528" s="36"/>
    </row>
    <row r="2529" spans="2:9" ht="15.75" thickTop="1" thickBot="1" x14ac:dyDescent="0.25">
      <c r="B2529" s="22">
        <v>2524</v>
      </c>
      <c r="C2529" s="32">
        <v>35321</v>
      </c>
      <c r="D2529" s="33" t="s">
        <v>1965</v>
      </c>
      <c r="E2529" s="34">
        <v>-11.2</v>
      </c>
      <c r="F2529" s="34">
        <v>9.3000000000000007</v>
      </c>
      <c r="G2529" s="35">
        <v>254</v>
      </c>
      <c r="H2529" s="35">
        <v>7</v>
      </c>
      <c r="I2529" s="36"/>
    </row>
    <row r="2530" spans="2:9" ht="15.75" thickTop="1" thickBot="1" x14ac:dyDescent="0.25">
      <c r="B2530" s="22">
        <v>2525</v>
      </c>
      <c r="C2530" s="32">
        <v>35325</v>
      </c>
      <c r="D2530" s="33" t="s">
        <v>1966</v>
      </c>
      <c r="E2530" s="34">
        <v>-11.6</v>
      </c>
      <c r="F2530" s="34">
        <v>9.1</v>
      </c>
      <c r="G2530" s="35">
        <v>268</v>
      </c>
      <c r="H2530" s="35">
        <v>7</v>
      </c>
      <c r="I2530" s="36"/>
    </row>
    <row r="2531" spans="2:9" ht="15.75" thickTop="1" thickBot="1" x14ac:dyDescent="0.25">
      <c r="B2531" s="22">
        <v>2526</v>
      </c>
      <c r="C2531" s="32">
        <v>35327</v>
      </c>
      <c r="D2531" s="33" t="s">
        <v>1967</v>
      </c>
      <c r="E2531" s="34">
        <v>-12.7</v>
      </c>
      <c r="F2531" s="34">
        <v>7.4</v>
      </c>
      <c r="G2531" s="35">
        <v>589</v>
      </c>
      <c r="H2531" s="35">
        <v>7</v>
      </c>
      <c r="I2531" s="36"/>
    </row>
    <row r="2532" spans="2:9" ht="15.75" thickTop="1" thickBot="1" x14ac:dyDescent="0.25">
      <c r="B2532" s="22">
        <v>2527</v>
      </c>
      <c r="C2532" s="32">
        <v>35329</v>
      </c>
      <c r="D2532" s="33" t="s">
        <v>1968</v>
      </c>
      <c r="E2532" s="34">
        <v>-11.7</v>
      </c>
      <c r="F2532" s="34">
        <v>8.9</v>
      </c>
      <c r="G2532" s="35">
        <v>297</v>
      </c>
      <c r="H2532" s="35">
        <v>7</v>
      </c>
      <c r="I2532" s="36"/>
    </row>
    <row r="2533" spans="2:9" ht="15.75" thickTop="1" thickBot="1" x14ac:dyDescent="0.25">
      <c r="B2533" s="22">
        <v>2528</v>
      </c>
      <c r="C2533" s="32">
        <v>35390</v>
      </c>
      <c r="D2533" s="33" t="s">
        <v>1969</v>
      </c>
      <c r="E2533" s="34">
        <v>-10.5</v>
      </c>
      <c r="F2533" s="34">
        <v>10.1</v>
      </c>
      <c r="G2533" s="35">
        <v>163</v>
      </c>
      <c r="H2533" s="35">
        <v>7</v>
      </c>
      <c r="I2533" s="36"/>
    </row>
    <row r="2534" spans="2:9" ht="15.75" thickTop="1" thickBot="1" x14ac:dyDescent="0.25">
      <c r="B2534" s="22">
        <v>2529</v>
      </c>
      <c r="C2534" s="32">
        <v>35392</v>
      </c>
      <c r="D2534" s="33" t="s">
        <v>1969</v>
      </c>
      <c r="E2534" s="34">
        <v>-10.9</v>
      </c>
      <c r="F2534" s="34">
        <v>9.6999999999999993</v>
      </c>
      <c r="G2534" s="35">
        <v>187</v>
      </c>
      <c r="H2534" s="35">
        <v>7</v>
      </c>
      <c r="I2534" s="36"/>
    </row>
    <row r="2535" spans="2:9" ht="15.75" thickTop="1" thickBot="1" x14ac:dyDescent="0.25">
      <c r="B2535" s="22">
        <v>2530</v>
      </c>
      <c r="C2535" s="32">
        <v>35394</v>
      </c>
      <c r="D2535" s="33" t="s">
        <v>1969</v>
      </c>
      <c r="E2535" s="34">
        <v>-11</v>
      </c>
      <c r="F2535" s="34">
        <v>9.6</v>
      </c>
      <c r="G2535" s="35">
        <v>200</v>
      </c>
      <c r="H2535" s="35">
        <v>7</v>
      </c>
      <c r="I2535" s="36"/>
    </row>
    <row r="2536" spans="2:9" ht="15.75" thickTop="1" thickBot="1" x14ac:dyDescent="0.25">
      <c r="B2536" s="22">
        <v>2531</v>
      </c>
      <c r="C2536" s="32">
        <v>35396</v>
      </c>
      <c r="D2536" s="33" t="s">
        <v>1969</v>
      </c>
      <c r="E2536" s="34">
        <v>-11</v>
      </c>
      <c r="F2536" s="34">
        <v>9.6</v>
      </c>
      <c r="G2536" s="35">
        <v>189</v>
      </c>
      <c r="H2536" s="35">
        <v>7</v>
      </c>
      <c r="I2536" s="36"/>
    </row>
    <row r="2537" spans="2:9" ht="15.75" thickTop="1" thickBot="1" x14ac:dyDescent="0.25">
      <c r="B2537" s="22">
        <v>2532</v>
      </c>
      <c r="C2537" s="32">
        <v>35398</v>
      </c>
      <c r="D2537" s="33" t="s">
        <v>1969</v>
      </c>
      <c r="E2537" s="34">
        <v>-11.1</v>
      </c>
      <c r="F2537" s="34">
        <v>9.6999999999999993</v>
      </c>
      <c r="G2537" s="35">
        <v>152</v>
      </c>
      <c r="H2537" s="35">
        <v>7</v>
      </c>
      <c r="I2537" s="36"/>
    </row>
    <row r="2538" spans="2:9" ht="15.75" thickTop="1" thickBot="1" x14ac:dyDescent="0.25">
      <c r="B2538" s="22">
        <v>2533</v>
      </c>
      <c r="C2538" s="32">
        <v>35410</v>
      </c>
      <c r="D2538" s="33" t="s">
        <v>1970</v>
      </c>
      <c r="E2538" s="34">
        <v>-10.6</v>
      </c>
      <c r="F2538" s="34">
        <v>9.9</v>
      </c>
      <c r="G2538" s="35">
        <v>154</v>
      </c>
      <c r="H2538" s="35">
        <v>7</v>
      </c>
      <c r="I2538" s="36"/>
    </row>
    <row r="2539" spans="2:9" ht="15.75" thickTop="1" thickBot="1" x14ac:dyDescent="0.25">
      <c r="B2539" s="22">
        <v>2534</v>
      </c>
      <c r="C2539" s="32">
        <v>35415</v>
      </c>
      <c r="D2539" s="33" t="s">
        <v>1971</v>
      </c>
      <c r="E2539" s="34">
        <v>-11.2</v>
      </c>
      <c r="F2539" s="34">
        <v>9.4</v>
      </c>
      <c r="G2539" s="35">
        <v>239</v>
      </c>
      <c r="H2539" s="35">
        <v>7</v>
      </c>
      <c r="I2539" s="36"/>
    </row>
    <row r="2540" spans="2:9" ht="15.75" thickTop="1" thickBot="1" x14ac:dyDescent="0.25">
      <c r="B2540" s="22">
        <v>2535</v>
      </c>
      <c r="C2540" s="32">
        <v>35418</v>
      </c>
      <c r="D2540" s="33" t="s">
        <v>1972</v>
      </c>
      <c r="E2540" s="34">
        <v>-11.1</v>
      </c>
      <c r="F2540" s="34">
        <v>9.3000000000000007</v>
      </c>
      <c r="G2540" s="35">
        <v>245</v>
      </c>
      <c r="H2540" s="35">
        <v>7</v>
      </c>
      <c r="I2540" s="36"/>
    </row>
    <row r="2541" spans="2:9" ht="15.75" thickTop="1" thickBot="1" x14ac:dyDescent="0.25">
      <c r="B2541" s="22">
        <v>2536</v>
      </c>
      <c r="C2541" s="32">
        <v>35423</v>
      </c>
      <c r="D2541" s="33" t="s">
        <v>1973</v>
      </c>
      <c r="E2541" s="34">
        <v>-10.9</v>
      </c>
      <c r="F2541" s="34">
        <v>9.6999999999999993</v>
      </c>
      <c r="G2541" s="35">
        <v>180</v>
      </c>
      <c r="H2541" s="35">
        <v>7</v>
      </c>
      <c r="I2541" s="36"/>
    </row>
    <row r="2542" spans="2:9" ht="15.75" thickTop="1" thickBot="1" x14ac:dyDescent="0.25">
      <c r="B2542" s="22">
        <v>2537</v>
      </c>
      <c r="C2542" s="32">
        <v>35428</v>
      </c>
      <c r="D2542" s="33" t="s">
        <v>1974</v>
      </c>
      <c r="E2542" s="34">
        <v>-11.2</v>
      </c>
      <c r="F2542" s="34">
        <v>9.4</v>
      </c>
      <c r="G2542" s="35">
        <v>234</v>
      </c>
      <c r="H2542" s="35">
        <v>7</v>
      </c>
      <c r="I2542" s="36"/>
    </row>
    <row r="2543" spans="2:9" ht="15.75" thickTop="1" thickBot="1" x14ac:dyDescent="0.25">
      <c r="B2543" s="22">
        <v>2538</v>
      </c>
      <c r="C2543" s="32">
        <v>35435</v>
      </c>
      <c r="D2543" s="33" t="s">
        <v>1975</v>
      </c>
      <c r="E2543" s="34">
        <v>-11.2</v>
      </c>
      <c r="F2543" s="34">
        <v>9.1999999999999993</v>
      </c>
      <c r="G2543" s="35">
        <v>271</v>
      </c>
      <c r="H2543" s="35">
        <v>7</v>
      </c>
      <c r="I2543" s="36"/>
    </row>
    <row r="2544" spans="2:9" ht="15.75" thickTop="1" thickBot="1" x14ac:dyDescent="0.25">
      <c r="B2544" s="22">
        <v>2539</v>
      </c>
      <c r="C2544" s="32">
        <v>35440</v>
      </c>
      <c r="D2544" s="33" t="s">
        <v>1976</v>
      </c>
      <c r="E2544" s="34">
        <v>-11.1</v>
      </c>
      <c r="F2544" s="34">
        <v>9.6</v>
      </c>
      <c r="G2544" s="35">
        <v>168</v>
      </c>
      <c r="H2544" s="35">
        <v>7</v>
      </c>
      <c r="I2544" s="36"/>
    </row>
    <row r="2545" spans="2:9" ht="15.75" thickTop="1" thickBot="1" x14ac:dyDescent="0.25">
      <c r="B2545" s="22">
        <v>2540</v>
      </c>
      <c r="C2545" s="32">
        <v>35444</v>
      </c>
      <c r="D2545" s="33" t="s">
        <v>1977</v>
      </c>
      <c r="E2545" s="34">
        <v>-11.3</v>
      </c>
      <c r="F2545" s="34">
        <v>8.8000000000000007</v>
      </c>
      <c r="G2545" s="35">
        <v>339</v>
      </c>
      <c r="H2545" s="35">
        <v>7</v>
      </c>
      <c r="I2545" s="36"/>
    </row>
    <row r="2546" spans="2:9" ht="15.75" thickTop="1" thickBot="1" x14ac:dyDescent="0.25">
      <c r="B2546" s="22">
        <v>2541</v>
      </c>
      <c r="C2546" s="32">
        <v>35447</v>
      </c>
      <c r="D2546" s="33" t="s">
        <v>1978</v>
      </c>
      <c r="E2546" s="34">
        <v>-11.1</v>
      </c>
      <c r="F2546" s="34">
        <v>9.5</v>
      </c>
      <c r="G2546" s="35">
        <v>205</v>
      </c>
      <c r="H2546" s="35">
        <v>7</v>
      </c>
      <c r="I2546" s="36"/>
    </row>
    <row r="2547" spans="2:9" ht="15.75" thickTop="1" thickBot="1" x14ac:dyDescent="0.25">
      <c r="B2547" s="22">
        <v>2542</v>
      </c>
      <c r="C2547" s="32">
        <v>35452</v>
      </c>
      <c r="D2547" s="33" t="s">
        <v>1979</v>
      </c>
      <c r="E2547" s="34">
        <v>-11.3</v>
      </c>
      <c r="F2547" s="34">
        <v>9.5</v>
      </c>
      <c r="G2547" s="35">
        <v>189</v>
      </c>
      <c r="H2547" s="35">
        <v>7</v>
      </c>
      <c r="I2547" s="36"/>
    </row>
    <row r="2548" spans="2:9" ht="15.75" thickTop="1" thickBot="1" x14ac:dyDescent="0.25">
      <c r="B2548" s="22">
        <v>2543</v>
      </c>
      <c r="C2548" s="32">
        <v>35457</v>
      </c>
      <c r="D2548" s="33" t="s">
        <v>1980</v>
      </c>
      <c r="E2548" s="34">
        <v>-11.3</v>
      </c>
      <c r="F2548" s="34">
        <v>9.3000000000000007</v>
      </c>
      <c r="G2548" s="35">
        <v>234</v>
      </c>
      <c r="H2548" s="35">
        <v>7</v>
      </c>
      <c r="I2548" s="36"/>
    </row>
    <row r="2549" spans="2:9" ht="15.75" thickTop="1" thickBot="1" x14ac:dyDescent="0.25">
      <c r="B2549" s="22">
        <v>2544</v>
      </c>
      <c r="C2549" s="32">
        <v>35460</v>
      </c>
      <c r="D2549" s="33" t="s">
        <v>1890</v>
      </c>
      <c r="E2549" s="34">
        <v>-11.3</v>
      </c>
      <c r="F2549" s="34">
        <v>9.5</v>
      </c>
      <c r="G2549" s="35">
        <v>187</v>
      </c>
      <c r="H2549" s="35">
        <v>7</v>
      </c>
      <c r="I2549" s="36"/>
    </row>
    <row r="2550" spans="2:9" ht="15.75" thickTop="1" thickBot="1" x14ac:dyDescent="0.25">
      <c r="B2550" s="22">
        <v>2545</v>
      </c>
      <c r="C2550" s="32">
        <v>35463</v>
      </c>
      <c r="D2550" s="33" t="s">
        <v>1981</v>
      </c>
      <c r="E2550" s="34">
        <v>-11.2</v>
      </c>
      <c r="F2550" s="34">
        <v>9.4</v>
      </c>
      <c r="G2550" s="35">
        <v>237</v>
      </c>
      <c r="H2550" s="35">
        <v>7</v>
      </c>
      <c r="I2550" s="36"/>
    </row>
    <row r="2551" spans="2:9" ht="15.75" thickTop="1" thickBot="1" x14ac:dyDescent="0.25">
      <c r="B2551" s="22">
        <v>2546</v>
      </c>
      <c r="C2551" s="32">
        <v>35466</v>
      </c>
      <c r="D2551" s="33" t="s">
        <v>70</v>
      </c>
      <c r="E2551" s="34">
        <v>-11.3</v>
      </c>
      <c r="F2551" s="34">
        <v>9.1</v>
      </c>
      <c r="G2551" s="35">
        <v>278</v>
      </c>
      <c r="H2551" s="35">
        <v>7</v>
      </c>
      <c r="I2551" s="36"/>
    </row>
    <row r="2552" spans="2:9" ht="15.75" thickTop="1" thickBot="1" x14ac:dyDescent="0.25">
      <c r="B2552" s="22">
        <v>2547</v>
      </c>
      <c r="C2552" s="32">
        <v>35469</v>
      </c>
      <c r="D2552" s="33" t="s">
        <v>1946</v>
      </c>
      <c r="E2552" s="34">
        <v>-11.2</v>
      </c>
      <c r="F2552" s="34">
        <v>9.4</v>
      </c>
      <c r="G2552" s="35">
        <v>198</v>
      </c>
      <c r="H2552" s="35">
        <v>7</v>
      </c>
      <c r="I2552" s="36"/>
    </row>
    <row r="2553" spans="2:9" ht="15.75" thickTop="1" thickBot="1" x14ac:dyDescent="0.25">
      <c r="B2553" s="22">
        <v>2548</v>
      </c>
      <c r="C2553" s="32">
        <v>35510</v>
      </c>
      <c r="D2553" s="33" t="s">
        <v>1982</v>
      </c>
      <c r="E2553" s="34">
        <v>-10.8</v>
      </c>
      <c r="F2553" s="34">
        <v>9.3000000000000007</v>
      </c>
      <c r="G2553" s="35">
        <v>268</v>
      </c>
      <c r="H2553" s="35">
        <v>7</v>
      </c>
      <c r="I2553" s="36"/>
    </row>
    <row r="2554" spans="2:9" ht="15.75" thickTop="1" thickBot="1" x14ac:dyDescent="0.25">
      <c r="B2554" s="22">
        <v>2549</v>
      </c>
      <c r="C2554" s="32">
        <v>35516</v>
      </c>
      <c r="D2554" s="33" t="s">
        <v>1983</v>
      </c>
      <c r="E2554" s="34">
        <v>-10.9</v>
      </c>
      <c r="F2554" s="34">
        <v>9.8000000000000007</v>
      </c>
      <c r="G2554" s="35">
        <v>168</v>
      </c>
      <c r="H2554" s="35">
        <v>7</v>
      </c>
      <c r="I2554" s="36"/>
    </row>
    <row r="2555" spans="2:9" ht="15.75" thickTop="1" thickBot="1" x14ac:dyDescent="0.25">
      <c r="B2555" s="22">
        <v>2550</v>
      </c>
      <c r="C2555" s="32">
        <v>35519</v>
      </c>
      <c r="D2555" s="33" t="s">
        <v>1984</v>
      </c>
      <c r="E2555" s="34">
        <v>-10.9</v>
      </c>
      <c r="F2555" s="34">
        <v>9.8000000000000007</v>
      </c>
      <c r="G2555" s="35">
        <v>181</v>
      </c>
      <c r="H2555" s="35">
        <v>12</v>
      </c>
      <c r="I2555" s="36"/>
    </row>
    <row r="2556" spans="2:9" ht="15.75" thickTop="1" thickBot="1" x14ac:dyDescent="0.25">
      <c r="B2556" s="22">
        <v>2551</v>
      </c>
      <c r="C2556" s="32">
        <v>35576</v>
      </c>
      <c r="D2556" s="33" t="s">
        <v>1985</v>
      </c>
      <c r="E2556" s="34">
        <v>-10.6</v>
      </c>
      <c r="F2556" s="34">
        <v>10</v>
      </c>
      <c r="G2556" s="35">
        <v>150</v>
      </c>
      <c r="H2556" s="35">
        <v>7</v>
      </c>
      <c r="I2556" s="36"/>
    </row>
    <row r="2557" spans="2:9" ht="15.75" thickTop="1" thickBot="1" x14ac:dyDescent="0.25">
      <c r="B2557" s="22">
        <v>2552</v>
      </c>
      <c r="C2557" s="32">
        <v>35578</v>
      </c>
      <c r="D2557" s="33" t="s">
        <v>1985</v>
      </c>
      <c r="E2557" s="34">
        <v>-10.8</v>
      </c>
      <c r="F2557" s="34">
        <v>9.5</v>
      </c>
      <c r="G2557" s="35">
        <v>240</v>
      </c>
      <c r="H2557" s="35">
        <v>7</v>
      </c>
      <c r="I2557" s="36"/>
    </row>
    <row r="2558" spans="2:9" ht="15.75" thickTop="1" thickBot="1" x14ac:dyDescent="0.25">
      <c r="B2558" s="22">
        <v>2553</v>
      </c>
      <c r="C2558" s="32">
        <v>35579</v>
      </c>
      <c r="D2558" s="33" t="s">
        <v>1985</v>
      </c>
      <c r="E2558" s="34">
        <v>-11.1</v>
      </c>
      <c r="F2558" s="34">
        <v>9.5</v>
      </c>
      <c r="G2558" s="35">
        <v>199</v>
      </c>
      <c r="H2558" s="35">
        <v>7</v>
      </c>
      <c r="I2558" s="36"/>
    </row>
    <row r="2559" spans="2:9" ht="15.75" thickTop="1" thickBot="1" x14ac:dyDescent="0.25">
      <c r="B2559" s="22">
        <v>2554</v>
      </c>
      <c r="C2559" s="32">
        <v>35580</v>
      </c>
      <c r="D2559" s="33" t="s">
        <v>1985</v>
      </c>
      <c r="E2559" s="34">
        <v>-11</v>
      </c>
      <c r="F2559" s="34">
        <v>9.5</v>
      </c>
      <c r="G2559" s="35">
        <v>180</v>
      </c>
      <c r="H2559" s="35">
        <v>7</v>
      </c>
      <c r="I2559" s="36"/>
    </row>
    <row r="2560" spans="2:9" ht="15.75" thickTop="1" thickBot="1" x14ac:dyDescent="0.25">
      <c r="B2560" s="22">
        <v>2555</v>
      </c>
      <c r="C2560" s="32">
        <v>35581</v>
      </c>
      <c r="D2560" s="33" t="s">
        <v>1985</v>
      </c>
      <c r="E2560" s="34">
        <v>-11.3</v>
      </c>
      <c r="F2560" s="34">
        <v>9.3000000000000007</v>
      </c>
      <c r="G2560" s="35">
        <v>237</v>
      </c>
      <c r="H2560" s="35">
        <v>7</v>
      </c>
      <c r="I2560" s="36"/>
    </row>
    <row r="2561" spans="2:9" ht="15.75" thickTop="1" thickBot="1" x14ac:dyDescent="0.25">
      <c r="B2561" s="22">
        <v>2556</v>
      </c>
      <c r="C2561" s="32">
        <v>35582</v>
      </c>
      <c r="D2561" s="33" t="s">
        <v>1985</v>
      </c>
      <c r="E2561" s="34">
        <v>-11.2</v>
      </c>
      <c r="F2561" s="34">
        <v>9.6</v>
      </c>
      <c r="G2561" s="35">
        <v>170</v>
      </c>
      <c r="H2561" s="35">
        <v>7</v>
      </c>
      <c r="I2561" s="36"/>
    </row>
    <row r="2562" spans="2:9" ht="15.75" thickTop="1" thickBot="1" x14ac:dyDescent="0.25">
      <c r="B2562" s="22">
        <v>2557</v>
      </c>
      <c r="C2562" s="32">
        <v>35583</v>
      </c>
      <c r="D2562" s="33" t="s">
        <v>1986</v>
      </c>
      <c r="E2562" s="34">
        <v>-10.9</v>
      </c>
      <c r="F2562" s="34">
        <v>9.6</v>
      </c>
      <c r="G2562" s="35">
        <v>155</v>
      </c>
      <c r="H2562" s="35">
        <v>7</v>
      </c>
      <c r="I2562" s="36"/>
    </row>
    <row r="2563" spans="2:9" ht="15.75" thickTop="1" thickBot="1" x14ac:dyDescent="0.25">
      <c r="B2563" s="22">
        <v>2558</v>
      </c>
      <c r="C2563" s="32">
        <v>35584</v>
      </c>
      <c r="D2563" s="33" t="s">
        <v>1985</v>
      </c>
      <c r="E2563" s="34">
        <v>-11.1</v>
      </c>
      <c r="F2563" s="34">
        <v>9.4</v>
      </c>
      <c r="G2563" s="35">
        <v>226</v>
      </c>
      <c r="H2563" s="35">
        <v>7</v>
      </c>
      <c r="I2563" s="36"/>
    </row>
    <row r="2564" spans="2:9" ht="15.75" thickTop="1" thickBot="1" x14ac:dyDescent="0.25">
      <c r="B2564" s="22">
        <v>2559</v>
      </c>
      <c r="C2564" s="32">
        <v>35585</v>
      </c>
      <c r="D2564" s="33" t="s">
        <v>1985</v>
      </c>
      <c r="E2564" s="34">
        <v>-11.2</v>
      </c>
      <c r="F2564" s="34">
        <v>8.9</v>
      </c>
      <c r="G2564" s="35">
        <v>327</v>
      </c>
      <c r="H2564" s="35">
        <v>7</v>
      </c>
      <c r="I2564" s="36"/>
    </row>
    <row r="2565" spans="2:9" ht="15.75" thickTop="1" thickBot="1" x14ac:dyDescent="0.25">
      <c r="B2565" s="22">
        <v>2560</v>
      </c>
      <c r="C2565" s="32">
        <v>35586</v>
      </c>
      <c r="D2565" s="33" t="s">
        <v>1985</v>
      </c>
      <c r="E2565" s="34">
        <v>-11</v>
      </c>
      <c r="F2565" s="34">
        <v>9.6</v>
      </c>
      <c r="G2565" s="35">
        <v>186</v>
      </c>
      <c r="H2565" s="35">
        <v>7</v>
      </c>
      <c r="I2565" s="36"/>
    </row>
    <row r="2566" spans="2:9" ht="15.75" thickTop="1" thickBot="1" x14ac:dyDescent="0.25">
      <c r="B2566" s="22">
        <v>2561</v>
      </c>
      <c r="C2566" s="32">
        <v>35606</v>
      </c>
      <c r="D2566" s="33" t="s">
        <v>1987</v>
      </c>
      <c r="E2566" s="34">
        <v>-10.7</v>
      </c>
      <c r="F2566" s="34">
        <v>9.6999999999999993</v>
      </c>
      <c r="G2566" s="35">
        <v>142</v>
      </c>
      <c r="H2566" s="35">
        <v>7</v>
      </c>
      <c r="I2566" s="36"/>
    </row>
    <row r="2567" spans="2:9" ht="15.75" thickTop="1" thickBot="1" x14ac:dyDescent="0.25">
      <c r="B2567" s="22">
        <v>2562</v>
      </c>
      <c r="C2567" s="32">
        <v>35614</v>
      </c>
      <c r="D2567" s="33" t="s">
        <v>1988</v>
      </c>
      <c r="E2567" s="34">
        <v>-11.1</v>
      </c>
      <c r="F2567" s="34">
        <v>9</v>
      </c>
      <c r="G2567" s="35">
        <v>315</v>
      </c>
      <c r="H2567" s="35">
        <v>7</v>
      </c>
      <c r="I2567" s="36"/>
    </row>
    <row r="2568" spans="2:9" ht="15.75" thickTop="1" thickBot="1" x14ac:dyDescent="0.25">
      <c r="B2568" s="22">
        <v>2563</v>
      </c>
      <c r="C2568" s="32">
        <v>35619</v>
      </c>
      <c r="D2568" s="33" t="s">
        <v>1989</v>
      </c>
      <c r="E2568" s="34">
        <v>-11.1</v>
      </c>
      <c r="F2568" s="34">
        <v>9.5</v>
      </c>
      <c r="G2568" s="35">
        <v>194</v>
      </c>
      <c r="H2568" s="35">
        <v>7</v>
      </c>
      <c r="I2568" s="36"/>
    </row>
    <row r="2569" spans="2:9" ht="15.75" thickTop="1" thickBot="1" x14ac:dyDescent="0.25">
      <c r="B2569" s="22">
        <v>2564</v>
      </c>
      <c r="C2569" s="32">
        <v>35625</v>
      </c>
      <c r="D2569" s="33" t="s">
        <v>1990</v>
      </c>
      <c r="E2569" s="34">
        <v>-11.1</v>
      </c>
      <c r="F2569" s="34">
        <v>9.1999999999999993</v>
      </c>
      <c r="G2569" s="35">
        <v>266</v>
      </c>
      <c r="H2569" s="35">
        <v>7</v>
      </c>
      <c r="I2569" s="36"/>
    </row>
    <row r="2570" spans="2:9" ht="15.75" thickTop="1" thickBot="1" x14ac:dyDescent="0.25">
      <c r="B2570" s="22">
        <v>2565</v>
      </c>
      <c r="C2570" s="32">
        <v>35630</v>
      </c>
      <c r="D2570" s="33" t="s">
        <v>1991</v>
      </c>
      <c r="E2570" s="34">
        <v>-10.9</v>
      </c>
      <c r="F2570" s="34">
        <v>9.1999999999999993</v>
      </c>
      <c r="G2570" s="35">
        <v>259</v>
      </c>
      <c r="H2570" s="35">
        <v>7</v>
      </c>
      <c r="I2570" s="36"/>
    </row>
    <row r="2571" spans="2:9" ht="15.75" thickTop="1" thickBot="1" x14ac:dyDescent="0.25">
      <c r="B2571" s="22">
        <v>2566</v>
      </c>
      <c r="C2571" s="32">
        <v>35633</v>
      </c>
      <c r="D2571" s="33" t="s">
        <v>1992</v>
      </c>
      <c r="E2571" s="34">
        <v>-11.3</v>
      </c>
      <c r="F2571" s="34">
        <v>9.4</v>
      </c>
      <c r="G2571" s="35">
        <v>208</v>
      </c>
      <c r="H2571" s="35">
        <v>7</v>
      </c>
      <c r="I2571" s="36"/>
    </row>
    <row r="2572" spans="2:9" ht="15.75" thickTop="1" thickBot="1" x14ac:dyDescent="0.25">
      <c r="B2572" s="22">
        <v>2567</v>
      </c>
      <c r="C2572" s="32">
        <v>35638</v>
      </c>
      <c r="D2572" s="33" t="s">
        <v>1993</v>
      </c>
      <c r="E2572" s="34">
        <v>-11</v>
      </c>
      <c r="F2572" s="34">
        <v>9.4</v>
      </c>
      <c r="G2572" s="35">
        <v>220</v>
      </c>
      <c r="H2572" s="35">
        <v>7</v>
      </c>
      <c r="I2572" s="36"/>
    </row>
    <row r="2573" spans="2:9" ht="15.75" thickTop="1" thickBot="1" x14ac:dyDescent="0.25">
      <c r="B2573" s="22">
        <v>2568</v>
      </c>
      <c r="C2573" s="32">
        <v>35641</v>
      </c>
      <c r="D2573" s="33" t="s">
        <v>1994</v>
      </c>
      <c r="E2573" s="34">
        <v>-10.8</v>
      </c>
      <c r="F2573" s="34">
        <v>9.1999999999999993</v>
      </c>
      <c r="G2573" s="35">
        <v>280</v>
      </c>
      <c r="H2573" s="35">
        <v>7</v>
      </c>
      <c r="I2573" s="36"/>
    </row>
    <row r="2574" spans="2:9" ht="15.75" thickTop="1" thickBot="1" x14ac:dyDescent="0.25">
      <c r="B2574" s="22">
        <v>2569</v>
      </c>
      <c r="C2574" s="32">
        <v>35644</v>
      </c>
      <c r="D2574" s="33" t="s">
        <v>1995</v>
      </c>
      <c r="E2574" s="34">
        <v>-11.1</v>
      </c>
      <c r="F2574" s="34">
        <v>9</v>
      </c>
      <c r="G2574" s="35">
        <v>300</v>
      </c>
      <c r="H2574" s="35">
        <v>6</v>
      </c>
      <c r="I2574" s="36"/>
    </row>
    <row r="2575" spans="2:9" ht="15.75" thickTop="1" thickBot="1" x14ac:dyDescent="0.25">
      <c r="B2575" s="22">
        <v>2570</v>
      </c>
      <c r="C2575" s="32">
        <v>35647</v>
      </c>
      <c r="D2575" s="33" t="s">
        <v>1996</v>
      </c>
      <c r="E2575" s="34">
        <v>-10.8</v>
      </c>
      <c r="F2575" s="34">
        <v>9.1999999999999993</v>
      </c>
      <c r="G2575" s="35">
        <v>279</v>
      </c>
      <c r="H2575" s="35">
        <v>7</v>
      </c>
      <c r="I2575" s="36"/>
    </row>
    <row r="2576" spans="2:9" ht="15.75" thickTop="1" thickBot="1" x14ac:dyDescent="0.25">
      <c r="B2576" s="22">
        <v>2571</v>
      </c>
      <c r="C2576" s="32">
        <v>35649</v>
      </c>
      <c r="D2576" s="33" t="s">
        <v>1997</v>
      </c>
      <c r="E2576" s="34">
        <v>-11.2</v>
      </c>
      <c r="F2576" s="34">
        <v>9</v>
      </c>
      <c r="G2576" s="35">
        <v>297</v>
      </c>
      <c r="H2576" s="35">
        <v>6</v>
      </c>
      <c r="I2576" s="36"/>
    </row>
    <row r="2577" spans="2:9" ht="15.75" thickTop="1" thickBot="1" x14ac:dyDescent="0.25">
      <c r="B2577" s="22">
        <v>2572</v>
      </c>
      <c r="C2577" s="32">
        <v>35683</v>
      </c>
      <c r="D2577" s="33" t="s">
        <v>1998</v>
      </c>
      <c r="E2577" s="34">
        <v>-11</v>
      </c>
      <c r="F2577" s="34">
        <v>9.4</v>
      </c>
      <c r="G2577" s="35">
        <v>235</v>
      </c>
      <c r="H2577" s="35">
        <v>6</v>
      </c>
      <c r="I2577" s="36"/>
    </row>
    <row r="2578" spans="2:9" ht="15.75" thickTop="1" thickBot="1" x14ac:dyDescent="0.25">
      <c r="B2578" s="22">
        <v>2573</v>
      </c>
      <c r="C2578" s="32">
        <v>35684</v>
      </c>
      <c r="D2578" s="33" t="s">
        <v>1998</v>
      </c>
      <c r="E2578" s="34">
        <v>-11.1</v>
      </c>
      <c r="F2578" s="34">
        <v>8.6</v>
      </c>
      <c r="G2578" s="35">
        <v>382</v>
      </c>
      <c r="H2578" s="35">
        <v>6</v>
      </c>
      <c r="I2578" s="36"/>
    </row>
    <row r="2579" spans="2:9" ht="15.75" thickTop="1" thickBot="1" x14ac:dyDescent="0.25">
      <c r="B2579" s="22">
        <v>2574</v>
      </c>
      <c r="C2579" s="32">
        <v>35685</v>
      </c>
      <c r="D2579" s="33" t="s">
        <v>1998</v>
      </c>
      <c r="E2579" s="34">
        <v>-11.1</v>
      </c>
      <c r="F2579" s="34">
        <v>8.6999999999999993</v>
      </c>
      <c r="G2579" s="35">
        <v>359</v>
      </c>
      <c r="H2579" s="35">
        <v>6</v>
      </c>
      <c r="I2579" s="36"/>
    </row>
    <row r="2580" spans="2:9" ht="15.75" thickTop="1" thickBot="1" x14ac:dyDescent="0.25">
      <c r="B2580" s="22">
        <v>2575</v>
      </c>
      <c r="C2580" s="32">
        <v>35686</v>
      </c>
      <c r="D2580" s="33" t="s">
        <v>1998</v>
      </c>
      <c r="E2580" s="34">
        <v>-11.1</v>
      </c>
      <c r="F2580" s="34">
        <v>8.6</v>
      </c>
      <c r="G2580" s="35">
        <v>387</v>
      </c>
      <c r="H2580" s="35">
        <v>6</v>
      </c>
      <c r="I2580" s="36"/>
    </row>
    <row r="2581" spans="2:9" ht="15.75" thickTop="1" thickBot="1" x14ac:dyDescent="0.25">
      <c r="B2581" s="22">
        <v>2576</v>
      </c>
      <c r="C2581" s="32">
        <v>35687</v>
      </c>
      <c r="D2581" s="33" t="s">
        <v>1998</v>
      </c>
      <c r="E2581" s="34">
        <v>-10.9</v>
      </c>
      <c r="F2581" s="34">
        <v>9</v>
      </c>
      <c r="G2581" s="35">
        <v>317</v>
      </c>
      <c r="H2581" s="35">
        <v>6</v>
      </c>
      <c r="I2581" s="36"/>
    </row>
    <row r="2582" spans="2:9" ht="15.75" thickTop="1" thickBot="1" x14ac:dyDescent="0.25">
      <c r="B2582" s="22">
        <v>2577</v>
      </c>
      <c r="C2582" s="32">
        <v>35688</v>
      </c>
      <c r="D2582" s="33" t="s">
        <v>1998</v>
      </c>
      <c r="E2582" s="34">
        <v>-11.1</v>
      </c>
      <c r="F2582" s="34">
        <v>8.8000000000000007</v>
      </c>
      <c r="G2582" s="35">
        <v>338</v>
      </c>
      <c r="H2582" s="35">
        <v>6</v>
      </c>
      <c r="I2582" s="36"/>
    </row>
    <row r="2583" spans="2:9" ht="15.75" thickTop="1" thickBot="1" x14ac:dyDescent="0.25">
      <c r="B2583" s="22">
        <v>2578</v>
      </c>
      <c r="C2583" s="32">
        <v>35689</v>
      </c>
      <c r="D2583" s="33" t="s">
        <v>1998</v>
      </c>
      <c r="E2583" s="34">
        <v>-11.3</v>
      </c>
      <c r="F2583" s="34">
        <v>8.6</v>
      </c>
      <c r="G2583" s="35">
        <v>378</v>
      </c>
      <c r="H2583" s="35">
        <v>6</v>
      </c>
      <c r="I2583" s="36"/>
    </row>
    <row r="2584" spans="2:9" ht="15.75" thickTop="1" thickBot="1" x14ac:dyDescent="0.25">
      <c r="B2584" s="22">
        <v>2579</v>
      </c>
      <c r="C2584" s="32">
        <v>35690</v>
      </c>
      <c r="D2584" s="33" t="s">
        <v>1998</v>
      </c>
      <c r="E2584" s="34">
        <v>-11.3</v>
      </c>
      <c r="F2584" s="34">
        <v>8.3000000000000007</v>
      </c>
      <c r="G2584" s="35">
        <v>459</v>
      </c>
      <c r="H2584" s="35">
        <v>6</v>
      </c>
      <c r="I2584" s="36"/>
    </row>
    <row r="2585" spans="2:9" ht="15.75" thickTop="1" thickBot="1" x14ac:dyDescent="0.25">
      <c r="B2585" s="22">
        <v>2580</v>
      </c>
      <c r="C2585" s="32">
        <v>35708</v>
      </c>
      <c r="D2585" s="33" t="s">
        <v>1999</v>
      </c>
      <c r="E2585" s="34">
        <v>-11</v>
      </c>
      <c r="F2585" s="34">
        <v>9</v>
      </c>
      <c r="G2585" s="35">
        <v>305</v>
      </c>
      <c r="H2585" s="35">
        <v>6</v>
      </c>
      <c r="I2585" s="36"/>
    </row>
    <row r="2586" spans="2:9" ht="15.75" thickTop="1" thickBot="1" x14ac:dyDescent="0.25">
      <c r="B2586" s="22">
        <v>2581</v>
      </c>
      <c r="C2586" s="32">
        <v>35713</v>
      </c>
      <c r="D2586" s="33" t="s">
        <v>2000</v>
      </c>
      <c r="E2586" s="34">
        <v>-11.2</v>
      </c>
      <c r="F2586" s="34">
        <v>8.9</v>
      </c>
      <c r="G2586" s="35">
        <v>327</v>
      </c>
      <c r="H2586" s="35">
        <v>6</v>
      </c>
      <c r="I2586" s="36"/>
    </row>
    <row r="2587" spans="2:9" ht="15.75" thickTop="1" thickBot="1" x14ac:dyDescent="0.25">
      <c r="B2587" s="22">
        <v>2582</v>
      </c>
      <c r="C2587" s="32">
        <v>35716</v>
      </c>
      <c r="D2587" s="33" t="s">
        <v>2001</v>
      </c>
      <c r="E2587" s="34">
        <v>-11.5</v>
      </c>
      <c r="F2587" s="34">
        <v>7.7</v>
      </c>
      <c r="G2587" s="35">
        <v>552</v>
      </c>
      <c r="H2587" s="35">
        <v>6</v>
      </c>
      <c r="I2587" s="36"/>
    </row>
    <row r="2588" spans="2:9" ht="15.75" thickTop="1" thickBot="1" x14ac:dyDescent="0.25">
      <c r="B2588" s="22">
        <v>2583</v>
      </c>
      <c r="C2588" s="32">
        <v>35719</v>
      </c>
      <c r="D2588" s="33" t="s">
        <v>2002</v>
      </c>
      <c r="E2588" s="34">
        <v>-11.3</v>
      </c>
      <c r="F2588" s="34">
        <v>8.3000000000000007</v>
      </c>
      <c r="G2588" s="35">
        <v>457</v>
      </c>
      <c r="H2588" s="35">
        <v>6</v>
      </c>
      <c r="I2588" s="36"/>
    </row>
    <row r="2589" spans="2:9" ht="15.75" thickTop="1" thickBot="1" x14ac:dyDescent="0.25">
      <c r="B2589" s="22">
        <v>2584</v>
      </c>
      <c r="C2589" s="32">
        <v>35745</v>
      </c>
      <c r="D2589" s="33" t="s">
        <v>2003</v>
      </c>
      <c r="E2589" s="34">
        <v>-11</v>
      </c>
      <c r="F2589" s="34">
        <v>9.1999999999999993</v>
      </c>
      <c r="G2589" s="35">
        <v>268</v>
      </c>
      <c r="H2589" s="35">
        <v>6</v>
      </c>
      <c r="I2589" s="36"/>
    </row>
    <row r="2590" spans="2:9" ht="15.75" thickTop="1" thickBot="1" x14ac:dyDescent="0.25">
      <c r="B2590" s="22">
        <v>2585</v>
      </c>
      <c r="C2590" s="32">
        <v>35753</v>
      </c>
      <c r="D2590" s="33" t="s">
        <v>2004</v>
      </c>
      <c r="E2590" s="34">
        <v>-11.1</v>
      </c>
      <c r="F2590" s="34">
        <v>8.6999999999999993</v>
      </c>
      <c r="G2590" s="35">
        <v>385</v>
      </c>
      <c r="H2590" s="35">
        <v>6</v>
      </c>
      <c r="I2590" s="36"/>
    </row>
    <row r="2591" spans="2:9" ht="15.75" thickTop="1" thickBot="1" x14ac:dyDescent="0.25">
      <c r="B2591" s="22">
        <v>2586</v>
      </c>
      <c r="C2591" s="32">
        <v>35756</v>
      </c>
      <c r="D2591" s="33" t="s">
        <v>2005</v>
      </c>
      <c r="E2591" s="34">
        <v>-11.2</v>
      </c>
      <c r="F2591" s="34">
        <v>9</v>
      </c>
      <c r="G2591" s="35">
        <v>293</v>
      </c>
      <c r="H2591" s="35">
        <v>6</v>
      </c>
      <c r="I2591" s="36"/>
    </row>
    <row r="2592" spans="2:9" ht="15.75" thickTop="1" thickBot="1" x14ac:dyDescent="0.25">
      <c r="B2592" s="22">
        <v>2587</v>
      </c>
      <c r="C2592" s="32">
        <v>35759</v>
      </c>
      <c r="D2592" s="33" t="s">
        <v>2006</v>
      </c>
      <c r="E2592" s="34">
        <v>-11.1</v>
      </c>
      <c r="F2592" s="34">
        <v>8.1</v>
      </c>
      <c r="G2592" s="35">
        <v>498</v>
      </c>
      <c r="H2592" s="35">
        <v>6</v>
      </c>
      <c r="I2592" s="36"/>
    </row>
    <row r="2593" spans="2:9" ht="15.75" thickTop="1" thickBot="1" x14ac:dyDescent="0.25">
      <c r="B2593" s="22">
        <v>2588</v>
      </c>
      <c r="C2593" s="32">
        <v>35764</v>
      </c>
      <c r="D2593" s="33" t="s">
        <v>2007</v>
      </c>
      <c r="E2593" s="34">
        <v>-11.3</v>
      </c>
      <c r="F2593" s="34">
        <v>9.4</v>
      </c>
      <c r="G2593" s="35">
        <v>208</v>
      </c>
      <c r="H2593" s="35">
        <v>6</v>
      </c>
      <c r="I2593" s="36"/>
    </row>
    <row r="2594" spans="2:9" ht="15.75" thickTop="1" thickBot="1" x14ac:dyDescent="0.25">
      <c r="B2594" s="22">
        <v>2589</v>
      </c>
      <c r="C2594" s="32">
        <v>35767</v>
      </c>
      <c r="D2594" s="33" t="s">
        <v>2008</v>
      </c>
      <c r="E2594" s="34">
        <v>-11.2</v>
      </c>
      <c r="F2594" s="34">
        <v>8.3000000000000007</v>
      </c>
      <c r="G2594" s="35">
        <v>468</v>
      </c>
      <c r="H2594" s="35">
        <v>6</v>
      </c>
      <c r="I2594" s="36"/>
    </row>
    <row r="2595" spans="2:9" ht="15.75" thickTop="1" thickBot="1" x14ac:dyDescent="0.25">
      <c r="B2595" s="22">
        <v>2590</v>
      </c>
      <c r="C2595" s="32">
        <v>35768</v>
      </c>
      <c r="D2595" s="33" t="s">
        <v>2009</v>
      </c>
      <c r="E2595" s="34">
        <v>-11.3</v>
      </c>
      <c r="F2595" s="34">
        <v>8.4</v>
      </c>
      <c r="G2595" s="35">
        <v>422</v>
      </c>
      <c r="H2595" s="35">
        <v>6</v>
      </c>
      <c r="I2595" s="36"/>
    </row>
    <row r="2596" spans="2:9" ht="15.75" thickTop="1" thickBot="1" x14ac:dyDescent="0.25">
      <c r="B2596" s="22">
        <v>2591</v>
      </c>
      <c r="C2596" s="32">
        <v>35781</v>
      </c>
      <c r="D2596" s="33" t="s">
        <v>2010</v>
      </c>
      <c r="E2596" s="34">
        <v>-10.8</v>
      </c>
      <c r="F2596" s="34">
        <v>9.6999999999999993</v>
      </c>
      <c r="G2596" s="35">
        <v>187</v>
      </c>
      <c r="H2596" s="35">
        <v>7</v>
      </c>
      <c r="I2596" s="36"/>
    </row>
    <row r="2597" spans="2:9" ht="15.75" thickTop="1" thickBot="1" x14ac:dyDescent="0.25">
      <c r="B2597" s="22">
        <v>2592</v>
      </c>
      <c r="C2597" s="32">
        <v>35789</v>
      </c>
      <c r="D2597" s="33" t="s">
        <v>2011</v>
      </c>
      <c r="E2597" s="34">
        <v>-10.8</v>
      </c>
      <c r="F2597" s="34">
        <v>9.3000000000000007</v>
      </c>
      <c r="G2597" s="35">
        <v>272</v>
      </c>
      <c r="H2597" s="35">
        <v>7</v>
      </c>
      <c r="I2597" s="36"/>
    </row>
    <row r="2598" spans="2:9" ht="15.75" thickTop="1" thickBot="1" x14ac:dyDescent="0.25">
      <c r="B2598" s="22">
        <v>2593</v>
      </c>
      <c r="C2598" s="32">
        <v>35792</v>
      </c>
      <c r="D2598" s="33" t="s">
        <v>2012</v>
      </c>
      <c r="E2598" s="34">
        <v>-11.1</v>
      </c>
      <c r="F2598" s="34">
        <v>9.4</v>
      </c>
      <c r="G2598" s="35">
        <v>217</v>
      </c>
      <c r="H2598" s="35">
        <v>7</v>
      </c>
      <c r="I2598" s="36"/>
    </row>
    <row r="2599" spans="2:9" ht="15.75" thickTop="1" thickBot="1" x14ac:dyDescent="0.25">
      <c r="B2599" s="22">
        <v>2594</v>
      </c>
      <c r="C2599" s="32">
        <v>35794</v>
      </c>
      <c r="D2599" s="33" t="s">
        <v>2013</v>
      </c>
      <c r="E2599" s="34">
        <v>-10.9</v>
      </c>
      <c r="F2599" s="34">
        <v>8.8000000000000007</v>
      </c>
      <c r="G2599" s="35">
        <v>372</v>
      </c>
      <c r="H2599" s="35">
        <v>6</v>
      </c>
      <c r="I2599" s="36"/>
    </row>
    <row r="2600" spans="2:9" ht="15.75" thickTop="1" thickBot="1" x14ac:dyDescent="0.25">
      <c r="B2600" s="22">
        <v>2595</v>
      </c>
      <c r="C2600" s="32">
        <v>35796</v>
      </c>
      <c r="D2600" s="33" t="s">
        <v>2014</v>
      </c>
      <c r="E2600" s="34">
        <v>-10.8</v>
      </c>
      <c r="F2600" s="34">
        <v>9.6</v>
      </c>
      <c r="G2600" s="35">
        <v>199</v>
      </c>
      <c r="H2600" s="35">
        <v>7</v>
      </c>
      <c r="I2600" s="36"/>
    </row>
    <row r="2601" spans="2:9" ht="15.75" thickTop="1" thickBot="1" x14ac:dyDescent="0.25">
      <c r="B2601" s="22">
        <v>2596</v>
      </c>
      <c r="C2601" s="32">
        <v>35799</v>
      </c>
      <c r="D2601" s="33" t="s">
        <v>2015</v>
      </c>
      <c r="E2601" s="34">
        <v>-10.8</v>
      </c>
      <c r="F2601" s="34">
        <v>9.1999999999999993</v>
      </c>
      <c r="G2601" s="35">
        <v>290</v>
      </c>
      <c r="H2601" s="35">
        <v>7</v>
      </c>
      <c r="I2601" s="36"/>
    </row>
    <row r="2602" spans="2:9" ht="15.75" thickTop="1" thickBot="1" x14ac:dyDescent="0.25">
      <c r="B2602" s="22">
        <v>2597</v>
      </c>
      <c r="C2602" s="32">
        <v>36037</v>
      </c>
      <c r="D2602" s="33" t="s">
        <v>2016</v>
      </c>
      <c r="E2602" s="34">
        <v>-11.3</v>
      </c>
      <c r="F2602" s="34">
        <v>9.4</v>
      </c>
      <c r="G2602" s="35">
        <v>280</v>
      </c>
      <c r="H2602" s="35">
        <v>7</v>
      </c>
      <c r="I2602" s="36"/>
    </row>
    <row r="2603" spans="2:9" ht="15.75" thickTop="1" thickBot="1" x14ac:dyDescent="0.25">
      <c r="B2603" s="22">
        <v>2598</v>
      </c>
      <c r="C2603" s="32">
        <v>36039</v>
      </c>
      <c r="D2603" s="33" t="s">
        <v>2016</v>
      </c>
      <c r="E2603" s="34">
        <v>-12.3</v>
      </c>
      <c r="F2603" s="34">
        <v>8.4</v>
      </c>
      <c r="G2603" s="35">
        <v>412</v>
      </c>
      <c r="H2603" s="35">
        <v>7</v>
      </c>
      <c r="I2603" s="36"/>
    </row>
    <row r="2604" spans="2:9" ht="15.75" thickTop="1" thickBot="1" x14ac:dyDescent="0.25">
      <c r="B2604" s="22">
        <v>2599</v>
      </c>
      <c r="C2604" s="32">
        <v>36041</v>
      </c>
      <c r="D2604" s="33" t="s">
        <v>2016</v>
      </c>
      <c r="E2604" s="34">
        <v>-12</v>
      </c>
      <c r="F2604" s="34">
        <v>9</v>
      </c>
      <c r="G2604" s="35">
        <v>271</v>
      </c>
      <c r="H2604" s="35">
        <v>7</v>
      </c>
      <c r="I2604" s="36"/>
    </row>
    <row r="2605" spans="2:9" ht="15.75" thickTop="1" thickBot="1" x14ac:dyDescent="0.25">
      <c r="B2605" s="22">
        <v>2600</v>
      </c>
      <c r="C2605" s="32">
        <v>36043</v>
      </c>
      <c r="D2605" s="33" t="s">
        <v>2016</v>
      </c>
      <c r="E2605" s="34">
        <v>-11.8</v>
      </c>
      <c r="F2605" s="34">
        <v>9.1</v>
      </c>
      <c r="G2605" s="35">
        <v>282</v>
      </c>
      <c r="H2605" s="35">
        <v>7</v>
      </c>
      <c r="I2605" s="36"/>
    </row>
    <row r="2606" spans="2:9" ht="15.75" thickTop="1" thickBot="1" x14ac:dyDescent="0.25">
      <c r="B2606" s="22">
        <v>2601</v>
      </c>
      <c r="C2606" s="32">
        <v>36088</v>
      </c>
      <c r="D2606" s="33" t="s">
        <v>2017</v>
      </c>
      <c r="E2606" s="34">
        <v>-12.3</v>
      </c>
      <c r="F2606" s="34">
        <v>9</v>
      </c>
      <c r="G2606" s="35">
        <v>260</v>
      </c>
      <c r="H2606" s="35">
        <v>7</v>
      </c>
      <c r="I2606" s="36"/>
    </row>
    <row r="2607" spans="2:9" ht="15.75" thickTop="1" thickBot="1" x14ac:dyDescent="0.25">
      <c r="B2607" s="22">
        <v>2602</v>
      </c>
      <c r="C2607" s="32">
        <v>36093</v>
      </c>
      <c r="D2607" s="33" t="s">
        <v>2018</v>
      </c>
      <c r="E2607" s="34">
        <v>-12.2</v>
      </c>
      <c r="F2607" s="34">
        <v>8.6999999999999993</v>
      </c>
      <c r="G2607" s="35">
        <v>346</v>
      </c>
      <c r="H2607" s="35">
        <v>7</v>
      </c>
      <c r="I2607" s="36"/>
    </row>
    <row r="2608" spans="2:9" ht="15.75" thickTop="1" thickBot="1" x14ac:dyDescent="0.25">
      <c r="B2608" s="22">
        <v>2603</v>
      </c>
      <c r="C2608" s="32">
        <v>36100</v>
      </c>
      <c r="D2608" s="33" t="s">
        <v>243</v>
      </c>
      <c r="E2608" s="34">
        <v>-12.1</v>
      </c>
      <c r="F2608" s="34">
        <v>8.9</v>
      </c>
      <c r="G2608" s="35">
        <v>292</v>
      </c>
      <c r="H2608" s="35">
        <v>7</v>
      </c>
      <c r="I2608" s="36"/>
    </row>
    <row r="2609" spans="2:9" ht="15.75" thickTop="1" thickBot="1" x14ac:dyDescent="0.25">
      <c r="B2609" s="22">
        <v>2604</v>
      </c>
      <c r="C2609" s="32">
        <v>36103</v>
      </c>
      <c r="D2609" s="33" t="s">
        <v>2019</v>
      </c>
      <c r="E2609" s="34">
        <v>-12</v>
      </c>
      <c r="F2609" s="34">
        <v>8.8000000000000007</v>
      </c>
      <c r="G2609" s="35">
        <v>316</v>
      </c>
      <c r="H2609" s="35">
        <v>7</v>
      </c>
      <c r="I2609" s="36"/>
    </row>
    <row r="2610" spans="2:9" ht="15.75" thickTop="1" thickBot="1" x14ac:dyDescent="0.25">
      <c r="B2610" s="22">
        <v>2605</v>
      </c>
      <c r="C2610" s="32">
        <v>36110</v>
      </c>
      <c r="D2610" s="33" t="s">
        <v>2020</v>
      </c>
      <c r="E2610" s="34">
        <v>-12.3</v>
      </c>
      <c r="F2610" s="34">
        <v>8.9</v>
      </c>
      <c r="G2610" s="35">
        <v>273</v>
      </c>
      <c r="H2610" s="35">
        <v>7</v>
      </c>
      <c r="I2610" s="36"/>
    </row>
    <row r="2611" spans="2:9" ht="15.75" thickTop="1" thickBot="1" x14ac:dyDescent="0.25">
      <c r="B2611" s="22">
        <v>2606</v>
      </c>
      <c r="C2611" s="32">
        <v>36115</v>
      </c>
      <c r="D2611" s="33" t="s">
        <v>2021</v>
      </c>
      <c r="E2611" s="34">
        <v>-13.1</v>
      </c>
      <c r="F2611" s="34">
        <v>8</v>
      </c>
      <c r="G2611" s="35">
        <v>487</v>
      </c>
      <c r="H2611" s="35">
        <v>10</v>
      </c>
      <c r="I2611" s="36"/>
    </row>
    <row r="2612" spans="2:9" ht="15.75" thickTop="1" thickBot="1" x14ac:dyDescent="0.25">
      <c r="B2612" s="22">
        <v>2607</v>
      </c>
      <c r="C2612" s="32">
        <v>36119</v>
      </c>
      <c r="D2612" s="33" t="s">
        <v>2022</v>
      </c>
      <c r="E2612" s="34">
        <v>-12.1</v>
      </c>
      <c r="F2612" s="34">
        <v>8.6</v>
      </c>
      <c r="G2612" s="35">
        <v>359</v>
      </c>
      <c r="H2612" s="35">
        <v>7</v>
      </c>
      <c r="I2612" s="36"/>
    </row>
    <row r="2613" spans="2:9" ht="15.75" thickTop="1" thickBot="1" x14ac:dyDescent="0.25">
      <c r="B2613" s="22">
        <v>2608</v>
      </c>
      <c r="C2613" s="32">
        <v>36124</v>
      </c>
      <c r="D2613" s="33" t="s">
        <v>2023</v>
      </c>
      <c r="E2613" s="34">
        <v>-12.2</v>
      </c>
      <c r="F2613" s="34">
        <v>8.6999999999999993</v>
      </c>
      <c r="G2613" s="35">
        <v>351</v>
      </c>
      <c r="H2613" s="35">
        <v>7</v>
      </c>
      <c r="I2613" s="36"/>
    </row>
    <row r="2614" spans="2:9" ht="15.75" thickTop="1" thickBot="1" x14ac:dyDescent="0.25">
      <c r="B2614" s="22">
        <v>2609</v>
      </c>
      <c r="C2614" s="32">
        <v>36129</v>
      </c>
      <c r="D2614" s="33" t="s">
        <v>2024</v>
      </c>
      <c r="E2614" s="34">
        <v>-13.3</v>
      </c>
      <c r="F2614" s="34">
        <v>7.3</v>
      </c>
      <c r="G2614" s="35">
        <v>629</v>
      </c>
      <c r="H2614" s="35">
        <v>10</v>
      </c>
      <c r="I2614" s="36"/>
    </row>
    <row r="2615" spans="2:9" ht="15.75" thickTop="1" thickBot="1" x14ac:dyDescent="0.25">
      <c r="B2615" s="22">
        <v>2610</v>
      </c>
      <c r="C2615" s="32">
        <v>36132</v>
      </c>
      <c r="D2615" s="33" t="s">
        <v>2025</v>
      </c>
      <c r="E2615" s="34">
        <v>-12.6</v>
      </c>
      <c r="F2615" s="34">
        <v>8.5</v>
      </c>
      <c r="G2615" s="35">
        <v>365</v>
      </c>
      <c r="H2615" s="35">
        <v>7</v>
      </c>
      <c r="I2615" s="36"/>
    </row>
    <row r="2616" spans="2:9" ht="15.75" thickTop="1" thickBot="1" x14ac:dyDescent="0.25">
      <c r="B2616" s="22">
        <v>2611</v>
      </c>
      <c r="C2616" s="32">
        <v>36137</v>
      </c>
      <c r="D2616" s="33" t="s">
        <v>2026</v>
      </c>
      <c r="E2616" s="34">
        <v>-12.1</v>
      </c>
      <c r="F2616" s="34">
        <v>8.9</v>
      </c>
      <c r="G2616" s="35">
        <v>284</v>
      </c>
      <c r="H2616" s="35">
        <v>7</v>
      </c>
      <c r="I2616" s="36"/>
    </row>
    <row r="2617" spans="2:9" ht="15.75" thickTop="1" thickBot="1" x14ac:dyDescent="0.25">
      <c r="B2617" s="22">
        <v>2612</v>
      </c>
      <c r="C2617" s="32">
        <v>36142</v>
      </c>
      <c r="D2617" s="33" t="s">
        <v>2027</v>
      </c>
      <c r="E2617" s="34">
        <v>-13.2</v>
      </c>
      <c r="F2617" s="34">
        <v>8</v>
      </c>
      <c r="G2617" s="35">
        <v>478</v>
      </c>
      <c r="H2617" s="35">
        <v>10</v>
      </c>
      <c r="I2617" s="36"/>
    </row>
    <row r="2618" spans="2:9" ht="15.75" thickTop="1" thickBot="1" x14ac:dyDescent="0.25">
      <c r="B2618" s="22">
        <v>2613</v>
      </c>
      <c r="C2618" s="32">
        <v>36145</v>
      </c>
      <c r="D2618" s="33" t="s">
        <v>2028</v>
      </c>
      <c r="E2618" s="34">
        <v>-12.8</v>
      </c>
      <c r="F2618" s="34">
        <v>8.1999999999999993</v>
      </c>
      <c r="G2618" s="35">
        <v>449</v>
      </c>
      <c r="H2618" s="35">
        <v>7</v>
      </c>
      <c r="I2618" s="36"/>
    </row>
    <row r="2619" spans="2:9" ht="15.75" thickTop="1" thickBot="1" x14ac:dyDescent="0.25">
      <c r="B2619" s="22">
        <v>2614</v>
      </c>
      <c r="C2619" s="32">
        <v>36148</v>
      </c>
      <c r="D2619" s="33" t="s">
        <v>2029</v>
      </c>
      <c r="E2619" s="34">
        <v>-12.3</v>
      </c>
      <c r="F2619" s="34">
        <v>8.3000000000000007</v>
      </c>
      <c r="G2619" s="35">
        <v>441</v>
      </c>
      <c r="H2619" s="35">
        <v>10</v>
      </c>
      <c r="I2619" s="36"/>
    </row>
    <row r="2620" spans="2:9" ht="15.75" thickTop="1" thickBot="1" x14ac:dyDescent="0.25">
      <c r="B2620" s="22">
        <v>2615</v>
      </c>
      <c r="C2620" s="32">
        <v>36151</v>
      </c>
      <c r="D2620" s="33" t="s">
        <v>2030</v>
      </c>
      <c r="E2620" s="34">
        <v>-12.5</v>
      </c>
      <c r="F2620" s="34">
        <v>8.6999999999999993</v>
      </c>
      <c r="G2620" s="35">
        <v>303</v>
      </c>
      <c r="H2620" s="35">
        <v>7</v>
      </c>
      <c r="I2620" s="36"/>
    </row>
    <row r="2621" spans="2:9" ht="15.75" thickTop="1" thickBot="1" x14ac:dyDescent="0.25">
      <c r="B2621" s="22">
        <v>2616</v>
      </c>
      <c r="C2621" s="32">
        <v>36154</v>
      </c>
      <c r="D2621" s="33" t="s">
        <v>2031</v>
      </c>
      <c r="E2621" s="34">
        <v>-12</v>
      </c>
      <c r="F2621" s="34">
        <v>8.6999999999999993</v>
      </c>
      <c r="G2621" s="35">
        <v>336</v>
      </c>
      <c r="H2621" s="35">
        <v>7</v>
      </c>
      <c r="I2621" s="36"/>
    </row>
    <row r="2622" spans="2:9" ht="15.75" thickTop="1" thickBot="1" x14ac:dyDescent="0.25">
      <c r="B2622" s="22">
        <v>2617</v>
      </c>
      <c r="C2622" s="32">
        <v>36157</v>
      </c>
      <c r="D2622" s="33" t="s">
        <v>2032</v>
      </c>
      <c r="E2622" s="34">
        <v>-12.4</v>
      </c>
      <c r="F2622" s="34">
        <v>8.4</v>
      </c>
      <c r="G2622" s="35">
        <v>402</v>
      </c>
      <c r="H2622" s="35">
        <v>10</v>
      </c>
      <c r="I2622" s="36"/>
    </row>
    <row r="2623" spans="2:9" ht="15.75" thickTop="1" thickBot="1" x14ac:dyDescent="0.25">
      <c r="B2623" s="22">
        <v>2618</v>
      </c>
      <c r="C2623" s="32">
        <v>36160</v>
      </c>
      <c r="D2623" s="33" t="s">
        <v>2033</v>
      </c>
      <c r="E2623" s="34">
        <v>-12.3</v>
      </c>
      <c r="F2623" s="34">
        <v>8.4</v>
      </c>
      <c r="G2623" s="35">
        <v>390</v>
      </c>
      <c r="H2623" s="35">
        <v>7</v>
      </c>
      <c r="I2623" s="36"/>
    </row>
    <row r="2624" spans="2:9" ht="15.75" thickTop="1" thickBot="1" x14ac:dyDescent="0.25">
      <c r="B2624" s="22">
        <v>2619</v>
      </c>
      <c r="C2624" s="32">
        <v>36163</v>
      </c>
      <c r="D2624" s="33" t="s">
        <v>2034</v>
      </c>
      <c r="E2624" s="34">
        <v>-12.8</v>
      </c>
      <c r="F2624" s="34">
        <v>7.8</v>
      </c>
      <c r="G2624" s="35">
        <v>534</v>
      </c>
      <c r="H2624" s="35">
        <v>10</v>
      </c>
      <c r="I2624" s="36"/>
    </row>
    <row r="2625" spans="2:9" ht="15.75" thickTop="1" thickBot="1" x14ac:dyDescent="0.25">
      <c r="B2625" s="22">
        <v>2620</v>
      </c>
      <c r="C2625" s="32">
        <v>36166</v>
      </c>
      <c r="D2625" s="33" t="s">
        <v>2035</v>
      </c>
      <c r="E2625" s="34">
        <v>-12.5</v>
      </c>
      <c r="F2625" s="34">
        <v>8.6999999999999993</v>
      </c>
      <c r="G2625" s="35">
        <v>297</v>
      </c>
      <c r="H2625" s="35">
        <v>7</v>
      </c>
      <c r="I2625" s="36"/>
    </row>
    <row r="2626" spans="2:9" ht="15.75" thickTop="1" thickBot="1" x14ac:dyDescent="0.25">
      <c r="B2626" s="22">
        <v>2621</v>
      </c>
      <c r="C2626" s="32">
        <v>36167</v>
      </c>
      <c r="D2626" s="33" t="s">
        <v>2036</v>
      </c>
      <c r="E2626" s="34">
        <v>-12.4</v>
      </c>
      <c r="F2626" s="34">
        <v>8.6</v>
      </c>
      <c r="G2626" s="35">
        <v>358</v>
      </c>
      <c r="H2626" s="35">
        <v>7</v>
      </c>
      <c r="I2626" s="36"/>
    </row>
    <row r="2627" spans="2:9" ht="15.75" thickTop="1" thickBot="1" x14ac:dyDescent="0.25">
      <c r="B2627" s="22">
        <v>2622</v>
      </c>
      <c r="C2627" s="32">
        <v>36169</v>
      </c>
      <c r="D2627" s="33" t="s">
        <v>2037</v>
      </c>
      <c r="E2627" s="34">
        <v>-12.6</v>
      </c>
      <c r="F2627" s="34">
        <v>8.6999999999999993</v>
      </c>
      <c r="G2627" s="35">
        <v>331</v>
      </c>
      <c r="H2627" s="35">
        <v>7</v>
      </c>
      <c r="I2627" s="36"/>
    </row>
    <row r="2628" spans="2:9" ht="15.75" thickTop="1" thickBot="1" x14ac:dyDescent="0.25">
      <c r="B2628" s="22">
        <v>2623</v>
      </c>
      <c r="C2628" s="32">
        <v>36179</v>
      </c>
      <c r="D2628" s="33" t="s">
        <v>2038</v>
      </c>
      <c r="E2628" s="34">
        <v>-12.5</v>
      </c>
      <c r="F2628" s="34">
        <v>8.8000000000000007</v>
      </c>
      <c r="G2628" s="35">
        <v>275</v>
      </c>
      <c r="H2628" s="35">
        <v>7</v>
      </c>
      <c r="I2628" s="36"/>
    </row>
    <row r="2629" spans="2:9" ht="15.75" thickTop="1" thickBot="1" x14ac:dyDescent="0.25">
      <c r="B2629" s="22">
        <v>2624</v>
      </c>
      <c r="C2629" s="32">
        <v>36199</v>
      </c>
      <c r="D2629" s="33" t="s">
        <v>2039</v>
      </c>
      <c r="E2629" s="34">
        <v>-12.5</v>
      </c>
      <c r="F2629" s="34">
        <v>8.8000000000000007</v>
      </c>
      <c r="G2629" s="35">
        <v>292</v>
      </c>
      <c r="H2629" s="35">
        <v>7</v>
      </c>
      <c r="I2629" s="36"/>
    </row>
    <row r="2630" spans="2:9" ht="15.75" thickTop="1" thickBot="1" x14ac:dyDescent="0.25">
      <c r="B2630" s="22">
        <v>2625</v>
      </c>
      <c r="C2630" s="32">
        <v>36205</v>
      </c>
      <c r="D2630" s="33" t="s">
        <v>2040</v>
      </c>
      <c r="E2630" s="34">
        <v>-12</v>
      </c>
      <c r="F2630" s="34">
        <v>9</v>
      </c>
      <c r="G2630" s="35">
        <v>251</v>
      </c>
      <c r="H2630" s="35">
        <v>7</v>
      </c>
      <c r="I2630" s="36"/>
    </row>
    <row r="2631" spans="2:9" ht="15.75" thickTop="1" thickBot="1" x14ac:dyDescent="0.25">
      <c r="B2631" s="22">
        <v>2626</v>
      </c>
      <c r="C2631" s="32">
        <v>36208</v>
      </c>
      <c r="D2631" s="33" t="s">
        <v>2041</v>
      </c>
      <c r="E2631" s="34">
        <v>-12.7</v>
      </c>
      <c r="F2631" s="34">
        <v>8.6999999999999993</v>
      </c>
      <c r="G2631" s="35">
        <v>306</v>
      </c>
      <c r="H2631" s="35">
        <v>7</v>
      </c>
      <c r="I2631" s="36"/>
    </row>
    <row r="2632" spans="2:9" ht="15.75" thickTop="1" thickBot="1" x14ac:dyDescent="0.25">
      <c r="B2632" s="22">
        <v>2627</v>
      </c>
      <c r="C2632" s="32">
        <v>36211</v>
      </c>
      <c r="D2632" s="33" t="s">
        <v>2042</v>
      </c>
      <c r="E2632" s="34">
        <v>-11.8</v>
      </c>
      <c r="F2632" s="34">
        <v>9.1999999999999993</v>
      </c>
      <c r="G2632" s="35">
        <v>185</v>
      </c>
      <c r="H2632" s="35">
        <v>7</v>
      </c>
      <c r="I2632" s="36"/>
    </row>
    <row r="2633" spans="2:9" ht="15.75" thickTop="1" thickBot="1" x14ac:dyDescent="0.25">
      <c r="B2633" s="22">
        <v>2628</v>
      </c>
      <c r="C2633" s="32">
        <v>36214</v>
      </c>
      <c r="D2633" s="33" t="s">
        <v>2043</v>
      </c>
      <c r="E2633" s="34">
        <v>-12.5</v>
      </c>
      <c r="F2633" s="34">
        <v>8.6</v>
      </c>
      <c r="G2633" s="35">
        <v>332</v>
      </c>
      <c r="H2633" s="35">
        <v>7</v>
      </c>
      <c r="I2633" s="36"/>
    </row>
    <row r="2634" spans="2:9" ht="15.75" thickTop="1" thickBot="1" x14ac:dyDescent="0.25">
      <c r="B2634" s="22">
        <v>2629</v>
      </c>
      <c r="C2634" s="32">
        <v>36217</v>
      </c>
      <c r="D2634" s="33" t="s">
        <v>2044</v>
      </c>
      <c r="E2634" s="34">
        <v>-12.6</v>
      </c>
      <c r="F2634" s="34">
        <v>8.6999999999999993</v>
      </c>
      <c r="G2634" s="35">
        <v>314</v>
      </c>
      <c r="H2634" s="35">
        <v>7</v>
      </c>
      <c r="I2634" s="36"/>
    </row>
    <row r="2635" spans="2:9" ht="15.75" thickTop="1" thickBot="1" x14ac:dyDescent="0.25">
      <c r="B2635" s="22">
        <v>2630</v>
      </c>
      <c r="C2635" s="32">
        <v>36219</v>
      </c>
      <c r="D2635" s="33" t="s">
        <v>2045</v>
      </c>
      <c r="E2635" s="34">
        <v>-12.5</v>
      </c>
      <c r="F2635" s="34">
        <v>8.6</v>
      </c>
      <c r="G2635" s="35">
        <v>323</v>
      </c>
      <c r="H2635" s="35">
        <v>7</v>
      </c>
      <c r="I2635" s="36"/>
    </row>
    <row r="2636" spans="2:9" ht="15.75" thickTop="1" thickBot="1" x14ac:dyDescent="0.25">
      <c r="B2636" s="22">
        <v>2631</v>
      </c>
      <c r="C2636" s="32">
        <v>36251</v>
      </c>
      <c r="D2636" s="33" t="s">
        <v>2046</v>
      </c>
      <c r="E2636" s="34">
        <v>-12.7</v>
      </c>
      <c r="F2636" s="34">
        <v>8.5</v>
      </c>
      <c r="G2636" s="35">
        <v>347</v>
      </c>
      <c r="H2636" s="35">
        <v>7</v>
      </c>
      <c r="I2636" s="36"/>
    </row>
    <row r="2637" spans="2:9" ht="15.75" thickTop="1" thickBot="1" x14ac:dyDescent="0.25">
      <c r="B2637" s="22">
        <v>2632</v>
      </c>
      <c r="C2637" s="32">
        <v>36266</v>
      </c>
      <c r="D2637" s="33" t="s">
        <v>2047</v>
      </c>
      <c r="E2637" s="34">
        <v>-12.5</v>
      </c>
      <c r="F2637" s="34">
        <v>9</v>
      </c>
      <c r="G2637" s="35">
        <v>249</v>
      </c>
      <c r="H2637" s="35">
        <v>7</v>
      </c>
      <c r="I2637" s="36"/>
    </row>
    <row r="2638" spans="2:9" ht="15.75" thickTop="1" thickBot="1" x14ac:dyDescent="0.25">
      <c r="B2638" s="22">
        <v>2633</v>
      </c>
      <c r="C2638" s="32">
        <v>36269</v>
      </c>
      <c r="D2638" s="33" t="s">
        <v>2048</v>
      </c>
      <c r="E2638" s="34">
        <v>-12.6</v>
      </c>
      <c r="F2638" s="34">
        <v>8.8000000000000007</v>
      </c>
      <c r="G2638" s="35">
        <v>310</v>
      </c>
      <c r="H2638" s="35">
        <v>7</v>
      </c>
      <c r="I2638" s="36"/>
    </row>
    <row r="2639" spans="2:9" ht="15.75" thickTop="1" thickBot="1" x14ac:dyDescent="0.25">
      <c r="B2639" s="22">
        <v>2634</v>
      </c>
      <c r="C2639" s="32">
        <v>36272</v>
      </c>
      <c r="D2639" s="33" t="s">
        <v>2049</v>
      </c>
      <c r="E2639" s="34">
        <v>-12.2</v>
      </c>
      <c r="F2639" s="34">
        <v>9.1</v>
      </c>
      <c r="G2639" s="35">
        <v>216</v>
      </c>
      <c r="H2639" s="35">
        <v>7</v>
      </c>
      <c r="I2639" s="36"/>
    </row>
    <row r="2640" spans="2:9" ht="15.75" thickTop="1" thickBot="1" x14ac:dyDescent="0.25">
      <c r="B2640" s="22">
        <v>2635</v>
      </c>
      <c r="C2640" s="32">
        <v>36275</v>
      </c>
      <c r="D2640" s="33" t="s">
        <v>2050</v>
      </c>
      <c r="E2640" s="34">
        <v>-12.6</v>
      </c>
      <c r="F2640" s="34">
        <v>8.8000000000000007</v>
      </c>
      <c r="G2640" s="35">
        <v>279</v>
      </c>
      <c r="H2640" s="35">
        <v>7</v>
      </c>
      <c r="I2640" s="36"/>
    </row>
    <row r="2641" spans="2:9" ht="15.75" thickTop="1" thickBot="1" x14ac:dyDescent="0.25">
      <c r="B2641" s="22">
        <v>2636</v>
      </c>
      <c r="C2641" s="32">
        <v>36277</v>
      </c>
      <c r="D2641" s="33" t="s">
        <v>2051</v>
      </c>
      <c r="E2641" s="34">
        <v>-12.6</v>
      </c>
      <c r="F2641" s="34">
        <v>8.5</v>
      </c>
      <c r="G2641" s="35">
        <v>342</v>
      </c>
      <c r="H2641" s="35">
        <v>7</v>
      </c>
      <c r="I2641" s="36"/>
    </row>
    <row r="2642" spans="2:9" ht="15.75" thickTop="1" thickBot="1" x14ac:dyDescent="0.25">
      <c r="B2642" s="22">
        <v>2637</v>
      </c>
      <c r="C2642" s="32">
        <v>36280</v>
      </c>
      <c r="D2642" s="33" t="s">
        <v>2052</v>
      </c>
      <c r="E2642" s="34">
        <v>-12.5</v>
      </c>
      <c r="F2642" s="34">
        <v>8.6</v>
      </c>
      <c r="G2642" s="35">
        <v>328</v>
      </c>
      <c r="H2642" s="35">
        <v>7</v>
      </c>
      <c r="I2642" s="36"/>
    </row>
    <row r="2643" spans="2:9" ht="15.75" thickTop="1" thickBot="1" x14ac:dyDescent="0.25">
      <c r="B2643" s="22">
        <v>2638</v>
      </c>
      <c r="C2643" s="32">
        <v>36282</v>
      </c>
      <c r="D2643" s="33" t="s">
        <v>2053</v>
      </c>
      <c r="E2643" s="34">
        <v>-12.4</v>
      </c>
      <c r="F2643" s="34">
        <v>9.1</v>
      </c>
      <c r="G2643" s="35">
        <v>212</v>
      </c>
      <c r="H2643" s="35">
        <v>7</v>
      </c>
      <c r="I2643" s="36"/>
    </row>
    <row r="2644" spans="2:9" ht="15.75" thickTop="1" thickBot="1" x14ac:dyDescent="0.25">
      <c r="B2644" s="22">
        <v>2639</v>
      </c>
      <c r="C2644" s="32">
        <v>36284</v>
      </c>
      <c r="D2644" s="33" t="s">
        <v>2054</v>
      </c>
      <c r="E2644" s="34">
        <v>-12.5</v>
      </c>
      <c r="F2644" s="34">
        <v>8.5</v>
      </c>
      <c r="G2644" s="35">
        <v>356</v>
      </c>
      <c r="H2644" s="35">
        <v>7</v>
      </c>
      <c r="I2644" s="36"/>
    </row>
    <row r="2645" spans="2:9" ht="15.75" thickTop="1" thickBot="1" x14ac:dyDescent="0.25">
      <c r="B2645" s="22">
        <v>2640</v>
      </c>
      <c r="C2645" s="32">
        <v>36286</v>
      </c>
      <c r="D2645" s="33" t="s">
        <v>2055</v>
      </c>
      <c r="E2645" s="34">
        <v>-12.8</v>
      </c>
      <c r="F2645" s="34">
        <v>8.1</v>
      </c>
      <c r="G2645" s="35">
        <v>432</v>
      </c>
      <c r="H2645" s="35">
        <v>7</v>
      </c>
      <c r="I2645" s="36"/>
    </row>
    <row r="2646" spans="2:9" ht="15.75" thickTop="1" thickBot="1" x14ac:dyDescent="0.25">
      <c r="B2646" s="22">
        <v>2641</v>
      </c>
      <c r="C2646" s="32">
        <v>36287</v>
      </c>
      <c r="D2646" s="33" t="s">
        <v>2056</v>
      </c>
      <c r="E2646" s="34">
        <v>-12.4</v>
      </c>
      <c r="F2646" s="34">
        <v>8.8000000000000007</v>
      </c>
      <c r="G2646" s="35">
        <v>290</v>
      </c>
      <c r="H2646" s="35">
        <v>7</v>
      </c>
      <c r="I2646" s="36"/>
    </row>
    <row r="2647" spans="2:9" ht="15.75" thickTop="1" thickBot="1" x14ac:dyDescent="0.25">
      <c r="B2647" s="22">
        <v>2642</v>
      </c>
      <c r="C2647" s="32">
        <v>36289</v>
      </c>
      <c r="D2647" s="33" t="s">
        <v>2057</v>
      </c>
      <c r="E2647" s="34">
        <v>-12.8</v>
      </c>
      <c r="F2647" s="34">
        <v>8.1</v>
      </c>
      <c r="G2647" s="35">
        <v>433</v>
      </c>
      <c r="H2647" s="35">
        <v>7</v>
      </c>
      <c r="I2647" s="36"/>
    </row>
    <row r="2648" spans="2:9" ht="15.75" thickTop="1" thickBot="1" x14ac:dyDescent="0.25">
      <c r="B2648" s="22">
        <v>2643</v>
      </c>
      <c r="C2648" s="32">
        <v>36304</v>
      </c>
      <c r="D2648" s="33" t="s">
        <v>2058</v>
      </c>
      <c r="E2648" s="34">
        <v>-11.7</v>
      </c>
      <c r="F2648" s="34">
        <v>8.9</v>
      </c>
      <c r="G2648" s="35">
        <v>281</v>
      </c>
      <c r="H2648" s="35">
        <v>7</v>
      </c>
      <c r="I2648" s="36"/>
    </row>
    <row r="2649" spans="2:9" ht="15.75" thickTop="1" thickBot="1" x14ac:dyDescent="0.25">
      <c r="B2649" s="22">
        <v>2644</v>
      </c>
      <c r="C2649" s="32">
        <v>36318</v>
      </c>
      <c r="D2649" s="33" t="s">
        <v>2059</v>
      </c>
      <c r="E2649" s="34">
        <v>-11.8</v>
      </c>
      <c r="F2649" s="34">
        <v>8.8000000000000007</v>
      </c>
      <c r="G2649" s="35">
        <v>307</v>
      </c>
      <c r="H2649" s="35">
        <v>7</v>
      </c>
      <c r="I2649" s="36"/>
    </row>
    <row r="2650" spans="2:9" ht="15.75" thickTop="1" thickBot="1" x14ac:dyDescent="0.25">
      <c r="B2650" s="22">
        <v>2645</v>
      </c>
      <c r="C2650" s="32">
        <v>36320</v>
      </c>
      <c r="D2650" s="33" t="s">
        <v>2060</v>
      </c>
      <c r="E2650" s="34">
        <v>-12</v>
      </c>
      <c r="F2650" s="34">
        <v>8.6999999999999993</v>
      </c>
      <c r="G2650" s="35">
        <v>328</v>
      </c>
      <c r="H2650" s="35">
        <v>7</v>
      </c>
      <c r="I2650" s="36"/>
    </row>
    <row r="2651" spans="2:9" ht="15.75" thickTop="1" thickBot="1" x14ac:dyDescent="0.25">
      <c r="B2651" s="22">
        <v>2646</v>
      </c>
      <c r="C2651" s="32">
        <v>36323</v>
      </c>
      <c r="D2651" s="33" t="s">
        <v>2061</v>
      </c>
      <c r="E2651" s="34">
        <v>-12.3</v>
      </c>
      <c r="F2651" s="34">
        <v>8.6999999999999993</v>
      </c>
      <c r="G2651" s="35">
        <v>314</v>
      </c>
      <c r="H2651" s="35">
        <v>7</v>
      </c>
      <c r="I2651" s="36"/>
    </row>
    <row r="2652" spans="2:9" ht="15.75" thickTop="1" thickBot="1" x14ac:dyDescent="0.25">
      <c r="B2652" s="22">
        <v>2647</v>
      </c>
      <c r="C2652" s="32">
        <v>36325</v>
      </c>
      <c r="D2652" s="33" t="s">
        <v>2062</v>
      </c>
      <c r="E2652" s="34">
        <v>-12.1</v>
      </c>
      <c r="F2652" s="34">
        <v>8.1999999999999993</v>
      </c>
      <c r="G2652" s="35">
        <v>434</v>
      </c>
      <c r="H2652" s="35">
        <v>7</v>
      </c>
      <c r="I2652" s="36"/>
    </row>
    <row r="2653" spans="2:9" ht="15.75" thickTop="1" thickBot="1" x14ac:dyDescent="0.25">
      <c r="B2653" s="22">
        <v>2648</v>
      </c>
      <c r="C2653" s="32">
        <v>36326</v>
      </c>
      <c r="D2653" s="33" t="s">
        <v>2063</v>
      </c>
      <c r="E2653" s="34">
        <v>-11.7</v>
      </c>
      <c r="F2653" s="34">
        <v>9</v>
      </c>
      <c r="G2653" s="35">
        <v>254</v>
      </c>
      <c r="H2653" s="35">
        <v>7</v>
      </c>
      <c r="I2653" s="36"/>
    </row>
    <row r="2654" spans="2:9" ht="15.75" thickTop="1" thickBot="1" x14ac:dyDescent="0.25">
      <c r="B2654" s="22">
        <v>2649</v>
      </c>
      <c r="C2654" s="32">
        <v>36329</v>
      </c>
      <c r="D2654" s="33" t="s">
        <v>2064</v>
      </c>
      <c r="E2654" s="34">
        <v>-11.8</v>
      </c>
      <c r="F2654" s="34">
        <v>8.6999999999999993</v>
      </c>
      <c r="G2654" s="35">
        <v>332</v>
      </c>
      <c r="H2654" s="35">
        <v>7</v>
      </c>
      <c r="I2654" s="36"/>
    </row>
    <row r="2655" spans="2:9" ht="15.75" thickTop="1" thickBot="1" x14ac:dyDescent="0.25">
      <c r="B2655" s="22">
        <v>2650</v>
      </c>
      <c r="C2655" s="32">
        <v>36341</v>
      </c>
      <c r="D2655" s="33" t="s">
        <v>2065</v>
      </c>
      <c r="E2655" s="34">
        <v>-11.8</v>
      </c>
      <c r="F2655" s="34">
        <v>8.6999999999999993</v>
      </c>
      <c r="G2655" s="35">
        <v>349</v>
      </c>
      <c r="H2655" s="35">
        <v>7</v>
      </c>
      <c r="I2655" s="36"/>
    </row>
    <row r="2656" spans="2:9" ht="15.75" thickTop="1" thickBot="1" x14ac:dyDescent="0.25">
      <c r="B2656" s="22">
        <v>2651</v>
      </c>
      <c r="C2656" s="32">
        <v>36355</v>
      </c>
      <c r="D2656" s="33" t="s">
        <v>2066</v>
      </c>
      <c r="E2656" s="34">
        <v>-12.1</v>
      </c>
      <c r="F2656" s="34">
        <v>8.1999999999999993</v>
      </c>
      <c r="G2656" s="35">
        <v>442</v>
      </c>
      <c r="H2656" s="35">
        <v>7</v>
      </c>
      <c r="I2656" s="36"/>
    </row>
    <row r="2657" spans="2:9" ht="15.75" thickTop="1" thickBot="1" x14ac:dyDescent="0.25">
      <c r="B2657" s="22">
        <v>2652</v>
      </c>
      <c r="C2657" s="32">
        <v>36358</v>
      </c>
      <c r="D2657" s="33" t="s">
        <v>2067</v>
      </c>
      <c r="E2657" s="34">
        <v>-12.2</v>
      </c>
      <c r="F2657" s="34">
        <v>8.1</v>
      </c>
      <c r="G2657" s="35">
        <v>472</v>
      </c>
      <c r="H2657" s="35">
        <v>7</v>
      </c>
      <c r="I2657" s="36"/>
    </row>
    <row r="2658" spans="2:9" ht="15.75" thickTop="1" thickBot="1" x14ac:dyDescent="0.25">
      <c r="B2658" s="22">
        <v>2653</v>
      </c>
      <c r="C2658" s="32">
        <v>36364</v>
      </c>
      <c r="D2658" s="33" t="s">
        <v>2068</v>
      </c>
      <c r="E2658" s="34">
        <v>-12.1</v>
      </c>
      <c r="F2658" s="34">
        <v>8.9</v>
      </c>
      <c r="G2658" s="35">
        <v>262</v>
      </c>
      <c r="H2658" s="35">
        <v>7</v>
      </c>
      <c r="I2658" s="36"/>
    </row>
    <row r="2659" spans="2:9" ht="15.75" thickTop="1" thickBot="1" x14ac:dyDescent="0.25">
      <c r="B2659" s="22">
        <v>2654</v>
      </c>
      <c r="C2659" s="32">
        <v>36367</v>
      </c>
      <c r="D2659" s="33" t="s">
        <v>2069</v>
      </c>
      <c r="E2659" s="34">
        <v>-12</v>
      </c>
      <c r="F2659" s="34">
        <v>9</v>
      </c>
      <c r="G2659" s="35">
        <v>262</v>
      </c>
      <c r="H2659" s="35">
        <v>7</v>
      </c>
      <c r="I2659" s="36"/>
    </row>
    <row r="2660" spans="2:9" ht="15.75" thickTop="1" thickBot="1" x14ac:dyDescent="0.25">
      <c r="B2660" s="22">
        <v>2655</v>
      </c>
      <c r="C2660" s="32">
        <v>36369</v>
      </c>
      <c r="D2660" s="33" t="s">
        <v>2070</v>
      </c>
      <c r="E2660" s="34">
        <v>-12.4</v>
      </c>
      <c r="F2660" s="34">
        <v>7.8</v>
      </c>
      <c r="G2660" s="35">
        <v>510</v>
      </c>
      <c r="H2660" s="35">
        <v>7</v>
      </c>
      <c r="I2660" s="36"/>
    </row>
    <row r="2661" spans="2:9" ht="15.75" thickTop="1" thickBot="1" x14ac:dyDescent="0.25">
      <c r="B2661" s="22">
        <v>2656</v>
      </c>
      <c r="C2661" s="32">
        <v>36381</v>
      </c>
      <c r="D2661" s="33" t="s">
        <v>2071</v>
      </c>
      <c r="E2661" s="34">
        <v>-11.5</v>
      </c>
      <c r="F2661" s="34">
        <v>9.3000000000000007</v>
      </c>
      <c r="G2661" s="35">
        <v>256</v>
      </c>
      <c r="H2661" s="35">
        <v>7</v>
      </c>
      <c r="I2661" s="36"/>
    </row>
    <row r="2662" spans="2:9" ht="15.75" thickTop="1" thickBot="1" x14ac:dyDescent="0.25">
      <c r="B2662" s="22">
        <v>2657</v>
      </c>
      <c r="C2662" s="32">
        <v>36391</v>
      </c>
      <c r="D2662" s="33" t="s">
        <v>2072</v>
      </c>
      <c r="E2662" s="34">
        <v>-11.4</v>
      </c>
      <c r="F2662" s="34">
        <v>9.1999999999999993</v>
      </c>
      <c r="G2662" s="35">
        <v>262</v>
      </c>
      <c r="H2662" s="35">
        <v>10</v>
      </c>
      <c r="I2662" s="36"/>
    </row>
    <row r="2663" spans="2:9" ht="15.75" thickTop="1" thickBot="1" x14ac:dyDescent="0.25">
      <c r="B2663" s="22">
        <v>2658</v>
      </c>
      <c r="C2663" s="32">
        <v>36396</v>
      </c>
      <c r="D2663" s="33" t="s">
        <v>2073</v>
      </c>
      <c r="E2663" s="34">
        <v>-11</v>
      </c>
      <c r="F2663" s="34">
        <v>9.9</v>
      </c>
      <c r="G2663" s="35">
        <v>187</v>
      </c>
      <c r="H2663" s="35">
        <v>7</v>
      </c>
      <c r="I2663" s="36"/>
    </row>
    <row r="2664" spans="2:9" ht="15.75" thickTop="1" thickBot="1" x14ac:dyDescent="0.25">
      <c r="B2664" s="22">
        <v>2659</v>
      </c>
      <c r="C2664" s="32">
        <v>36399</v>
      </c>
      <c r="D2664" s="33" t="s">
        <v>2074</v>
      </c>
      <c r="E2664" s="34">
        <v>-12.2</v>
      </c>
      <c r="F2664" s="34">
        <v>8.1</v>
      </c>
      <c r="G2664" s="35">
        <v>481</v>
      </c>
      <c r="H2664" s="35">
        <v>7</v>
      </c>
      <c r="I2664" s="36"/>
    </row>
    <row r="2665" spans="2:9" ht="15.75" thickTop="1" thickBot="1" x14ac:dyDescent="0.25">
      <c r="B2665" s="22">
        <v>2660</v>
      </c>
      <c r="C2665" s="32">
        <v>36404</v>
      </c>
      <c r="D2665" s="33" t="s">
        <v>2075</v>
      </c>
      <c r="E2665" s="34">
        <v>-13.3</v>
      </c>
      <c r="F2665" s="34">
        <v>7.9</v>
      </c>
      <c r="G2665" s="35">
        <v>475</v>
      </c>
      <c r="H2665" s="35">
        <v>7</v>
      </c>
      <c r="I2665" s="36"/>
    </row>
    <row r="2666" spans="2:9" ht="15.75" thickTop="1" thickBot="1" x14ac:dyDescent="0.25">
      <c r="B2666" s="22">
        <v>2661</v>
      </c>
      <c r="C2666" s="32">
        <v>36414</v>
      </c>
      <c r="D2666" s="33" t="s">
        <v>2076</v>
      </c>
      <c r="E2666" s="34">
        <v>-12.3</v>
      </c>
      <c r="F2666" s="34">
        <v>9</v>
      </c>
      <c r="G2666" s="35">
        <v>257</v>
      </c>
      <c r="H2666" s="35">
        <v>7</v>
      </c>
      <c r="I2666" s="36"/>
    </row>
    <row r="2667" spans="2:9" ht="15.75" thickTop="1" thickBot="1" x14ac:dyDescent="0.25">
      <c r="B2667" s="22">
        <v>2662</v>
      </c>
      <c r="C2667" s="32">
        <v>36419</v>
      </c>
      <c r="D2667" s="33" t="s">
        <v>2077</v>
      </c>
      <c r="E2667" s="34">
        <v>-12.8</v>
      </c>
      <c r="F2667" s="34">
        <v>8.3000000000000007</v>
      </c>
      <c r="G2667" s="35">
        <v>405</v>
      </c>
      <c r="H2667" s="35">
        <v>7</v>
      </c>
      <c r="I2667" s="36"/>
    </row>
    <row r="2668" spans="2:9" ht="15.75" thickTop="1" thickBot="1" x14ac:dyDescent="0.25">
      <c r="B2668" s="22">
        <v>2663</v>
      </c>
      <c r="C2668" s="32">
        <v>36433</v>
      </c>
      <c r="D2668" s="33" t="s">
        <v>2078</v>
      </c>
      <c r="E2668" s="34">
        <v>-12.6</v>
      </c>
      <c r="F2668" s="34">
        <v>8.9</v>
      </c>
      <c r="G2668" s="35">
        <v>302</v>
      </c>
      <c r="H2668" s="35">
        <v>7</v>
      </c>
      <c r="I2668" s="36"/>
    </row>
    <row r="2669" spans="2:9" ht="15.75" thickTop="1" thickBot="1" x14ac:dyDescent="0.25">
      <c r="B2669" s="22">
        <v>2664</v>
      </c>
      <c r="C2669" s="32">
        <v>36448</v>
      </c>
      <c r="D2669" s="33" t="s">
        <v>2079</v>
      </c>
      <c r="E2669" s="34">
        <v>-13.2</v>
      </c>
      <c r="F2669" s="34">
        <v>8.1999999999999993</v>
      </c>
      <c r="G2669" s="35">
        <v>436</v>
      </c>
      <c r="H2669" s="35">
        <v>10</v>
      </c>
      <c r="I2669" s="36"/>
    </row>
    <row r="2670" spans="2:9" ht="15.75" thickTop="1" thickBot="1" x14ac:dyDescent="0.25">
      <c r="B2670" s="22">
        <v>2665</v>
      </c>
      <c r="C2670" s="32">
        <v>36452</v>
      </c>
      <c r="D2670" s="33" t="s">
        <v>2080</v>
      </c>
      <c r="E2670" s="34">
        <v>-13</v>
      </c>
      <c r="F2670" s="34">
        <v>8.3000000000000007</v>
      </c>
      <c r="G2670" s="35">
        <v>409</v>
      </c>
      <c r="H2670" s="35">
        <v>10</v>
      </c>
      <c r="I2670" s="36"/>
    </row>
    <row r="2671" spans="2:9" ht="15.75" thickTop="1" thickBot="1" x14ac:dyDescent="0.25">
      <c r="B2671" s="22">
        <v>2666</v>
      </c>
      <c r="C2671" s="32">
        <v>36456</v>
      </c>
      <c r="D2671" s="33" t="s">
        <v>2081</v>
      </c>
      <c r="E2671" s="34">
        <v>-12.1</v>
      </c>
      <c r="F2671" s="34">
        <v>9.1999999999999993</v>
      </c>
      <c r="G2671" s="35">
        <v>245</v>
      </c>
      <c r="H2671" s="35">
        <v>7</v>
      </c>
      <c r="I2671" s="36"/>
    </row>
    <row r="2672" spans="2:9" ht="15.75" thickTop="1" thickBot="1" x14ac:dyDescent="0.25">
      <c r="B2672" s="22">
        <v>2667</v>
      </c>
      <c r="C2672" s="32">
        <v>36457</v>
      </c>
      <c r="D2672" s="33" t="s">
        <v>2082</v>
      </c>
      <c r="E2672" s="34">
        <v>-12.5</v>
      </c>
      <c r="F2672" s="34">
        <v>8.9</v>
      </c>
      <c r="G2672" s="35">
        <v>301</v>
      </c>
      <c r="H2672" s="35">
        <v>7</v>
      </c>
      <c r="I2672" s="36"/>
    </row>
    <row r="2673" spans="2:9" ht="15.75" thickTop="1" thickBot="1" x14ac:dyDescent="0.25">
      <c r="B2673" s="22">
        <v>2668</v>
      </c>
      <c r="C2673" s="32">
        <v>36460</v>
      </c>
      <c r="D2673" s="33" t="s">
        <v>2083</v>
      </c>
      <c r="E2673" s="34">
        <v>-12.8</v>
      </c>
      <c r="F2673" s="34">
        <v>8.5</v>
      </c>
      <c r="G2673" s="35">
        <v>362</v>
      </c>
      <c r="H2673" s="35">
        <v>7</v>
      </c>
      <c r="I2673" s="36"/>
    </row>
    <row r="2674" spans="2:9" ht="15.75" thickTop="1" thickBot="1" x14ac:dyDescent="0.25">
      <c r="B2674" s="22">
        <v>2669</v>
      </c>
      <c r="C2674" s="32">
        <v>36466</v>
      </c>
      <c r="D2674" s="33" t="s">
        <v>2084</v>
      </c>
      <c r="E2674" s="34">
        <v>-12.7</v>
      </c>
      <c r="F2674" s="34">
        <v>8.6</v>
      </c>
      <c r="G2674" s="35">
        <v>362</v>
      </c>
      <c r="H2674" s="35">
        <v>10</v>
      </c>
      <c r="I2674" s="36"/>
    </row>
    <row r="2675" spans="2:9" ht="15.75" thickTop="1" thickBot="1" x14ac:dyDescent="0.25">
      <c r="B2675" s="22">
        <v>2670</v>
      </c>
      <c r="C2675" s="32">
        <v>36469</v>
      </c>
      <c r="D2675" s="33" t="s">
        <v>2085</v>
      </c>
      <c r="E2675" s="34">
        <v>-12.6</v>
      </c>
      <c r="F2675" s="34">
        <v>8.6999999999999993</v>
      </c>
      <c r="G2675" s="35">
        <v>323</v>
      </c>
      <c r="H2675" s="35">
        <v>7</v>
      </c>
      <c r="I2675" s="36"/>
    </row>
    <row r="2676" spans="2:9" ht="15.75" thickTop="1" thickBot="1" x14ac:dyDescent="0.25">
      <c r="B2676" s="22">
        <v>2671</v>
      </c>
      <c r="C2676" s="32">
        <v>37073</v>
      </c>
      <c r="D2676" s="33" t="s">
        <v>2086</v>
      </c>
      <c r="E2676" s="34">
        <v>-10.6</v>
      </c>
      <c r="F2676" s="34">
        <v>10.4</v>
      </c>
      <c r="G2676" s="35">
        <v>151</v>
      </c>
      <c r="H2676" s="35">
        <v>7</v>
      </c>
      <c r="I2676" s="36"/>
    </row>
    <row r="2677" spans="2:9" ht="15.75" thickTop="1" thickBot="1" x14ac:dyDescent="0.25">
      <c r="B2677" s="22">
        <v>2672</v>
      </c>
      <c r="C2677" s="32">
        <v>37075</v>
      </c>
      <c r="D2677" s="33" t="s">
        <v>2086</v>
      </c>
      <c r="E2677" s="34">
        <v>-12.3</v>
      </c>
      <c r="F2677" s="34">
        <v>8.9</v>
      </c>
      <c r="G2677" s="35">
        <v>238</v>
      </c>
      <c r="H2677" s="35">
        <v>7</v>
      </c>
      <c r="I2677" s="36"/>
    </row>
    <row r="2678" spans="2:9" ht="15.75" thickTop="1" thickBot="1" x14ac:dyDescent="0.25">
      <c r="B2678" s="22">
        <v>2673</v>
      </c>
      <c r="C2678" s="32">
        <v>37077</v>
      </c>
      <c r="D2678" s="33" t="s">
        <v>2086</v>
      </c>
      <c r="E2678" s="34">
        <v>-12.3</v>
      </c>
      <c r="F2678" s="34">
        <v>8.6</v>
      </c>
      <c r="G2678" s="35">
        <v>311</v>
      </c>
      <c r="H2678" s="35">
        <v>7</v>
      </c>
      <c r="I2678" s="36"/>
    </row>
    <row r="2679" spans="2:9" ht="15.75" thickTop="1" thickBot="1" x14ac:dyDescent="0.25">
      <c r="B2679" s="22">
        <v>2674</v>
      </c>
      <c r="C2679" s="32">
        <v>37079</v>
      </c>
      <c r="D2679" s="33" t="s">
        <v>2086</v>
      </c>
      <c r="E2679" s="34">
        <v>-12.1</v>
      </c>
      <c r="F2679" s="34">
        <v>8.9</v>
      </c>
      <c r="G2679" s="35">
        <v>248</v>
      </c>
      <c r="H2679" s="35">
        <v>7</v>
      </c>
      <c r="I2679" s="36"/>
    </row>
    <row r="2680" spans="2:9" ht="15.75" thickTop="1" thickBot="1" x14ac:dyDescent="0.25">
      <c r="B2680" s="22">
        <v>2675</v>
      </c>
      <c r="C2680" s="32">
        <v>37081</v>
      </c>
      <c r="D2680" s="33" t="s">
        <v>2086</v>
      </c>
      <c r="E2680" s="34">
        <v>-11.3</v>
      </c>
      <c r="F2680" s="34">
        <v>9.6999999999999993</v>
      </c>
      <c r="G2680" s="35">
        <v>156</v>
      </c>
      <c r="H2680" s="35">
        <v>7</v>
      </c>
      <c r="I2680" s="36"/>
    </row>
    <row r="2681" spans="2:9" ht="15.75" thickTop="1" thickBot="1" x14ac:dyDescent="0.25">
      <c r="B2681" s="22">
        <v>2676</v>
      </c>
      <c r="C2681" s="32">
        <v>37083</v>
      </c>
      <c r="D2681" s="33" t="s">
        <v>2086</v>
      </c>
      <c r="E2681" s="34">
        <v>-12.1</v>
      </c>
      <c r="F2681" s="34">
        <v>9.3000000000000007</v>
      </c>
      <c r="G2681" s="35">
        <v>160</v>
      </c>
      <c r="H2681" s="35">
        <v>7</v>
      </c>
      <c r="I2681" s="36"/>
    </row>
    <row r="2682" spans="2:9" ht="15.75" thickTop="1" thickBot="1" x14ac:dyDescent="0.25">
      <c r="B2682" s="22">
        <v>2677</v>
      </c>
      <c r="C2682" s="32">
        <v>37085</v>
      </c>
      <c r="D2682" s="33" t="s">
        <v>2086</v>
      </c>
      <c r="E2682" s="34">
        <v>-12.3</v>
      </c>
      <c r="F2682" s="34">
        <v>8.6999999999999993</v>
      </c>
      <c r="G2682" s="35">
        <v>302</v>
      </c>
      <c r="H2682" s="35">
        <v>7</v>
      </c>
      <c r="I2682" s="36"/>
    </row>
    <row r="2683" spans="2:9" ht="15.75" thickTop="1" thickBot="1" x14ac:dyDescent="0.25">
      <c r="B2683" s="22">
        <v>2678</v>
      </c>
      <c r="C2683" s="32">
        <v>37115</v>
      </c>
      <c r="D2683" s="33" t="s">
        <v>2087</v>
      </c>
      <c r="E2683" s="34">
        <v>-11.9</v>
      </c>
      <c r="F2683" s="34">
        <v>9.1999999999999993</v>
      </c>
      <c r="G2683" s="35">
        <v>184</v>
      </c>
      <c r="H2683" s="35">
        <v>7</v>
      </c>
      <c r="I2683" s="36"/>
    </row>
    <row r="2684" spans="2:9" ht="15.75" thickTop="1" thickBot="1" x14ac:dyDescent="0.25">
      <c r="B2684" s="22">
        <v>2679</v>
      </c>
      <c r="C2684" s="32">
        <v>37120</v>
      </c>
      <c r="D2684" s="33" t="s">
        <v>2088</v>
      </c>
      <c r="E2684" s="34">
        <v>-12.1</v>
      </c>
      <c r="F2684" s="34">
        <v>9.3000000000000007</v>
      </c>
      <c r="G2684" s="35">
        <v>154</v>
      </c>
      <c r="H2684" s="35">
        <v>7</v>
      </c>
      <c r="I2684" s="36"/>
    </row>
    <row r="2685" spans="2:9" ht="15.75" thickTop="1" thickBot="1" x14ac:dyDescent="0.25">
      <c r="B2685" s="22">
        <v>2680</v>
      </c>
      <c r="C2685" s="32">
        <v>37124</v>
      </c>
      <c r="D2685" s="33" t="s">
        <v>2089</v>
      </c>
      <c r="E2685" s="34">
        <v>-12.2</v>
      </c>
      <c r="F2685" s="34">
        <v>9.1</v>
      </c>
      <c r="G2685" s="35">
        <v>212</v>
      </c>
      <c r="H2685" s="35">
        <v>7</v>
      </c>
      <c r="I2685" s="36"/>
    </row>
    <row r="2686" spans="2:9" ht="15.75" thickTop="1" thickBot="1" x14ac:dyDescent="0.25">
      <c r="B2686" s="22">
        <v>2681</v>
      </c>
      <c r="C2686" s="32">
        <v>37127</v>
      </c>
      <c r="D2686" s="33" t="s">
        <v>2090</v>
      </c>
      <c r="E2686" s="34">
        <v>-12.5</v>
      </c>
      <c r="F2686" s="34">
        <v>8.3000000000000007</v>
      </c>
      <c r="G2686" s="35">
        <v>376</v>
      </c>
      <c r="H2686" s="35">
        <v>7</v>
      </c>
      <c r="I2686" s="36"/>
    </row>
    <row r="2687" spans="2:9" ht="15.75" thickTop="1" thickBot="1" x14ac:dyDescent="0.25">
      <c r="B2687" s="22">
        <v>2682</v>
      </c>
      <c r="C2687" s="32">
        <v>37130</v>
      </c>
      <c r="D2687" s="33" t="s">
        <v>2091</v>
      </c>
      <c r="E2687" s="34">
        <v>-12.1</v>
      </c>
      <c r="F2687" s="34">
        <v>9</v>
      </c>
      <c r="G2687" s="35">
        <v>240</v>
      </c>
      <c r="H2687" s="35">
        <v>7</v>
      </c>
      <c r="I2687" s="36"/>
    </row>
    <row r="2688" spans="2:9" ht="15.75" thickTop="1" thickBot="1" x14ac:dyDescent="0.25">
      <c r="B2688" s="22">
        <v>2683</v>
      </c>
      <c r="C2688" s="32">
        <v>37133</v>
      </c>
      <c r="D2688" s="33" t="s">
        <v>744</v>
      </c>
      <c r="E2688" s="34">
        <v>-12.1</v>
      </c>
      <c r="F2688" s="34">
        <v>9.1</v>
      </c>
      <c r="G2688" s="35">
        <v>207</v>
      </c>
      <c r="H2688" s="35">
        <v>7</v>
      </c>
      <c r="I2688" s="36"/>
    </row>
    <row r="2689" spans="2:9" ht="15.75" thickTop="1" thickBot="1" x14ac:dyDescent="0.25">
      <c r="B2689" s="22">
        <v>2684</v>
      </c>
      <c r="C2689" s="32">
        <v>37136</v>
      </c>
      <c r="D2689" s="33" t="s">
        <v>2092</v>
      </c>
      <c r="E2689" s="34">
        <v>-12</v>
      </c>
      <c r="F2689" s="34">
        <v>9</v>
      </c>
      <c r="G2689" s="35">
        <v>221</v>
      </c>
      <c r="H2689" s="35">
        <v>7</v>
      </c>
      <c r="I2689" s="36"/>
    </row>
    <row r="2690" spans="2:9" ht="15.75" thickTop="1" thickBot="1" x14ac:dyDescent="0.25">
      <c r="B2690" s="22">
        <v>2685</v>
      </c>
      <c r="C2690" s="32">
        <v>37139</v>
      </c>
      <c r="D2690" s="33" t="s">
        <v>2093</v>
      </c>
      <c r="E2690" s="34">
        <v>-12</v>
      </c>
      <c r="F2690" s="34">
        <v>9.1</v>
      </c>
      <c r="G2690" s="35">
        <v>195</v>
      </c>
      <c r="H2690" s="35">
        <v>7</v>
      </c>
      <c r="I2690" s="36"/>
    </row>
    <row r="2691" spans="2:9" ht="15.75" thickTop="1" thickBot="1" x14ac:dyDescent="0.25">
      <c r="B2691" s="22">
        <v>2686</v>
      </c>
      <c r="C2691" s="32">
        <v>37154</v>
      </c>
      <c r="D2691" s="33" t="s">
        <v>2094</v>
      </c>
      <c r="E2691" s="34">
        <v>-11.7</v>
      </c>
      <c r="F2691" s="34">
        <v>9.4</v>
      </c>
      <c r="G2691" s="35">
        <v>117</v>
      </c>
      <c r="H2691" s="35">
        <v>7</v>
      </c>
      <c r="I2691" s="36"/>
    </row>
    <row r="2692" spans="2:9" ht="15.75" thickTop="1" thickBot="1" x14ac:dyDescent="0.25">
      <c r="B2692" s="22">
        <v>2687</v>
      </c>
      <c r="C2692" s="32">
        <v>37170</v>
      </c>
      <c r="D2692" s="33" t="s">
        <v>2095</v>
      </c>
      <c r="E2692" s="34">
        <v>-11.7</v>
      </c>
      <c r="F2692" s="34">
        <v>9.1</v>
      </c>
      <c r="G2692" s="35">
        <v>200</v>
      </c>
      <c r="H2692" s="35">
        <v>7</v>
      </c>
      <c r="I2692" s="36"/>
    </row>
    <row r="2693" spans="2:9" ht="15.75" thickTop="1" thickBot="1" x14ac:dyDescent="0.25">
      <c r="B2693" s="22">
        <v>2688</v>
      </c>
      <c r="C2693" s="32">
        <v>37176</v>
      </c>
      <c r="D2693" s="33" t="s">
        <v>2096</v>
      </c>
      <c r="E2693" s="34">
        <v>-12.1</v>
      </c>
      <c r="F2693" s="34">
        <v>9.1999999999999993</v>
      </c>
      <c r="G2693" s="35">
        <v>151</v>
      </c>
      <c r="H2693" s="35">
        <v>7</v>
      </c>
      <c r="I2693" s="36"/>
    </row>
    <row r="2694" spans="2:9" ht="15.75" thickTop="1" thickBot="1" x14ac:dyDescent="0.25">
      <c r="B2694" s="22">
        <v>2689</v>
      </c>
      <c r="C2694" s="32">
        <v>37181</v>
      </c>
      <c r="D2694" s="33" t="s">
        <v>2097</v>
      </c>
      <c r="E2694" s="34">
        <v>-12.6</v>
      </c>
      <c r="F2694" s="34">
        <v>8.4</v>
      </c>
      <c r="G2694" s="35">
        <v>344</v>
      </c>
      <c r="H2694" s="35">
        <v>7</v>
      </c>
      <c r="I2694" s="36"/>
    </row>
    <row r="2695" spans="2:9" ht="15.75" thickTop="1" thickBot="1" x14ac:dyDescent="0.25">
      <c r="B2695" s="22">
        <v>2690</v>
      </c>
      <c r="C2695" s="32">
        <v>37186</v>
      </c>
      <c r="D2695" s="33" t="s">
        <v>2098</v>
      </c>
      <c r="E2695" s="34">
        <v>-12.1</v>
      </c>
      <c r="F2695" s="34">
        <v>8.8000000000000007</v>
      </c>
      <c r="G2695" s="35">
        <v>253</v>
      </c>
      <c r="H2695" s="35">
        <v>7</v>
      </c>
      <c r="I2695" s="36"/>
    </row>
    <row r="2696" spans="2:9" ht="15.75" thickTop="1" thickBot="1" x14ac:dyDescent="0.25">
      <c r="B2696" s="22">
        <v>2691</v>
      </c>
      <c r="C2696" s="32">
        <v>37191</v>
      </c>
      <c r="D2696" s="33" t="s">
        <v>2099</v>
      </c>
      <c r="E2696" s="34">
        <v>-12</v>
      </c>
      <c r="F2696" s="34">
        <v>9.1999999999999993</v>
      </c>
      <c r="G2696" s="35">
        <v>143</v>
      </c>
      <c r="H2696" s="35">
        <v>7</v>
      </c>
      <c r="I2696" s="36"/>
    </row>
    <row r="2697" spans="2:9" ht="15.75" thickTop="1" thickBot="1" x14ac:dyDescent="0.25">
      <c r="B2697" s="22">
        <v>2692</v>
      </c>
      <c r="C2697" s="32">
        <v>37194</v>
      </c>
      <c r="D2697" s="33" t="s">
        <v>2100</v>
      </c>
      <c r="E2697" s="34">
        <v>-11.8</v>
      </c>
      <c r="F2697" s="34">
        <v>8.9</v>
      </c>
      <c r="G2697" s="35">
        <v>234</v>
      </c>
      <c r="H2697" s="35">
        <v>7</v>
      </c>
      <c r="I2697" s="36"/>
    </row>
    <row r="2698" spans="2:9" ht="15.75" thickTop="1" thickBot="1" x14ac:dyDescent="0.25">
      <c r="B2698" s="22">
        <v>2693</v>
      </c>
      <c r="C2698" s="32">
        <v>37197</v>
      </c>
      <c r="D2698" s="33" t="s">
        <v>2101</v>
      </c>
      <c r="E2698" s="34">
        <v>-12.1</v>
      </c>
      <c r="F2698" s="34">
        <v>9.1</v>
      </c>
      <c r="G2698" s="35">
        <v>177</v>
      </c>
      <c r="H2698" s="35">
        <v>7</v>
      </c>
      <c r="I2698" s="36"/>
    </row>
    <row r="2699" spans="2:9" ht="15.75" thickTop="1" thickBot="1" x14ac:dyDescent="0.25">
      <c r="B2699" s="22">
        <v>2694</v>
      </c>
      <c r="C2699" s="32">
        <v>37199</v>
      </c>
      <c r="D2699" s="33" t="s">
        <v>2102</v>
      </c>
      <c r="E2699" s="34">
        <v>-12</v>
      </c>
      <c r="F2699" s="34">
        <v>9.1999999999999993</v>
      </c>
      <c r="G2699" s="35">
        <v>157</v>
      </c>
      <c r="H2699" s="35">
        <v>7</v>
      </c>
      <c r="I2699" s="36"/>
    </row>
    <row r="2700" spans="2:9" ht="15.75" thickTop="1" thickBot="1" x14ac:dyDescent="0.25">
      <c r="B2700" s="22">
        <v>2695</v>
      </c>
      <c r="C2700" s="32">
        <v>37213</v>
      </c>
      <c r="D2700" s="33" t="s">
        <v>2103</v>
      </c>
      <c r="E2700" s="34">
        <v>-11.5</v>
      </c>
      <c r="F2700" s="34">
        <v>9.1999999999999993</v>
      </c>
      <c r="G2700" s="35">
        <v>184</v>
      </c>
      <c r="H2700" s="35">
        <v>7</v>
      </c>
      <c r="I2700" s="36"/>
    </row>
    <row r="2701" spans="2:9" ht="15.75" thickTop="1" thickBot="1" x14ac:dyDescent="0.25">
      <c r="B2701" s="22">
        <v>2696</v>
      </c>
      <c r="C2701" s="32">
        <v>37214</v>
      </c>
      <c r="D2701" s="33" t="s">
        <v>2103</v>
      </c>
      <c r="E2701" s="34">
        <v>-12.3</v>
      </c>
      <c r="F2701" s="34">
        <v>8.6999999999999993</v>
      </c>
      <c r="G2701" s="35">
        <v>308</v>
      </c>
      <c r="H2701" s="35">
        <v>7</v>
      </c>
      <c r="I2701" s="36"/>
    </row>
    <row r="2702" spans="2:9" ht="15.75" thickTop="1" thickBot="1" x14ac:dyDescent="0.25">
      <c r="B2702" s="22">
        <v>2697</v>
      </c>
      <c r="C2702" s="32">
        <v>37215</v>
      </c>
      <c r="D2702" s="33" t="s">
        <v>2103</v>
      </c>
      <c r="E2702" s="34">
        <v>-12.3</v>
      </c>
      <c r="F2702" s="34">
        <v>8.6999999999999993</v>
      </c>
      <c r="G2702" s="35">
        <v>317</v>
      </c>
      <c r="H2702" s="35">
        <v>7</v>
      </c>
      <c r="I2702" s="36"/>
    </row>
    <row r="2703" spans="2:9" ht="15.75" thickTop="1" thickBot="1" x14ac:dyDescent="0.25">
      <c r="B2703" s="22">
        <v>2698</v>
      </c>
      <c r="C2703" s="32">
        <v>37216</v>
      </c>
      <c r="D2703" s="33" t="s">
        <v>2104</v>
      </c>
      <c r="E2703" s="34">
        <v>-12.6</v>
      </c>
      <c r="F2703" s="34">
        <v>7.9</v>
      </c>
      <c r="G2703" s="35">
        <v>456</v>
      </c>
      <c r="H2703" s="35">
        <v>7</v>
      </c>
      <c r="I2703" s="36"/>
    </row>
    <row r="2704" spans="2:9" ht="15.75" thickTop="1" thickBot="1" x14ac:dyDescent="0.25">
      <c r="B2704" s="22">
        <v>2699</v>
      </c>
      <c r="C2704" s="32">
        <v>37217</v>
      </c>
      <c r="D2704" s="33" t="s">
        <v>2103</v>
      </c>
      <c r="E2704" s="34">
        <v>-12.7</v>
      </c>
      <c r="F2704" s="34">
        <v>8.1999999999999993</v>
      </c>
      <c r="G2704" s="35">
        <v>402</v>
      </c>
      <c r="H2704" s="35">
        <v>7</v>
      </c>
      <c r="I2704" s="36"/>
    </row>
    <row r="2705" spans="2:9" ht="15.75" thickTop="1" thickBot="1" x14ac:dyDescent="0.25">
      <c r="B2705" s="22">
        <v>2700</v>
      </c>
      <c r="C2705" s="32">
        <v>37218</v>
      </c>
      <c r="D2705" s="33" t="s">
        <v>2103</v>
      </c>
      <c r="E2705" s="34">
        <v>-11.7</v>
      </c>
      <c r="F2705" s="34">
        <v>9</v>
      </c>
      <c r="G2705" s="35">
        <v>223</v>
      </c>
      <c r="H2705" s="35">
        <v>7</v>
      </c>
      <c r="I2705" s="36"/>
    </row>
    <row r="2706" spans="2:9" ht="15.75" thickTop="1" thickBot="1" x14ac:dyDescent="0.25">
      <c r="B2706" s="22">
        <v>2701</v>
      </c>
      <c r="C2706" s="32">
        <v>37235</v>
      </c>
      <c r="D2706" s="33" t="s">
        <v>2105</v>
      </c>
      <c r="E2706" s="34">
        <v>-12.7</v>
      </c>
      <c r="F2706" s="34">
        <v>8.1999999999999993</v>
      </c>
      <c r="G2706" s="35">
        <v>403</v>
      </c>
      <c r="H2706" s="35">
        <v>7</v>
      </c>
      <c r="I2706" s="36"/>
    </row>
    <row r="2707" spans="2:9" ht="15.75" thickTop="1" thickBot="1" x14ac:dyDescent="0.25">
      <c r="B2707" s="22">
        <v>2702</v>
      </c>
      <c r="C2707" s="32">
        <v>37242</v>
      </c>
      <c r="D2707" s="33" t="s">
        <v>2106</v>
      </c>
      <c r="E2707" s="34">
        <v>-12.4</v>
      </c>
      <c r="F2707" s="34">
        <v>8.6999999999999993</v>
      </c>
      <c r="G2707" s="35">
        <v>316</v>
      </c>
      <c r="H2707" s="35">
        <v>7</v>
      </c>
      <c r="I2707" s="36"/>
    </row>
    <row r="2708" spans="2:9" ht="15.75" thickTop="1" thickBot="1" x14ac:dyDescent="0.25">
      <c r="B2708" s="22">
        <v>2703</v>
      </c>
      <c r="C2708" s="32">
        <v>37247</v>
      </c>
      <c r="D2708" s="33" t="s">
        <v>2107</v>
      </c>
      <c r="E2708" s="34">
        <v>-12.8</v>
      </c>
      <c r="F2708" s="34">
        <v>7.9</v>
      </c>
      <c r="G2708" s="35">
        <v>463</v>
      </c>
      <c r="H2708" s="35">
        <v>7</v>
      </c>
      <c r="I2708" s="36"/>
    </row>
    <row r="2709" spans="2:9" ht="15.75" thickTop="1" thickBot="1" x14ac:dyDescent="0.25">
      <c r="B2709" s="22">
        <v>2704</v>
      </c>
      <c r="C2709" s="32">
        <v>37249</v>
      </c>
      <c r="D2709" s="33" t="s">
        <v>2108</v>
      </c>
      <c r="E2709" s="34">
        <v>-12</v>
      </c>
      <c r="F2709" s="34">
        <v>8.8000000000000007</v>
      </c>
      <c r="G2709" s="35">
        <v>277</v>
      </c>
      <c r="H2709" s="35">
        <v>7</v>
      </c>
      <c r="I2709" s="36"/>
    </row>
    <row r="2710" spans="2:9" ht="15.75" thickTop="1" thickBot="1" x14ac:dyDescent="0.25">
      <c r="B2710" s="22">
        <v>2705</v>
      </c>
      <c r="C2710" s="32">
        <v>37269</v>
      </c>
      <c r="D2710" s="33" t="s">
        <v>2109</v>
      </c>
      <c r="E2710" s="34">
        <v>-11.9</v>
      </c>
      <c r="F2710" s="34">
        <v>9.1</v>
      </c>
      <c r="G2710" s="35">
        <v>237</v>
      </c>
      <c r="H2710" s="35">
        <v>7</v>
      </c>
      <c r="I2710" s="36"/>
    </row>
    <row r="2711" spans="2:9" ht="15.75" thickTop="1" thickBot="1" x14ac:dyDescent="0.25">
      <c r="B2711" s="22">
        <v>2706</v>
      </c>
      <c r="C2711" s="32">
        <v>37276</v>
      </c>
      <c r="D2711" s="33" t="s">
        <v>2110</v>
      </c>
      <c r="E2711" s="34">
        <v>-12.1</v>
      </c>
      <c r="F2711" s="34">
        <v>9</v>
      </c>
      <c r="G2711" s="35">
        <v>249</v>
      </c>
      <c r="H2711" s="35">
        <v>7</v>
      </c>
      <c r="I2711" s="36"/>
    </row>
    <row r="2712" spans="2:9" ht="15.75" thickTop="1" thickBot="1" x14ac:dyDescent="0.25">
      <c r="B2712" s="22">
        <v>2707</v>
      </c>
      <c r="C2712" s="32">
        <v>37281</v>
      </c>
      <c r="D2712" s="33" t="s">
        <v>2111</v>
      </c>
      <c r="E2712" s="34">
        <v>-12</v>
      </c>
      <c r="F2712" s="34">
        <v>9.4</v>
      </c>
      <c r="G2712" s="35">
        <v>164</v>
      </c>
      <c r="H2712" s="35">
        <v>7</v>
      </c>
      <c r="I2712" s="36"/>
    </row>
    <row r="2713" spans="2:9" ht="15.75" thickTop="1" thickBot="1" x14ac:dyDescent="0.25">
      <c r="B2713" s="22">
        <v>2708</v>
      </c>
      <c r="C2713" s="32">
        <v>37284</v>
      </c>
      <c r="D2713" s="33" t="s">
        <v>2112</v>
      </c>
      <c r="E2713" s="34">
        <v>-12.5</v>
      </c>
      <c r="F2713" s="34">
        <v>8.8000000000000007</v>
      </c>
      <c r="G2713" s="35">
        <v>293</v>
      </c>
      <c r="H2713" s="35">
        <v>7</v>
      </c>
      <c r="I2713" s="36"/>
    </row>
    <row r="2714" spans="2:9" ht="15.75" thickTop="1" thickBot="1" x14ac:dyDescent="0.25">
      <c r="B2714" s="22">
        <v>2709</v>
      </c>
      <c r="C2714" s="32">
        <v>37287</v>
      </c>
      <c r="D2714" s="33" t="s">
        <v>2113</v>
      </c>
      <c r="E2714" s="34">
        <v>-11.8</v>
      </c>
      <c r="F2714" s="34">
        <v>9.3000000000000007</v>
      </c>
      <c r="G2714" s="35">
        <v>183</v>
      </c>
      <c r="H2714" s="35">
        <v>7</v>
      </c>
      <c r="I2714" s="36"/>
    </row>
    <row r="2715" spans="2:9" ht="15.75" thickTop="1" thickBot="1" x14ac:dyDescent="0.25">
      <c r="B2715" s="22">
        <v>2710</v>
      </c>
      <c r="C2715" s="32">
        <v>37290</v>
      </c>
      <c r="D2715" s="33" t="s">
        <v>2114</v>
      </c>
      <c r="E2715" s="34">
        <v>-12.5</v>
      </c>
      <c r="F2715" s="34">
        <v>8.6999999999999993</v>
      </c>
      <c r="G2715" s="35">
        <v>303</v>
      </c>
      <c r="H2715" s="35">
        <v>7</v>
      </c>
      <c r="I2715" s="36"/>
    </row>
    <row r="2716" spans="2:9" ht="15.75" thickTop="1" thickBot="1" x14ac:dyDescent="0.25">
      <c r="B2716" s="22">
        <v>2711</v>
      </c>
      <c r="C2716" s="32">
        <v>37293</v>
      </c>
      <c r="D2716" s="33" t="s">
        <v>2115</v>
      </c>
      <c r="E2716" s="34">
        <v>-12.8</v>
      </c>
      <c r="F2716" s="34">
        <v>8.6999999999999993</v>
      </c>
      <c r="G2716" s="35">
        <v>312</v>
      </c>
      <c r="H2716" s="35">
        <v>7</v>
      </c>
      <c r="I2716" s="36"/>
    </row>
    <row r="2717" spans="2:9" ht="15.75" thickTop="1" thickBot="1" x14ac:dyDescent="0.25">
      <c r="B2717" s="22">
        <v>2712</v>
      </c>
      <c r="C2717" s="32">
        <v>37296</v>
      </c>
      <c r="D2717" s="33" t="s">
        <v>2116</v>
      </c>
      <c r="E2717" s="34">
        <v>-12.8</v>
      </c>
      <c r="F2717" s="34">
        <v>8.5</v>
      </c>
      <c r="G2717" s="35">
        <v>358</v>
      </c>
      <c r="H2717" s="35">
        <v>7</v>
      </c>
      <c r="I2717" s="36"/>
    </row>
    <row r="2718" spans="2:9" ht="15.75" thickTop="1" thickBot="1" x14ac:dyDescent="0.25">
      <c r="B2718" s="22">
        <v>2713</v>
      </c>
      <c r="C2718" s="32">
        <v>37297</v>
      </c>
      <c r="D2718" s="33" t="s">
        <v>2117</v>
      </c>
      <c r="E2718" s="34">
        <v>-12.2</v>
      </c>
      <c r="F2718" s="34">
        <v>9</v>
      </c>
      <c r="G2718" s="35">
        <v>244</v>
      </c>
      <c r="H2718" s="35">
        <v>7</v>
      </c>
      <c r="I2718" s="36"/>
    </row>
    <row r="2719" spans="2:9" ht="15.75" thickTop="1" thickBot="1" x14ac:dyDescent="0.25">
      <c r="B2719" s="22">
        <v>2714</v>
      </c>
      <c r="C2719" s="32">
        <v>37299</v>
      </c>
      <c r="D2719" s="33" t="s">
        <v>2118</v>
      </c>
      <c r="E2719" s="34">
        <v>-12.8</v>
      </c>
      <c r="F2719" s="34">
        <v>8.8000000000000007</v>
      </c>
      <c r="G2719" s="35">
        <v>307</v>
      </c>
      <c r="H2719" s="35">
        <v>7</v>
      </c>
      <c r="I2719" s="36"/>
    </row>
    <row r="2720" spans="2:9" ht="15.75" thickTop="1" thickBot="1" x14ac:dyDescent="0.25">
      <c r="B2720" s="22">
        <v>2715</v>
      </c>
      <c r="C2720" s="32">
        <v>37308</v>
      </c>
      <c r="D2720" s="33" t="s">
        <v>2119</v>
      </c>
      <c r="E2720" s="34">
        <v>-13.1</v>
      </c>
      <c r="F2720" s="34">
        <v>7.8</v>
      </c>
      <c r="G2720" s="35">
        <v>467</v>
      </c>
      <c r="H2720" s="35">
        <v>7</v>
      </c>
      <c r="I2720" s="36"/>
    </row>
    <row r="2721" spans="2:9" ht="15.75" thickTop="1" thickBot="1" x14ac:dyDescent="0.25">
      <c r="B2721" s="22">
        <v>2716</v>
      </c>
      <c r="C2721" s="32">
        <v>37318</v>
      </c>
      <c r="D2721" s="33" t="s">
        <v>2120</v>
      </c>
      <c r="E2721" s="34">
        <v>-12.6</v>
      </c>
      <c r="F2721" s="34">
        <v>8.4</v>
      </c>
      <c r="G2721" s="35">
        <v>365</v>
      </c>
      <c r="H2721" s="35">
        <v>7</v>
      </c>
      <c r="I2721" s="36"/>
    </row>
    <row r="2722" spans="2:9" ht="15.75" thickTop="1" thickBot="1" x14ac:dyDescent="0.25">
      <c r="B2722" s="22">
        <v>2717</v>
      </c>
      <c r="C2722" s="32">
        <v>37327</v>
      </c>
      <c r="D2722" s="33" t="s">
        <v>2121</v>
      </c>
      <c r="E2722" s="34">
        <v>-12.5</v>
      </c>
      <c r="F2722" s="34">
        <v>8.6</v>
      </c>
      <c r="G2722" s="35">
        <v>337</v>
      </c>
      <c r="H2722" s="35">
        <v>7</v>
      </c>
      <c r="I2722" s="36"/>
    </row>
    <row r="2723" spans="2:9" ht="15.75" thickTop="1" thickBot="1" x14ac:dyDescent="0.25">
      <c r="B2723" s="22">
        <v>2718</v>
      </c>
      <c r="C2723" s="32">
        <v>37339</v>
      </c>
      <c r="D2723" s="33" t="s">
        <v>2122</v>
      </c>
      <c r="E2723" s="34">
        <v>-13.2</v>
      </c>
      <c r="F2723" s="34">
        <v>8</v>
      </c>
      <c r="G2723" s="35">
        <v>435</v>
      </c>
      <c r="H2723" s="35">
        <v>7</v>
      </c>
      <c r="I2723" s="36"/>
    </row>
    <row r="2724" spans="2:9" ht="15.75" thickTop="1" thickBot="1" x14ac:dyDescent="0.25">
      <c r="B2724" s="22">
        <v>2719</v>
      </c>
      <c r="C2724" s="32">
        <v>37345</v>
      </c>
      <c r="D2724" s="33" t="s">
        <v>2123</v>
      </c>
      <c r="E2724" s="34">
        <v>-12.7</v>
      </c>
      <c r="F2724" s="34">
        <v>8.8000000000000007</v>
      </c>
      <c r="G2724" s="35">
        <v>263</v>
      </c>
      <c r="H2724" s="35">
        <v>7</v>
      </c>
      <c r="I2724" s="36"/>
    </row>
    <row r="2725" spans="2:9" ht="15.75" thickTop="1" thickBot="1" x14ac:dyDescent="0.25">
      <c r="B2725" s="22">
        <v>2720</v>
      </c>
      <c r="C2725" s="32">
        <v>37351</v>
      </c>
      <c r="D2725" s="33" t="s">
        <v>2124</v>
      </c>
      <c r="E2725" s="34">
        <v>-12.7</v>
      </c>
      <c r="F2725" s="34">
        <v>8.6</v>
      </c>
      <c r="G2725" s="35">
        <v>342</v>
      </c>
      <c r="H2725" s="35">
        <v>7</v>
      </c>
      <c r="I2725" s="36"/>
    </row>
    <row r="2726" spans="2:9" ht="15.75" thickTop="1" thickBot="1" x14ac:dyDescent="0.25">
      <c r="B2726" s="22">
        <v>2721</v>
      </c>
      <c r="C2726" s="32">
        <v>37355</v>
      </c>
      <c r="D2726" s="33" t="s">
        <v>2125</v>
      </c>
      <c r="E2726" s="34">
        <v>-12.7</v>
      </c>
      <c r="F2726" s="34">
        <v>8.6999999999999993</v>
      </c>
      <c r="G2726" s="35">
        <v>298</v>
      </c>
      <c r="H2726" s="35">
        <v>7</v>
      </c>
      <c r="I2726" s="36"/>
    </row>
    <row r="2727" spans="2:9" ht="15.75" thickTop="1" thickBot="1" x14ac:dyDescent="0.25">
      <c r="B2727" s="22">
        <v>2722</v>
      </c>
      <c r="C2727" s="32">
        <v>37359</v>
      </c>
      <c r="D2727" s="33" t="s">
        <v>2126</v>
      </c>
      <c r="E2727" s="34">
        <v>-12.8</v>
      </c>
      <c r="F2727" s="34">
        <v>8.1</v>
      </c>
      <c r="G2727" s="35">
        <v>432</v>
      </c>
      <c r="H2727" s="35">
        <v>7</v>
      </c>
      <c r="I2727" s="36"/>
    </row>
    <row r="2728" spans="2:9" ht="15.75" thickTop="1" thickBot="1" x14ac:dyDescent="0.25">
      <c r="B2728" s="22">
        <v>2723</v>
      </c>
      <c r="C2728" s="32">
        <v>37412</v>
      </c>
      <c r="D2728" s="33" t="s">
        <v>2127</v>
      </c>
      <c r="E2728" s="34">
        <v>-12.3</v>
      </c>
      <c r="F2728" s="34">
        <v>8.9</v>
      </c>
      <c r="G2728" s="35">
        <v>221</v>
      </c>
      <c r="H2728" s="35">
        <v>7</v>
      </c>
      <c r="I2728" s="36"/>
    </row>
    <row r="2729" spans="2:9" ht="15.75" thickTop="1" thickBot="1" x14ac:dyDescent="0.25">
      <c r="B2729" s="22">
        <v>2724</v>
      </c>
      <c r="C2729" s="32">
        <v>37431</v>
      </c>
      <c r="D2729" s="33" t="s">
        <v>2128</v>
      </c>
      <c r="E2729" s="34">
        <v>-13.5</v>
      </c>
      <c r="F2729" s="34">
        <v>7.7</v>
      </c>
      <c r="G2729" s="35">
        <v>444</v>
      </c>
      <c r="H2729" s="35">
        <v>6</v>
      </c>
      <c r="I2729" s="36"/>
    </row>
    <row r="2730" spans="2:9" ht="15.75" thickTop="1" thickBot="1" x14ac:dyDescent="0.25">
      <c r="B2730" s="22">
        <v>2725</v>
      </c>
      <c r="C2730" s="32">
        <v>37434</v>
      </c>
      <c r="D2730" s="33" t="s">
        <v>2129</v>
      </c>
      <c r="E2730" s="34">
        <v>-11.9</v>
      </c>
      <c r="F2730" s="34">
        <v>9.1999999999999993</v>
      </c>
      <c r="G2730" s="35">
        <v>150</v>
      </c>
      <c r="H2730" s="35">
        <v>7</v>
      </c>
      <c r="I2730" s="36"/>
    </row>
    <row r="2731" spans="2:9" ht="15.75" thickTop="1" thickBot="1" x14ac:dyDescent="0.25">
      <c r="B2731" s="22">
        <v>2726</v>
      </c>
      <c r="C2731" s="32">
        <v>37441</v>
      </c>
      <c r="D2731" s="33" t="s">
        <v>2130</v>
      </c>
      <c r="E2731" s="34">
        <v>-13.2</v>
      </c>
      <c r="F2731" s="34">
        <v>8.3000000000000007</v>
      </c>
      <c r="G2731" s="35">
        <v>352</v>
      </c>
      <c r="H2731" s="35">
        <v>7</v>
      </c>
      <c r="I2731" s="36"/>
    </row>
    <row r="2732" spans="2:9" ht="15.75" thickTop="1" thickBot="1" x14ac:dyDescent="0.25">
      <c r="B2732" s="22">
        <v>2727</v>
      </c>
      <c r="C2732" s="32">
        <v>37444</v>
      </c>
      <c r="D2732" s="33" t="s">
        <v>2131</v>
      </c>
      <c r="E2732" s="34">
        <v>-14.2</v>
      </c>
      <c r="F2732" s="34">
        <v>6.2</v>
      </c>
      <c r="G2732" s="35">
        <v>683</v>
      </c>
      <c r="H2732" s="35">
        <v>6</v>
      </c>
      <c r="I2732" s="36"/>
    </row>
    <row r="2733" spans="2:9" ht="15.75" thickTop="1" thickBot="1" x14ac:dyDescent="0.25">
      <c r="B2733" s="22">
        <v>2728</v>
      </c>
      <c r="C2733" s="32">
        <v>37445</v>
      </c>
      <c r="D2733" s="33" t="s">
        <v>2132</v>
      </c>
      <c r="E2733" s="34">
        <v>-13</v>
      </c>
      <c r="F2733" s="34">
        <v>8.6999999999999993</v>
      </c>
      <c r="G2733" s="35">
        <v>271</v>
      </c>
      <c r="H2733" s="35">
        <v>7</v>
      </c>
      <c r="I2733" s="36"/>
    </row>
    <row r="2734" spans="2:9" ht="15.75" thickTop="1" thickBot="1" x14ac:dyDescent="0.25">
      <c r="B2734" s="22">
        <v>2729</v>
      </c>
      <c r="C2734" s="32">
        <v>37447</v>
      </c>
      <c r="D2734" s="33" t="s">
        <v>2133</v>
      </c>
      <c r="E2734" s="34">
        <v>-13.5</v>
      </c>
      <c r="F2734" s="34">
        <v>7.9</v>
      </c>
      <c r="G2734" s="35">
        <v>405</v>
      </c>
      <c r="H2734" s="35">
        <v>6</v>
      </c>
      <c r="I2734" s="36"/>
    </row>
    <row r="2735" spans="2:9" ht="15.75" thickTop="1" thickBot="1" x14ac:dyDescent="0.25">
      <c r="B2735" s="22">
        <v>2730</v>
      </c>
      <c r="C2735" s="32">
        <v>37449</v>
      </c>
      <c r="D2735" s="33" t="s">
        <v>2134</v>
      </c>
      <c r="E2735" s="34">
        <v>-13.6</v>
      </c>
      <c r="F2735" s="34">
        <v>7.2</v>
      </c>
      <c r="G2735" s="35">
        <v>529</v>
      </c>
      <c r="H2735" s="35">
        <v>6</v>
      </c>
      <c r="I2735" s="36"/>
    </row>
    <row r="2736" spans="2:9" ht="15.75" thickTop="1" thickBot="1" x14ac:dyDescent="0.25">
      <c r="B2736" s="22">
        <v>2731</v>
      </c>
      <c r="C2736" s="32">
        <v>37520</v>
      </c>
      <c r="D2736" s="33" t="s">
        <v>2135</v>
      </c>
      <c r="E2736" s="34">
        <v>-12.9</v>
      </c>
      <c r="F2736" s="34">
        <v>8.4</v>
      </c>
      <c r="G2736" s="35">
        <v>335</v>
      </c>
      <c r="H2736" s="35">
        <v>6</v>
      </c>
      <c r="I2736" s="36"/>
    </row>
    <row r="2737" spans="2:9" ht="15.75" thickTop="1" thickBot="1" x14ac:dyDescent="0.25">
      <c r="B2737" s="22">
        <v>2732</v>
      </c>
      <c r="C2737" s="32">
        <v>37539</v>
      </c>
      <c r="D2737" s="33" t="s">
        <v>2136</v>
      </c>
      <c r="E2737" s="34">
        <v>-12.3</v>
      </c>
      <c r="F2737" s="34">
        <v>9</v>
      </c>
      <c r="G2737" s="35">
        <v>213</v>
      </c>
      <c r="H2737" s="35">
        <v>7</v>
      </c>
      <c r="I2737" s="36"/>
    </row>
    <row r="2738" spans="2:9" ht="15.75" thickTop="1" thickBot="1" x14ac:dyDescent="0.25">
      <c r="B2738" s="22">
        <v>2733</v>
      </c>
      <c r="C2738" s="32">
        <v>37574</v>
      </c>
      <c r="D2738" s="33" t="s">
        <v>2137</v>
      </c>
      <c r="E2738" s="34">
        <v>-12.1</v>
      </c>
      <c r="F2738" s="34">
        <v>9.4</v>
      </c>
      <c r="G2738" s="35">
        <v>117</v>
      </c>
      <c r="H2738" s="35">
        <v>7</v>
      </c>
      <c r="I2738" s="36"/>
    </row>
    <row r="2739" spans="2:9" ht="15.75" thickTop="1" thickBot="1" x14ac:dyDescent="0.25">
      <c r="B2739" s="22">
        <v>2734</v>
      </c>
      <c r="C2739" s="32">
        <v>37581</v>
      </c>
      <c r="D2739" s="33" t="s">
        <v>2138</v>
      </c>
      <c r="E2739" s="34">
        <v>-12.3</v>
      </c>
      <c r="F2739" s="34">
        <v>9.1</v>
      </c>
      <c r="G2739" s="35">
        <v>174</v>
      </c>
      <c r="H2739" s="35">
        <v>7</v>
      </c>
      <c r="I2739" s="36"/>
    </row>
    <row r="2740" spans="2:9" ht="15.75" thickTop="1" thickBot="1" x14ac:dyDescent="0.25">
      <c r="B2740" s="22">
        <v>2735</v>
      </c>
      <c r="C2740" s="32">
        <v>37586</v>
      </c>
      <c r="D2740" s="33" t="s">
        <v>2139</v>
      </c>
      <c r="E2740" s="34">
        <v>-11.9</v>
      </c>
      <c r="F2740" s="34">
        <v>9.1</v>
      </c>
      <c r="G2740" s="35">
        <v>172</v>
      </c>
      <c r="H2740" s="35">
        <v>7</v>
      </c>
      <c r="I2740" s="36"/>
    </row>
    <row r="2741" spans="2:9" ht="15.75" thickTop="1" thickBot="1" x14ac:dyDescent="0.25">
      <c r="B2741" s="22">
        <v>2736</v>
      </c>
      <c r="C2741" s="32">
        <v>37589</v>
      </c>
      <c r="D2741" s="33" t="s">
        <v>2140</v>
      </c>
      <c r="E2741" s="34">
        <v>-12.3</v>
      </c>
      <c r="F2741" s="34">
        <v>9.1999999999999993</v>
      </c>
      <c r="G2741" s="35">
        <v>137</v>
      </c>
      <c r="H2741" s="35">
        <v>7</v>
      </c>
      <c r="I2741" s="36"/>
    </row>
    <row r="2742" spans="2:9" ht="15.75" thickTop="1" thickBot="1" x14ac:dyDescent="0.25">
      <c r="B2742" s="22">
        <v>2737</v>
      </c>
      <c r="C2742" s="32">
        <v>37603</v>
      </c>
      <c r="D2742" s="33" t="s">
        <v>2141</v>
      </c>
      <c r="E2742" s="34">
        <v>-12.5</v>
      </c>
      <c r="F2742" s="34">
        <v>8.1999999999999993</v>
      </c>
      <c r="G2742" s="35">
        <v>367</v>
      </c>
      <c r="H2742" s="35">
        <v>7</v>
      </c>
      <c r="I2742" s="36"/>
    </row>
    <row r="2743" spans="2:9" ht="15.75" thickTop="1" thickBot="1" x14ac:dyDescent="0.25">
      <c r="B2743" s="22">
        <v>2738</v>
      </c>
      <c r="C2743" s="32">
        <v>37619</v>
      </c>
      <c r="D2743" s="33" t="s">
        <v>2142</v>
      </c>
      <c r="E2743" s="34">
        <v>-11.4</v>
      </c>
      <c r="F2743" s="34">
        <v>9.6</v>
      </c>
      <c r="G2743" s="35">
        <v>81</v>
      </c>
      <c r="H2743" s="35">
        <v>7</v>
      </c>
      <c r="I2743" s="36"/>
    </row>
    <row r="2744" spans="2:9" ht="15.75" thickTop="1" thickBot="1" x14ac:dyDescent="0.25">
      <c r="B2744" s="22">
        <v>2739</v>
      </c>
      <c r="C2744" s="32">
        <v>37620</v>
      </c>
      <c r="D2744" s="33" t="s">
        <v>2143</v>
      </c>
      <c r="E2744" s="34">
        <v>-11.6</v>
      </c>
      <c r="F2744" s="34">
        <v>9.5</v>
      </c>
      <c r="G2744" s="35">
        <v>110</v>
      </c>
      <c r="H2744" s="35">
        <v>7</v>
      </c>
      <c r="I2744" s="36"/>
    </row>
    <row r="2745" spans="2:9" ht="15.75" thickTop="1" thickBot="1" x14ac:dyDescent="0.25">
      <c r="B2745" s="22">
        <v>2740</v>
      </c>
      <c r="C2745" s="32">
        <v>37627</v>
      </c>
      <c r="D2745" s="33" t="s">
        <v>2144</v>
      </c>
      <c r="E2745" s="34">
        <v>-11.9</v>
      </c>
      <c r="F2745" s="34">
        <v>8.8000000000000007</v>
      </c>
      <c r="G2745" s="35">
        <v>239</v>
      </c>
      <c r="H2745" s="35">
        <v>7</v>
      </c>
      <c r="I2745" s="36"/>
    </row>
    <row r="2746" spans="2:9" ht="15.75" thickTop="1" thickBot="1" x14ac:dyDescent="0.25">
      <c r="B2746" s="22">
        <v>2741</v>
      </c>
      <c r="C2746" s="32">
        <v>37632</v>
      </c>
      <c r="D2746" s="33" t="s">
        <v>2145</v>
      </c>
      <c r="E2746" s="34">
        <v>-12.1</v>
      </c>
      <c r="F2746" s="34">
        <v>8.8000000000000007</v>
      </c>
      <c r="G2746" s="35">
        <v>231</v>
      </c>
      <c r="H2746" s="35">
        <v>7</v>
      </c>
      <c r="I2746" s="36"/>
    </row>
    <row r="2747" spans="2:9" ht="15.75" thickTop="1" thickBot="1" x14ac:dyDescent="0.25">
      <c r="B2747" s="22">
        <v>2742</v>
      </c>
      <c r="C2747" s="32">
        <v>37633</v>
      </c>
      <c r="D2747" s="33" t="s">
        <v>2146</v>
      </c>
      <c r="E2747" s="34">
        <v>-11.7</v>
      </c>
      <c r="F2747" s="34">
        <v>9.4</v>
      </c>
      <c r="G2747" s="35">
        <v>117</v>
      </c>
      <c r="H2747" s="35">
        <v>7</v>
      </c>
      <c r="I2747" s="36"/>
    </row>
    <row r="2748" spans="2:9" ht="15.75" thickTop="1" thickBot="1" x14ac:dyDescent="0.25">
      <c r="B2748" s="22">
        <v>2743</v>
      </c>
      <c r="C2748" s="32">
        <v>37635</v>
      </c>
      <c r="D2748" s="33" t="s">
        <v>2147</v>
      </c>
      <c r="E2748" s="34">
        <v>-11.8</v>
      </c>
      <c r="F2748" s="34">
        <v>9.3000000000000007</v>
      </c>
      <c r="G2748" s="35">
        <v>141</v>
      </c>
      <c r="H2748" s="35">
        <v>7</v>
      </c>
      <c r="I2748" s="36"/>
    </row>
    <row r="2749" spans="2:9" ht="15.75" thickTop="1" thickBot="1" x14ac:dyDescent="0.25">
      <c r="B2749" s="22">
        <v>2744</v>
      </c>
      <c r="C2749" s="32">
        <v>37639</v>
      </c>
      <c r="D2749" s="33" t="s">
        <v>2148</v>
      </c>
      <c r="E2749" s="34">
        <v>-11.6</v>
      </c>
      <c r="F2749" s="34">
        <v>9.3000000000000007</v>
      </c>
      <c r="G2749" s="35">
        <v>125</v>
      </c>
      <c r="H2749" s="35">
        <v>7</v>
      </c>
      <c r="I2749" s="36"/>
    </row>
    <row r="2750" spans="2:9" ht="15.75" thickTop="1" thickBot="1" x14ac:dyDescent="0.25">
      <c r="B2750" s="22">
        <v>2745</v>
      </c>
      <c r="C2750" s="32">
        <v>37640</v>
      </c>
      <c r="D2750" s="33" t="s">
        <v>2149</v>
      </c>
      <c r="E2750" s="34">
        <v>-11.7</v>
      </c>
      <c r="F2750" s="34">
        <v>9.1999999999999993</v>
      </c>
      <c r="G2750" s="35">
        <v>142</v>
      </c>
      <c r="H2750" s="35">
        <v>7</v>
      </c>
      <c r="I2750" s="36"/>
    </row>
    <row r="2751" spans="2:9" ht="15.75" thickTop="1" thickBot="1" x14ac:dyDescent="0.25">
      <c r="B2751" s="22">
        <v>2746</v>
      </c>
      <c r="C2751" s="32">
        <v>37642</v>
      </c>
      <c r="D2751" s="33" t="s">
        <v>2150</v>
      </c>
      <c r="E2751" s="34">
        <v>-11.8</v>
      </c>
      <c r="F2751" s="34">
        <v>8.8000000000000007</v>
      </c>
      <c r="G2751" s="35">
        <v>230</v>
      </c>
      <c r="H2751" s="35">
        <v>7</v>
      </c>
      <c r="I2751" s="36"/>
    </row>
    <row r="2752" spans="2:9" ht="15.75" thickTop="1" thickBot="1" x14ac:dyDescent="0.25">
      <c r="B2752" s="22">
        <v>2747</v>
      </c>
      <c r="C2752" s="32">
        <v>37643</v>
      </c>
      <c r="D2752" s="33" t="s">
        <v>2151</v>
      </c>
      <c r="E2752" s="34">
        <v>-11.9</v>
      </c>
      <c r="F2752" s="34">
        <v>9</v>
      </c>
      <c r="G2752" s="35">
        <v>186</v>
      </c>
      <c r="H2752" s="35">
        <v>7</v>
      </c>
      <c r="I2752" s="36"/>
    </row>
    <row r="2753" spans="2:9" ht="15.75" thickTop="1" thickBot="1" x14ac:dyDescent="0.25">
      <c r="B2753" s="22">
        <v>2748</v>
      </c>
      <c r="C2753" s="32">
        <v>37647</v>
      </c>
      <c r="D2753" s="33" t="s">
        <v>2152</v>
      </c>
      <c r="E2753" s="34">
        <v>-11.6</v>
      </c>
      <c r="F2753" s="34">
        <v>9.3000000000000007</v>
      </c>
      <c r="G2753" s="35">
        <v>132</v>
      </c>
      <c r="H2753" s="35">
        <v>7</v>
      </c>
      <c r="I2753" s="36"/>
    </row>
    <row r="2754" spans="2:9" ht="15.75" thickTop="1" thickBot="1" x14ac:dyDescent="0.25">
      <c r="B2754" s="22">
        <v>2749</v>
      </c>
      <c r="C2754" s="32">
        <v>37649</v>
      </c>
      <c r="D2754" s="33" t="s">
        <v>2153</v>
      </c>
      <c r="E2754" s="34">
        <v>-11.9</v>
      </c>
      <c r="F2754" s="34">
        <v>8.6999999999999993</v>
      </c>
      <c r="G2754" s="35">
        <v>257</v>
      </c>
      <c r="H2754" s="35">
        <v>7</v>
      </c>
      <c r="I2754" s="36"/>
    </row>
    <row r="2755" spans="2:9" ht="15.75" thickTop="1" thickBot="1" x14ac:dyDescent="0.25">
      <c r="B2755" s="22">
        <v>2750</v>
      </c>
      <c r="C2755" s="32">
        <v>37671</v>
      </c>
      <c r="D2755" s="33" t="s">
        <v>2154</v>
      </c>
      <c r="E2755" s="34">
        <v>-11.5</v>
      </c>
      <c r="F2755" s="34">
        <v>9.1999999999999993</v>
      </c>
      <c r="G2755" s="35">
        <v>147</v>
      </c>
      <c r="H2755" s="35">
        <v>7</v>
      </c>
      <c r="I2755" s="36"/>
    </row>
    <row r="2756" spans="2:9" ht="15.75" thickTop="1" thickBot="1" x14ac:dyDescent="0.25">
      <c r="B2756" s="22">
        <v>2751</v>
      </c>
      <c r="C2756" s="32">
        <v>37688</v>
      </c>
      <c r="D2756" s="33" t="s">
        <v>2155</v>
      </c>
      <c r="E2756" s="34">
        <v>-11.6</v>
      </c>
      <c r="F2756" s="34">
        <v>8.6999999999999993</v>
      </c>
      <c r="G2756" s="35">
        <v>277</v>
      </c>
      <c r="H2756" s="35">
        <v>7</v>
      </c>
      <c r="I2756" s="36"/>
    </row>
    <row r="2757" spans="2:9" ht="15.75" thickTop="1" thickBot="1" x14ac:dyDescent="0.25">
      <c r="B2757" s="22">
        <v>2752</v>
      </c>
      <c r="C2757" s="32">
        <v>37691</v>
      </c>
      <c r="D2757" s="33" t="s">
        <v>2156</v>
      </c>
      <c r="E2757" s="34">
        <v>-12.4</v>
      </c>
      <c r="F2757" s="34">
        <v>8.3000000000000007</v>
      </c>
      <c r="G2757" s="35">
        <v>362</v>
      </c>
      <c r="H2757" s="35">
        <v>7</v>
      </c>
      <c r="I2757" s="36"/>
    </row>
    <row r="2758" spans="2:9" ht="15.75" thickTop="1" thickBot="1" x14ac:dyDescent="0.25">
      <c r="B2758" s="22">
        <v>2753</v>
      </c>
      <c r="C2758" s="32">
        <v>37696</v>
      </c>
      <c r="D2758" s="33" t="s">
        <v>2157</v>
      </c>
      <c r="E2758" s="34">
        <v>-11.6</v>
      </c>
      <c r="F2758" s="34">
        <v>8.8000000000000007</v>
      </c>
      <c r="G2758" s="35">
        <v>242</v>
      </c>
      <c r="H2758" s="35">
        <v>6</v>
      </c>
      <c r="I2758" s="36"/>
    </row>
    <row r="2759" spans="2:9" ht="15.75" thickTop="1" thickBot="1" x14ac:dyDescent="0.25">
      <c r="B2759" s="22">
        <v>2754</v>
      </c>
      <c r="C2759" s="32">
        <v>37697</v>
      </c>
      <c r="D2759" s="33" t="s">
        <v>2158</v>
      </c>
      <c r="E2759" s="34">
        <v>-11.6</v>
      </c>
      <c r="F2759" s="34">
        <v>9.1</v>
      </c>
      <c r="G2759" s="35">
        <v>165</v>
      </c>
      <c r="H2759" s="35">
        <v>7</v>
      </c>
      <c r="I2759" s="36"/>
    </row>
    <row r="2760" spans="2:9" ht="15.75" thickTop="1" thickBot="1" x14ac:dyDescent="0.25">
      <c r="B2760" s="22">
        <v>2755</v>
      </c>
      <c r="C2760" s="32">
        <v>37699</v>
      </c>
      <c r="D2760" s="33" t="s">
        <v>725</v>
      </c>
      <c r="E2760" s="34">
        <v>-11.5</v>
      </c>
      <c r="F2760" s="34">
        <v>8.9</v>
      </c>
      <c r="G2760" s="35">
        <v>225</v>
      </c>
      <c r="H2760" s="35">
        <v>7</v>
      </c>
      <c r="I2760" s="36"/>
    </row>
    <row r="2761" spans="2:9" ht="15.75" thickTop="1" thickBot="1" x14ac:dyDescent="0.25">
      <c r="B2761" s="22">
        <v>2756</v>
      </c>
      <c r="C2761" s="32">
        <v>38100</v>
      </c>
      <c r="D2761" s="33" t="s">
        <v>2159</v>
      </c>
      <c r="E2761" s="34">
        <v>-10.3</v>
      </c>
      <c r="F2761" s="34">
        <v>10.8</v>
      </c>
      <c r="G2761" s="35">
        <v>74</v>
      </c>
      <c r="H2761" s="35">
        <v>3</v>
      </c>
      <c r="I2761" s="36"/>
    </row>
    <row r="2762" spans="2:9" ht="15.75" thickTop="1" thickBot="1" x14ac:dyDescent="0.25">
      <c r="B2762" s="22">
        <v>2757</v>
      </c>
      <c r="C2762" s="32">
        <v>38102</v>
      </c>
      <c r="D2762" s="33" t="s">
        <v>2159</v>
      </c>
      <c r="E2762" s="34">
        <v>-10.7</v>
      </c>
      <c r="F2762" s="34">
        <v>10.3</v>
      </c>
      <c r="G2762" s="35">
        <v>74</v>
      </c>
      <c r="H2762" s="35">
        <v>3</v>
      </c>
      <c r="I2762" s="36"/>
    </row>
    <row r="2763" spans="2:9" ht="15.75" thickTop="1" thickBot="1" x14ac:dyDescent="0.25">
      <c r="B2763" s="22">
        <v>2758</v>
      </c>
      <c r="C2763" s="32">
        <v>38104</v>
      </c>
      <c r="D2763" s="33" t="s">
        <v>2159</v>
      </c>
      <c r="E2763" s="34">
        <v>-11.5</v>
      </c>
      <c r="F2763" s="34">
        <v>9.6999999999999993</v>
      </c>
      <c r="G2763" s="35">
        <v>82</v>
      </c>
      <c r="H2763" s="35">
        <v>3</v>
      </c>
      <c r="I2763" s="36"/>
    </row>
    <row r="2764" spans="2:9" ht="15.75" thickTop="1" thickBot="1" x14ac:dyDescent="0.25">
      <c r="B2764" s="22">
        <v>2759</v>
      </c>
      <c r="C2764" s="32">
        <v>38106</v>
      </c>
      <c r="D2764" s="33" t="s">
        <v>2159</v>
      </c>
      <c r="E2764" s="34">
        <v>-10.8</v>
      </c>
      <c r="F2764" s="34">
        <v>10.199999999999999</v>
      </c>
      <c r="G2764" s="35">
        <v>73</v>
      </c>
      <c r="H2764" s="35">
        <v>3</v>
      </c>
      <c r="I2764" s="36"/>
    </row>
    <row r="2765" spans="2:9" ht="15.75" thickTop="1" thickBot="1" x14ac:dyDescent="0.25">
      <c r="B2765" s="22">
        <v>2760</v>
      </c>
      <c r="C2765" s="32">
        <v>38108</v>
      </c>
      <c r="D2765" s="33" t="s">
        <v>2159</v>
      </c>
      <c r="E2765" s="34">
        <v>-11.4</v>
      </c>
      <c r="F2765" s="34">
        <v>9.8000000000000007</v>
      </c>
      <c r="G2765" s="35">
        <v>70</v>
      </c>
      <c r="H2765" s="35">
        <v>3</v>
      </c>
      <c r="I2765" s="36"/>
    </row>
    <row r="2766" spans="2:9" ht="15.75" thickTop="1" thickBot="1" x14ac:dyDescent="0.25">
      <c r="B2766" s="22">
        <v>2761</v>
      </c>
      <c r="C2766" s="32">
        <v>38110</v>
      </c>
      <c r="D2766" s="33" t="s">
        <v>2159</v>
      </c>
      <c r="E2766" s="34">
        <v>-11.4</v>
      </c>
      <c r="F2766" s="34">
        <v>9.8000000000000007</v>
      </c>
      <c r="G2766" s="35">
        <v>79</v>
      </c>
      <c r="H2766" s="35">
        <v>3</v>
      </c>
      <c r="I2766" s="36"/>
    </row>
    <row r="2767" spans="2:9" ht="15.75" thickTop="1" thickBot="1" x14ac:dyDescent="0.25">
      <c r="B2767" s="22">
        <v>2762</v>
      </c>
      <c r="C2767" s="32">
        <v>38112</v>
      </c>
      <c r="D2767" s="33" t="s">
        <v>2159</v>
      </c>
      <c r="E2767" s="34">
        <v>-11.3</v>
      </c>
      <c r="F2767" s="34">
        <v>9.8000000000000007</v>
      </c>
      <c r="G2767" s="35">
        <v>65</v>
      </c>
      <c r="H2767" s="35">
        <v>3</v>
      </c>
      <c r="I2767" s="36"/>
    </row>
    <row r="2768" spans="2:9" ht="15.75" thickTop="1" thickBot="1" x14ac:dyDescent="0.25">
      <c r="B2768" s="22">
        <v>2763</v>
      </c>
      <c r="C2768" s="32">
        <v>38114</v>
      </c>
      <c r="D2768" s="33" t="s">
        <v>2159</v>
      </c>
      <c r="E2768" s="34">
        <v>-11</v>
      </c>
      <c r="F2768" s="34">
        <v>10.1</v>
      </c>
      <c r="G2768" s="35">
        <v>71</v>
      </c>
      <c r="H2768" s="35">
        <v>3</v>
      </c>
      <c r="I2768" s="36"/>
    </row>
    <row r="2769" spans="2:9" ht="15.75" thickTop="1" thickBot="1" x14ac:dyDescent="0.25">
      <c r="B2769" s="22">
        <v>2764</v>
      </c>
      <c r="C2769" s="32">
        <v>38116</v>
      </c>
      <c r="D2769" s="33" t="s">
        <v>2159</v>
      </c>
      <c r="E2769" s="34">
        <v>-11.3</v>
      </c>
      <c r="F2769" s="34">
        <v>9.8000000000000007</v>
      </c>
      <c r="G2769" s="35">
        <v>89</v>
      </c>
      <c r="H2769" s="35">
        <v>3</v>
      </c>
      <c r="I2769" s="36"/>
    </row>
    <row r="2770" spans="2:9" ht="15.75" thickTop="1" thickBot="1" x14ac:dyDescent="0.25">
      <c r="B2770" s="22">
        <v>2765</v>
      </c>
      <c r="C2770" s="32">
        <v>38118</v>
      </c>
      <c r="D2770" s="33" t="s">
        <v>2159</v>
      </c>
      <c r="E2770" s="34">
        <v>-10.7</v>
      </c>
      <c r="F2770" s="34">
        <v>10.3</v>
      </c>
      <c r="G2770" s="35">
        <v>74</v>
      </c>
      <c r="H2770" s="35">
        <v>3</v>
      </c>
      <c r="I2770" s="36"/>
    </row>
    <row r="2771" spans="2:9" ht="15.75" thickTop="1" thickBot="1" x14ac:dyDescent="0.25">
      <c r="B2771" s="22">
        <v>2766</v>
      </c>
      <c r="C2771" s="32">
        <v>38120</v>
      </c>
      <c r="D2771" s="33" t="s">
        <v>2159</v>
      </c>
      <c r="E2771" s="34">
        <v>-11.4</v>
      </c>
      <c r="F2771" s="34">
        <v>9.6999999999999993</v>
      </c>
      <c r="G2771" s="35">
        <v>84</v>
      </c>
      <c r="H2771" s="35">
        <v>3</v>
      </c>
      <c r="I2771" s="36"/>
    </row>
    <row r="2772" spans="2:9" ht="15.75" thickTop="1" thickBot="1" x14ac:dyDescent="0.25">
      <c r="B2772" s="22">
        <v>2767</v>
      </c>
      <c r="C2772" s="32">
        <v>38122</v>
      </c>
      <c r="D2772" s="33" t="s">
        <v>2159</v>
      </c>
      <c r="E2772" s="34">
        <v>-11.5</v>
      </c>
      <c r="F2772" s="34">
        <v>9.6999999999999993</v>
      </c>
      <c r="G2772" s="35">
        <v>89</v>
      </c>
      <c r="H2772" s="35">
        <v>3</v>
      </c>
      <c r="I2772" s="36"/>
    </row>
    <row r="2773" spans="2:9" ht="15.75" thickTop="1" thickBot="1" x14ac:dyDescent="0.25">
      <c r="B2773" s="22">
        <v>2768</v>
      </c>
      <c r="C2773" s="32">
        <v>38124</v>
      </c>
      <c r="D2773" s="33" t="s">
        <v>2159</v>
      </c>
      <c r="E2773" s="34">
        <v>-11.2</v>
      </c>
      <c r="F2773" s="34">
        <v>9.9</v>
      </c>
      <c r="G2773" s="35">
        <v>75</v>
      </c>
      <c r="H2773" s="35">
        <v>3</v>
      </c>
      <c r="I2773" s="36"/>
    </row>
    <row r="2774" spans="2:9" ht="15.75" thickTop="1" thickBot="1" x14ac:dyDescent="0.25">
      <c r="B2774" s="22">
        <v>2769</v>
      </c>
      <c r="C2774" s="32">
        <v>38126</v>
      </c>
      <c r="D2774" s="33" t="s">
        <v>2159</v>
      </c>
      <c r="E2774" s="34">
        <v>-11.5</v>
      </c>
      <c r="F2774" s="34">
        <v>9.6999999999999993</v>
      </c>
      <c r="G2774" s="35">
        <v>95</v>
      </c>
      <c r="H2774" s="35">
        <v>3</v>
      </c>
      <c r="I2774" s="36"/>
    </row>
    <row r="2775" spans="2:9" ht="15.75" thickTop="1" thickBot="1" x14ac:dyDescent="0.25">
      <c r="B2775" s="22">
        <v>2770</v>
      </c>
      <c r="C2775" s="32">
        <v>38154</v>
      </c>
      <c r="D2775" s="33" t="s">
        <v>2160</v>
      </c>
      <c r="E2775" s="34">
        <v>-11.9</v>
      </c>
      <c r="F2775" s="34">
        <v>9.5</v>
      </c>
      <c r="G2775" s="35">
        <v>112</v>
      </c>
      <c r="H2775" s="35">
        <v>3</v>
      </c>
      <c r="I2775" s="36"/>
    </row>
    <row r="2776" spans="2:9" ht="15.75" thickTop="1" thickBot="1" x14ac:dyDescent="0.25">
      <c r="B2776" s="22">
        <v>2771</v>
      </c>
      <c r="C2776" s="32">
        <v>38159</v>
      </c>
      <c r="D2776" s="33" t="s">
        <v>2161</v>
      </c>
      <c r="E2776" s="34">
        <v>-11.3</v>
      </c>
      <c r="F2776" s="34">
        <v>9.6999999999999993</v>
      </c>
      <c r="G2776" s="35">
        <v>79</v>
      </c>
      <c r="H2776" s="35">
        <v>3</v>
      </c>
      <c r="I2776" s="36"/>
    </row>
    <row r="2777" spans="2:9" ht="15.75" thickTop="1" thickBot="1" x14ac:dyDescent="0.25">
      <c r="B2777" s="22">
        <v>2772</v>
      </c>
      <c r="C2777" s="32">
        <v>38162</v>
      </c>
      <c r="D2777" s="33" t="s">
        <v>2162</v>
      </c>
      <c r="E2777" s="34">
        <v>-11.7</v>
      </c>
      <c r="F2777" s="34">
        <v>9.5</v>
      </c>
      <c r="G2777" s="35">
        <v>119</v>
      </c>
      <c r="H2777" s="35">
        <v>3</v>
      </c>
      <c r="I2777" s="36"/>
    </row>
    <row r="2778" spans="2:9" ht="15.75" thickTop="1" thickBot="1" x14ac:dyDescent="0.25">
      <c r="B2778" s="22">
        <v>2773</v>
      </c>
      <c r="C2778" s="32">
        <v>38165</v>
      </c>
      <c r="D2778" s="33" t="s">
        <v>2163</v>
      </c>
      <c r="E2778" s="34">
        <v>-11.6</v>
      </c>
      <c r="F2778" s="34">
        <v>9.6999999999999993</v>
      </c>
      <c r="G2778" s="35">
        <v>86</v>
      </c>
      <c r="H2778" s="35">
        <v>3</v>
      </c>
      <c r="I2778" s="36"/>
    </row>
    <row r="2779" spans="2:9" ht="15.75" thickTop="1" thickBot="1" x14ac:dyDescent="0.25">
      <c r="B2779" s="22">
        <v>2774</v>
      </c>
      <c r="C2779" s="32">
        <v>38170</v>
      </c>
      <c r="D2779" s="33" t="s">
        <v>2164</v>
      </c>
      <c r="E2779" s="34">
        <v>-12</v>
      </c>
      <c r="F2779" s="34">
        <v>9.6</v>
      </c>
      <c r="G2779" s="35">
        <v>104</v>
      </c>
      <c r="H2779" s="35">
        <v>3</v>
      </c>
      <c r="I2779" s="36"/>
    </row>
    <row r="2780" spans="2:9" ht="15.75" thickTop="1" thickBot="1" x14ac:dyDescent="0.25">
      <c r="B2780" s="22">
        <v>2775</v>
      </c>
      <c r="C2780" s="32">
        <v>38173</v>
      </c>
      <c r="D2780" s="33" t="s">
        <v>2165</v>
      </c>
      <c r="E2780" s="34">
        <v>-11.7</v>
      </c>
      <c r="F2780" s="34">
        <v>9.6</v>
      </c>
      <c r="G2780" s="35">
        <v>107</v>
      </c>
      <c r="H2780" s="35">
        <v>3</v>
      </c>
      <c r="I2780" s="36"/>
    </row>
    <row r="2781" spans="2:9" ht="15.75" thickTop="1" thickBot="1" x14ac:dyDescent="0.25">
      <c r="B2781" s="22">
        <v>2776</v>
      </c>
      <c r="C2781" s="32">
        <v>38176</v>
      </c>
      <c r="D2781" s="33" t="s">
        <v>2166</v>
      </c>
      <c r="E2781" s="34">
        <v>-11.3</v>
      </c>
      <c r="F2781" s="34">
        <v>9.6999999999999993</v>
      </c>
      <c r="G2781" s="35">
        <v>70</v>
      </c>
      <c r="H2781" s="35">
        <v>3</v>
      </c>
      <c r="I2781" s="36"/>
    </row>
    <row r="2782" spans="2:9" ht="15.75" thickTop="1" thickBot="1" x14ac:dyDescent="0.25">
      <c r="B2782" s="22">
        <v>2777</v>
      </c>
      <c r="C2782" s="32">
        <v>38179</v>
      </c>
      <c r="D2782" s="33" t="s">
        <v>2167</v>
      </c>
      <c r="E2782" s="34">
        <v>-11.4</v>
      </c>
      <c r="F2782" s="34">
        <v>9.6999999999999993</v>
      </c>
      <c r="G2782" s="35">
        <v>69</v>
      </c>
      <c r="H2782" s="35">
        <v>3</v>
      </c>
      <c r="I2782" s="36"/>
    </row>
    <row r="2783" spans="2:9" ht="15.75" thickTop="1" thickBot="1" x14ac:dyDescent="0.25">
      <c r="B2783" s="22">
        <v>2778</v>
      </c>
      <c r="C2783" s="32">
        <v>38226</v>
      </c>
      <c r="D2783" s="33" t="s">
        <v>2168</v>
      </c>
      <c r="E2783" s="34">
        <v>-11</v>
      </c>
      <c r="F2783" s="34">
        <v>10</v>
      </c>
      <c r="G2783" s="35">
        <v>92</v>
      </c>
      <c r="H2783" s="35">
        <v>3</v>
      </c>
      <c r="I2783" s="36"/>
    </row>
    <row r="2784" spans="2:9" ht="15.75" thickTop="1" thickBot="1" x14ac:dyDescent="0.25">
      <c r="B2784" s="22">
        <v>2779</v>
      </c>
      <c r="C2784" s="32">
        <v>38228</v>
      </c>
      <c r="D2784" s="33" t="s">
        <v>2168</v>
      </c>
      <c r="E2784" s="34">
        <v>-11.4</v>
      </c>
      <c r="F2784" s="34">
        <v>9.6999999999999993</v>
      </c>
      <c r="G2784" s="35">
        <v>93</v>
      </c>
      <c r="H2784" s="35">
        <v>3</v>
      </c>
      <c r="I2784" s="36"/>
    </row>
    <row r="2785" spans="2:9" ht="15.75" thickTop="1" thickBot="1" x14ac:dyDescent="0.25">
      <c r="B2785" s="22">
        <v>2780</v>
      </c>
      <c r="C2785" s="32">
        <v>38229</v>
      </c>
      <c r="D2785" s="33" t="s">
        <v>2168</v>
      </c>
      <c r="E2785" s="34">
        <v>-11.5</v>
      </c>
      <c r="F2785" s="34">
        <v>9.6999999999999993</v>
      </c>
      <c r="G2785" s="35">
        <v>88</v>
      </c>
      <c r="H2785" s="35">
        <v>3</v>
      </c>
      <c r="I2785" s="36"/>
    </row>
    <row r="2786" spans="2:9" ht="15.75" thickTop="1" thickBot="1" x14ac:dyDescent="0.25">
      <c r="B2786" s="22">
        <v>2781</v>
      </c>
      <c r="C2786" s="32">
        <v>38239</v>
      </c>
      <c r="D2786" s="33" t="s">
        <v>2168</v>
      </c>
      <c r="E2786" s="34">
        <v>-11.4</v>
      </c>
      <c r="F2786" s="34">
        <v>9.6999999999999993</v>
      </c>
      <c r="G2786" s="35">
        <v>85</v>
      </c>
      <c r="H2786" s="35">
        <v>3</v>
      </c>
      <c r="I2786" s="36"/>
    </row>
    <row r="2787" spans="2:9" ht="15.75" thickTop="1" thickBot="1" x14ac:dyDescent="0.25">
      <c r="B2787" s="22">
        <v>2782</v>
      </c>
      <c r="C2787" s="32">
        <v>38259</v>
      </c>
      <c r="D2787" s="33" t="s">
        <v>2168</v>
      </c>
      <c r="E2787" s="34">
        <v>-11.9</v>
      </c>
      <c r="F2787" s="34">
        <v>9.5</v>
      </c>
      <c r="G2787" s="35">
        <v>146</v>
      </c>
      <c r="H2787" s="35">
        <v>3</v>
      </c>
      <c r="I2787" s="36"/>
    </row>
    <row r="2788" spans="2:9" ht="15.75" thickTop="1" thickBot="1" x14ac:dyDescent="0.25">
      <c r="B2788" s="22">
        <v>2783</v>
      </c>
      <c r="C2788" s="32">
        <v>38268</v>
      </c>
      <c r="D2788" s="33" t="s">
        <v>2169</v>
      </c>
      <c r="E2788" s="34">
        <v>-11.2</v>
      </c>
      <c r="F2788" s="34">
        <v>9.6999999999999993</v>
      </c>
      <c r="G2788" s="35">
        <v>82</v>
      </c>
      <c r="H2788" s="35">
        <v>3</v>
      </c>
      <c r="I2788" s="36"/>
    </row>
    <row r="2789" spans="2:9" ht="15.75" thickTop="1" thickBot="1" x14ac:dyDescent="0.25">
      <c r="B2789" s="22">
        <v>2784</v>
      </c>
      <c r="C2789" s="32">
        <v>38271</v>
      </c>
      <c r="D2789" s="33" t="s">
        <v>2170</v>
      </c>
      <c r="E2789" s="34">
        <v>-11.5</v>
      </c>
      <c r="F2789" s="34">
        <v>9.6999999999999993</v>
      </c>
      <c r="G2789" s="35">
        <v>102</v>
      </c>
      <c r="H2789" s="35">
        <v>3</v>
      </c>
      <c r="I2789" s="36"/>
    </row>
    <row r="2790" spans="2:9" ht="15.75" thickTop="1" thickBot="1" x14ac:dyDescent="0.25">
      <c r="B2790" s="22">
        <v>2785</v>
      </c>
      <c r="C2790" s="32">
        <v>38272</v>
      </c>
      <c r="D2790" s="33" t="s">
        <v>1731</v>
      </c>
      <c r="E2790" s="34">
        <v>-11.5</v>
      </c>
      <c r="F2790" s="34">
        <v>9.6</v>
      </c>
      <c r="G2790" s="35">
        <v>109</v>
      </c>
      <c r="H2790" s="35">
        <v>3</v>
      </c>
      <c r="I2790" s="36"/>
    </row>
    <row r="2791" spans="2:9" ht="15.75" thickTop="1" thickBot="1" x14ac:dyDescent="0.25">
      <c r="B2791" s="22">
        <v>2786</v>
      </c>
      <c r="C2791" s="32">
        <v>38274</v>
      </c>
      <c r="D2791" s="33" t="s">
        <v>2171</v>
      </c>
      <c r="E2791" s="34">
        <v>-11.7</v>
      </c>
      <c r="F2791" s="34">
        <v>9.6</v>
      </c>
      <c r="G2791" s="35">
        <v>114</v>
      </c>
      <c r="H2791" s="35">
        <v>3</v>
      </c>
      <c r="I2791" s="36"/>
    </row>
    <row r="2792" spans="2:9" ht="15.75" thickTop="1" thickBot="1" x14ac:dyDescent="0.25">
      <c r="B2792" s="22">
        <v>2787</v>
      </c>
      <c r="C2792" s="32">
        <v>38275</v>
      </c>
      <c r="D2792" s="33" t="s">
        <v>2172</v>
      </c>
      <c r="E2792" s="34">
        <v>-11.8</v>
      </c>
      <c r="F2792" s="34">
        <v>9.4</v>
      </c>
      <c r="G2792" s="35">
        <v>155</v>
      </c>
      <c r="H2792" s="35">
        <v>3</v>
      </c>
      <c r="I2792" s="36"/>
    </row>
    <row r="2793" spans="2:9" ht="15.75" thickTop="1" thickBot="1" x14ac:dyDescent="0.25">
      <c r="B2793" s="22">
        <v>2788</v>
      </c>
      <c r="C2793" s="32">
        <v>38277</v>
      </c>
      <c r="D2793" s="33" t="s">
        <v>2173</v>
      </c>
      <c r="E2793" s="34">
        <v>-11.8</v>
      </c>
      <c r="F2793" s="34">
        <v>9.4</v>
      </c>
      <c r="G2793" s="35">
        <v>150</v>
      </c>
      <c r="H2793" s="35">
        <v>3</v>
      </c>
      <c r="I2793" s="36"/>
    </row>
    <row r="2794" spans="2:9" ht="15.75" thickTop="1" thickBot="1" x14ac:dyDescent="0.25">
      <c r="B2794" s="22">
        <v>2789</v>
      </c>
      <c r="C2794" s="32">
        <v>38279</v>
      </c>
      <c r="D2794" s="33" t="s">
        <v>2174</v>
      </c>
      <c r="E2794" s="34">
        <v>-12.4</v>
      </c>
      <c r="F2794" s="34">
        <v>8.9</v>
      </c>
      <c r="G2794" s="35">
        <v>266</v>
      </c>
      <c r="H2794" s="35">
        <v>3</v>
      </c>
      <c r="I2794" s="36"/>
    </row>
    <row r="2795" spans="2:9" ht="15.75" thickTop="1" thickBot="1" x14ac:dyDescent="0.25">
      <c r="B2795" s="22">
        <v>2790</v>
      </c>
      <c r="C2795" s="32">
        <v>38300</v>
      </c>
      <c r="D2795" s="33" t="s">
        <v>2175</v>
      </c>
      <c r="E2795" s="34">
        <v>-11.5</v>
      </c>
      <c r="F2795" s="34">
        <v>9.8000000000000007</v>
      </c>
      <c r="G2795" s="35">
        <v>86</v>
      </c>
      <c r="H2795" s="35">
        <v>3</v>
      </c>
      <c r="I2795" s="36"/>
    </row>
    <row r="2796" spans="2:9" ht="15.75" thickTop="1" thickBot="1" x14ac:dyDescent="0.25">
      <c r="B2796" s="22">
        <v>2791</v>
      </c>
      <c r="C2796" s="32">
        <v>38302</v>
      </c>
      <c r="D2796" s="33" t="s">
        <v>2175</v>
      </c>
      <c r="E2796" s="34">
        <v>-11.5</v>
      </c>
      <c r="F2796" s="34">
        <v>9.6999999999999993</v>
      </c>
      <c r="G2796" s="35">
        <v>92</v>
      </c>
      <c r="H2796" s="35">
        <v>3</v>
      </c>
      <c r="I2796" s="36"/>
    </row>
    <row r="2797" spans="2:9" ht="15.75" thickTop="1" thickBot="1" x14ac:dyDescent="0.25">
      <c r="B2797" s="22">
        <v>2792</v>
      </c>
      <c r="C2797" s="32">
        <v>38304</v>
      </c>
      <c r="D2797" s="33" t="s">
        <v>2175</v>
      </c>
      <c r="E2797" s="34">
        <v>-11.7</v>
      </c>
      <c r="F2797" s="34">
        <v>9.5</v>
      </c>
      <c r="G2797" s="35">
        <v>129</v>
      </c>
      <c r="H2797" s="35">
        <v>3</v>
      </c>
      <c r="I2797" s="36"/>
    </row>
    <row r="2798" spans="2:9" ht="15.75" thickTop="1" thickBot="1" x14ac:dyDescent="0.25">
      <c r="B2798" s="22">
        <v>2793</v>
      </c>
      <c r="C2798" s="32">
        <v>38312</v>
      </c>
      <c r="D2798" s="33" t="s">
        <v>2176</v>
      </c>
      <c r="E2798" s="34">
        <v>-11.6</v>
      </c>
      <c r="F2798" s="34">
        <v>9.6999999999999993</v>
      </c>
      <c r="G2798" s="35">
        <v>86</v>
      </c>
      <c r="H2798" s="35">
        <v>3</v>
      </c>
      <c r="I2798" s="36"/>
    </row>
    <row r="2799" spans="2:9" ht="15.75" thickTop="1" thickBot="1" x14ac:dyDescent="0.25">
      <c r="B2799" s="22">
        <v>2794</v>
      </c>
      <c r="C2799" s="32">
        <v>38315</v>
      </c>
      <c r="D2799" s="33" t="s">
        <v>2177</v>
      </c>
      <c r="E2799" s="34">
        <v>-12</v>
      </c>
      <c r="F2799" s="34">
        <v>9.6999999999999993</v>
      </c>
      <c r="G2799" s="35">
        <v>94</v>
      </c>
      <c r="H2799" s="35">
        <v>3</v>
      </c>
      <c r="I2799" s="36"/>
    </row>
    <row r="2800" spans="2:9" ht="15.75" thickTop="1" thickBot="1" x14ac:dyDescent="0.25">
      <c r="B2800" s="22">
        <v>2795</v>
      </c>
      <c r="C2800" s="32">
        <v>38319</v>
      </c>
      <c r="D2800" s="33" t="s">
        <v>2178</v>
      </c>
      <c r="E2800" s="34">
        <v>-12</v>
      </c>
      <c r="F2800" s="34">
        <v>9.6</v>
      </c>
      <c r="G2800" s="35">
        <v>109</v>
      </c>
      <c r="H2800" s="35">
        <v>3</v>
      </c>
      <c r="I2800" s="36"/>
    </row>
    <row r="2801" spans="2:9" ht="15.75" thickTop="1" thickBot="1" x14ac:dyDescent="0.25">
      <c r="B2801" s="22">
        <v>2796</v>
      </c>
      <c r="C2801" s="32">
        <v>38321</v>
      </c>
      <c r="D2801" s="33" t="s">
        <v>2179</v>
      </c>
      <c r="E2801" s="34">
        <v>-11.6</v>
      </c>
      <c r="F2801" s="34">
        <v>9.6999999999999993</v>
      </c>
      <c r="G2801" s="35">
        <v>95</v>
      </c>
      <c r="H2801" s="35">
        <v>3</v>
      </c>
      <c r="I2801" s="36"/>
    </row>
    <row r="2802" spans="2:9" ht="15.75" thickTop="1" thickBot="1" x14ac:dyDescent="0.25">
      <c r="B2802" s="22">
        <v>2797</v>
      </c>
      <c r="C2802" s="32">
        <v>38322</v>
      </c>
      <c r="D2802" s="33" t="s">
        <v>2180</v>
      </c>
      <c r="E2802" s="34">
        <v>-12.1</v>
      </c>
      <c r="F2802" s="34">
        <v>9.6</v>
      </c>
      <c r="G2802" s="35">
        <v>107</v>
      </c>
      <c r="H2802" s="35">
        <v>3</v>
      </c>
      <c r="I2802" s="36"/>
    </row>
    <row r="2803" spans="2:9" ht="15.75" thickTop="1" thickBot="1" x14ac:dyDescent="0.25">
      <c r="B2803" s="22">
        <v>2798</v>
      </c>
      <c r="C2803" s="32">
        <v>38324</v>
      </c>
      <c r="D2803" s="33" t="s">
        <v>2181</v>
      </c>
      <c r="E2803" s="34">
        <v>-11.8</v>
      </c>
      <c r="F2803" s="34">
        <v>9.6</v>
      </c>
      <c r="G2803" s="35">
        <v>101</v>
      </c>
      <c r="H2803" s="35">
        <v>3</v>
      </c>
      <c r="I2803" s="36"/>
    </row>
    <row r="2804" spans="2:9" ht="15.75" thickTop="1" thickBot="1" x14ac:dyDescent="0.25">
      <c r="B2804" s="22">
        <v>2799</v>
      </c>
      <c r="C2804" s="32">
        <v>38325</v>
      </c>
      <c r="D2804" s="33" t="s">
        <v>2182</v>
      </c>
      <c r="E2804" s="34">
        <v>-12.1</v>
      </c>
      <c r="F2804" s="34">
        <v>9.6</v>
      </c>
      <c r="G2804" s="35">
        <v>110</v>
      </c>
      <c r="H2804" s="35">
        <v>3</v>
      </c>
      <c r="I2804" s="36"/>
    </row>
    <row r="2805" spans="2:9" ht="15.75" thickTop="1" thickBot="1" x14ac:dyDescent="0.25">
      <c r="B2805" s="22">
        <v>2800</v>
      </c>
      <c r="C2805" s="32">
        <v>38327</v>
      </c>
      <c r="D2805" s="33" t="s">
        <v>2183</v>
      </c>
      <c r="E2805" s="34">
        <v>-12</v>
      </c>
      <c r="F2805" s="34">
        <v>9.6</v>
      </c>
      <c r="G2805" s="35">
        <v>113</v>
      </c>
      <c r="H2805" s="35">
        <v>3</v>
      </c>
      <c r="I2805" s="36"/>
    </row>
    <row r="2806" spans="2:9" ht="15.75" thickTop="1" thickBot="1" x14ac:dyDescent="0.25">
      <c r="B2806" s="22">
        <v>2801</v>
      </c>
      <c r="C2806" s="32">
        <v>38329</v>
      </c>
      <c r="D2806" s="33" t="s">
        <v>2184</v>
      </c>
      <c r="E2806" s="34">
        <v>-11.9</v>
      </c>
      <c r="F2806" s="34">
        <v>9.5</v>
      </c>
      <c r="G2806" s="35">
        <v>126</v>
      </c>
      <c r="H2806" s="35">
        <v>3</v>
      </c>
      <c r="I2806" s="36"/>
    </row>
    <row r="2807" spans="2:9" ht="15.75" thickTop="1" thickBot="1" x14ac:dyDescent="0.25">
      <c r="B2807" s="22">
        <v>2802</v>
      </c>
      <c r="C2807" s="32">
        <v>38350</v>
      </c>
      <c r="D2807" s="33" t="s">
        <v>2185</v>
      </c>
      <c r="E2807" s="34">
        <v>-11.9</v>
      </c>
      <c r="F2807" s="34">
        <v>9.6</v>
      </c>
      <c r="G2807" s="35">
        <v>116</v>
      </c>
      <c r="H2807" s="35">
        <v>3</v>
      </c>
      <c r="I2807" s="36"/>
    </row>
    <row r="2808" spans="2:9" ht="15.75" thickTop="1" thickBot="1" x14ac:dyDescent="0.25">
      <c r="B2808" s="22">
        <v>2803</v>
      </c>
      <c r="C2808" s="32">
        <v>38364</v>
      </c>
      <c r="D2808" s="33" t="s">
        <v>2186</v>
      </c>
      <c r="E2808" s="34">
        <v>-12.1</v>
      </c>
      <c r="F2808" s="34">
        <v>9.4</v>
      </c>
      <c r="G2808" s="35">
        <v>166</v>
      </c>
      <c r="H2808" s="35">
        <v>3</v>
      </c>
      <c r="I2808" s="36"/>
    </row>
    <row r="2809" spans="2:9" ht="15.75" thickTop="1" thickBot="1" x14ac:dyDescent="0.25">
      <c r="B2809" s="22">
        <v>2804</v>
      </c>
      <c r="C2809" s="32">
        <v>38368</v>
      </c>
      <c r="D2809" s="33" t="s">
        <v>2187</v>
      </c>
      <c r="E2809" s="34">
        <v>-12.2</v>
      </c>
      <c r="F2809" s="34">
        <v>9.3000000000000007</v>
      </c>
      <c r="G2809" s="35">
        <v>161</v>
      </c>
      <c r="H2809" s="35">
        <v>4</v>
      </c>
      <c r="I2809" s="36"/>
    </row>
    <row r="2810" spans="2:9" ht="15.75" thickTop="1" thickBot="1" x14ac:dyDescent="0.25">
      <c r="B2810" s="22">
        <v>2805</v>
      </c>
      <c r="C2810" s="32">
        <v>38372</v>
      </c>
      <c r="D2810" s="33" t="s">
        <v>2188</v>
      </c>
      <c r="E2810" s="34">
        <v>-12.2</v>
      </c>
      <c r="F2810" s="34">
        <v>9.4</v>
      </c>
      <c r="G2810" s="35">
        <v>130</v>
      </c>
      <c r="H2810" s="35">
        <v>4</v>
      </c>
      <c r="I2810" s="36"/>
    </row>
    <row r="2811" spans="2:9" ht="15.75" thickTop="1" thickBot="1" x14ac:dyDescent="0.25">
      <c r="B2811" s="22">
        <v>2806</v>
      </c>
      <c r="C2811" s="32">
        <v>38373</v>
      </c>
      <c r="D2811" s="33" t="s">
        <v>2189</v>
      </c>
      <c r="E2811" s="34">
        <v>-12.1</v>
      </c>
      <c r="F2811" s="34">
        <v>9.5</v>
      </c>
      <c r="G2811" s="35">
        <v>108</v>
      </c>
      <c r="H2811" s="35">
        <v>3</v>
      </c>
      <c r="I2811" s="36"/>
    </row>
    <row r="2812" spans="2:9" ht="15.75" thickTop="1" thickBot="1" x14ac:dyDescent="0.25">
      <c r="B2812" s="22">
        <v>2807</v>
      </c>
      <c r="C2812" s="32">
        <v>38375</v>
      </c>
      <c r="D2812" s="33" t="s">
        <v>2190</v>
      </c>
      <c r="E2812" s="34">
        <v>-12.2</v>
      </c>
      <c r="F2812" s="34">
        <v>9.3000000000000007</v>
      </c>
      <c r="G2812" s="35">
        <v>155</v>
      </c>
      <c r="H2812" s="35">
        <v>3</v>
      </c>
      <c r="I2812" s="36"/>
    </row>
    <row r="2813" spans="2:9" ht="15.75" thickTop="1" thickBot="1" x14ac:dyDescent="0.25">
      <c r="B2813" s="22">
        <v>2808</v>
      </c>
      <c r="C2813" s="32">
        <v>38376</v>
      </c>
      <c r="D2813" s="33" t="s">
        <v>2191</v>
      </c>
      <c r="E2813" s="34">
        <v>-12.1</v>
      </c>
      <c r="F2813" s="34">
        <v>9.5</v>
      </c>
      <c r="G2813" s="35">
        <v>102</v>
      </c>
      <c r="H2813" s="35">
        <v>3</v>
      </c>
      <c r="I2813" s="36"/>
    </row>
    <row r="2814" spans="2:9" ht="15.75" thickTop="1" thickBot="1" x14ac:dyDescent="0.25">
      <c r="B2814" s="22">
        <v>2809</v>
      </c>
      <c r="C2814" s="32">
        <v>38378</v>
      </c>
      <c r="D2814" s="33" t="s">
        <v>2192</v>
      </c>
      <c r="E2814" s="34">
        <v>-12.2</v>
      </c>
      <c r="F2814" s="34">
        <v>9.4</v>
      </c>
      <c r="G2814" s="35">
        <v>142</v>
      </c>
      <c r="H2814" s="35">
        <v>3</v>
      </c>
      <c r="I2814" s="36"/>
    </row>
    <row r="2815" spans="2:9" ht="15.75" thickTop="1" thickBot="1" x14ac:dyDescent="0.25">
      <c r="B2815" s="22">
        <v>2810</v>
      </c>
      <c r="C2815" s="32">
        <v>38379</v>
      </c>
      <c r="D2815" s="33" t="s">
        <v>2193</v>
      </c>
      <c r="E2815" s="34">
        <v>-12.1</v>
      </c>
      <c r="F2815" s="34">
        <v>9.4</v>
      </c>
      <c r="G2815" s="35">
        <v>123</v>
      </c>
      <c r="H2815" s="35">
        <v>3</v>
      </c>
      <c r="I2815" s="36"/>
    </row>
    <row r="2816" spans="2:9" ht="15.75" thickTop="1" thickBot="1" x14ac:dyDescent="0.25">
      <c r="B2816" s="22">
        <v>2811</v>
      </c>
      <c r="C2816" s="32">
        <v>38381</v>
      </c>
      <c r="D2816" s="33" t="s">
        <v>2194</v>
      </c>
      <c r="E2816" s="34">
        <v>-12.3</v>
      </c>
      <c r="F2816" s="34">
        <v>9.5</v>
      </c>
      <c r="G2816" s="35">
        <v>115</v>
      </c>
      <c r="H2816" s="35">
        <v>3</v>
      </c>
      <c r="I2816" s="36"/>
    </row>
    <row r="2817" spans="2:9" ht="15.75" thickTop="1" thickBot="1" x14ac:dyDescent="0.25">
      <c r="B2817" s="22">
        <v>2812</v>
      </c>
      <c r="C2817" s="32">
        <v>38382</v>
      </c>
      <c r="D2817" s="33" t="s">
        <v>2195</v>
      </c>
      <c r="E2817" s="34">
        <v>-12.2</v>
      </c>
      <c r="F2817" s="34">
        <v>9.6</v>
      </c>
      <c r="G2817" s="35">
        <v>94</v>
      </c>
      <c r="H2817" s="35">
        <v>3</v>
      </c>
      <c r="I2817" s="36"/>
    </row>
    <row r="2818" spans="2:9" ht="15.75" thickTop="1" thickBot="1" x14ac:dyDescent="0.25">
      <c r="B2818" s="22">
        <v>2813</v>
      </c>
      <c r="C2818" s="32">
        <v>38384</v>
      </c>
      <c r="D2818" s="33" t="s">
        <v>2196</v>
      </c>
      <c r="E2818" s="34">
        <v>-12.1</v>
      </c>
      <c r="F2818" s="34">
        <v>9.6</v>
      </c>
      <c r="G2818" s="35">
        <v>104</v>
      </c>
      <c r="H2818" s="35">
        <v>3</v>
      </c>
      <c r="I2818" s="36"/>
    </row>
    <row r="2819" spans="2:9" ht="15.75" thickTop="1" thickBot="1" x14ac:dyDescent="0.25">
      <c r="B2819" s="22">
        <v>2814</v>
      </c>
      <c r="C2819" s="32">
        <v>38385</v>
      </c>
      <c r="D2819" s="33" t="s">
        <v>2197</v>
      </c>
      <c r="E2819" s="34">
        <v>-12.3</v>
      </c>
      <c r="F2819" s="34">
        <v>9.5</v>
      </c>
      <c r="G2819" s="35">
        <v>129</v>
      </c>
      <c r="H2819" s="35">
        <v>3</v>
      </c>
      <c r="I2819" s="36"/>
    </row>
    <row r="2820" spans="2:9" ht="15.75" thickTop="1" thickBot="1" x14ac:dyDescent="0.25">
      <c r="B2820" s="22">
        <v>2815</v>
      </c>
      <c r="C2820" s="32">
        <v>38387</v>
      </c>
      <c r="D2820" s="33" t="s">
        <v>2198</v>
      </c>
      <c r="E2820" s="34">
        <v>-12.3</v>
      </c>
      <c r="F2820" s="34">
        <v>9.6</v>
      </c>
      <c r="G2820" s="35">
        <v>97</v>
      </c>
      <c r="H2820" s="35">
        <v>3</v>
      </c>
      <c r="I2820" s="36"/>
    </row>
    <row r="2821" spans="2:9" ht="15.75" thickTop="1" thickBot="1" x14ac:dyDescent="0.25">
      <c r="B2821" s="22">
        <v>2816</v>
      </c>
      <c r="C2821" s="32">
        <v>38388</v>
      </c>
      <c r="D2821" s="33" t="s">
        <v>2199</v>
      </c>
      <c r="E2821" s="34">
        <v>-12.3</v>
      </c>
      <c r="F2821" s="34">
        <v>9.4</v>
      </c>
      <c r="G2821" s="35">
        <v>136</v>
      </c>
      <c r="H2821" s="35">
        <v>3</v>
      </c>
      <c r="I2821" s="36"/>
    </row>
    <row r="2822" spans="2:9" ht="15.75" thickTop="1" thickBot="1" x14ac:dyDescent="0.25">
      <c r="B2822" s="22">
        <v>2817</v>
      </c>
      <c r="C2822" s="32">
        <v>38440</v>
      </c>
      <c r="D2822" s="33" t="s">
        <v>2200</v>
      </c>
      <c r="E2822" s="34">
        <v>-11.1</v>
      </c>
      <c r="F2822" s="34">
        <v>10</v>
      </c>
      <c r="G2822" s="35">
        <v>61</v>
      </c>
      <c r="H2822" s="35">
        <v>3</v>
      </c>
      <c r="I2822" s="36"/>
    </row>
    <row r="2823" spans="2:9" ht="15.75" thickTop="1" thickBot="1" x14ac:dyDescent="0.25">
      <c r="B2823" s="22">
        <v>2818</v>
      </c>
      <c r="C2823" s="32">
        <v>38442</v>
      </c>
      <c r="D2823" s="33" t="s">
        <v>2200</v>
      </c>
      <c r="E2823" s="34">
        <v>-11.5</v>
      </c>
      <c r="F2823" s="34">
        <v>9.6999999999999993</v>
      </c>
      <c r="G2823" s="35">
        <v>57</v>
      </c>
      <c r="H2823" s="35">
        <v>3</v>
      </c>
      <c r="I2823" s="36"/>
    </row>
    <row r="2824" spans="2:9" ht="15.75" thickTop="1" thickBot="1" x14ac:dyDescent="0.25">
      <c r="B2824" s="22">
        <v>2819</v>
      </c>
      <c r="C2824" s="32">
        <v>38444</v>
      </c>
      <c r="D2824" s="33" t="s">
        <v>2200</v>
      </c>
      <c r="E2824" s="34">
        <v>-11.8</v>
      </c>
      <c r="F2824" s="34">
        <v>9.5</v>
      </c>
      <c r="G2824" s="35">
        <v>128</v>
      </c>
      <c r="H2824" s="35">
        <v>3</v>
      </c>
      <c r="I2824" s="36"/>
    </row>
    <row r="2825" spans="2:9" ht="15.75" thickTop="1" thickBot="1" x14ac:dyDescent="0.25">
      <c r="B2825" s="22">
        <v>2820</v>
      </c>
      <c r="C2825" s="32">
        <v>38446</v>
      </c>
      <c r="D2825" s="33" t="s">
        <v>2200</v>
      </c>
      <c r="E2825" s="34">
        <v>-11.8</v>
      </c>
      <c r="F2825" s="34">
        <v>9.5</v>
      </c>
      <c r="G2825" s="35">
        <v>105</v>
      </c>
      <c r="H2825" s="35">
        <v>3</v>
      </c>
      <c r="I2825" s="36"/>
    </row>
    <row r="2826" spans="2:9" ht="15.75" thickTop="1" thickBot="1" x14ac:dyDescent="0.25">
      <c r="B2826" s="22">
        <v>2821</v>
      </c>
      <c r="C2826" s="32">
        <v>38448</v>
      </c>
      <c r="D2826" s="33" t="s">
        <v>2200</v>
      </c>
      <c r="E2826" s="34">
        <v>-11.7</v>
      </c>
      <c r="F2826" s="34">
        <v>9.6</v>
      </c>
      <c r="G2826" s="35">
        <v>80</v>
      </c>
      <c r="H2826" s="35">
        <v>3</v>
      </c>
      <c r="I2826" s="36"/>
    </row>
    <row r="2827" spans="2:9" ht="15.75" thickTop="1" thickBot="1" x14ac:dyDescent="0.25">
      <c r="B2827" s="22">
        <v>2822</v>
      </c>
      <c r="C2827" s="32">
        <v>38458</v>
      </c>
      <c r="D2827" s="33" t="s">
        <v>2201</v>
      </c>
      <c r="E2827" s="34">
        <v>-12.1</v>
      </c>
      <c r="F2827" s="34">
        <v>9.5</v>
      </c>
      <c r="G2827" s="35">
        <v>75</v>
      </c>
      <c r="H2827" s="35">
        <v>4</v>
      </c>
      <c r="I2827" s="36"/>
    </row>
    <row r="2828" spans="2:9" ht="15.75" thickTop="1" thickBot="1" x14ac:dyDescent="0.25">
      <c r="B2828" s="22">
        <v>2823</v>
      </c>
      <c r="C2828" s="32">
        <v>38459</v>
      </c>
      <c r="D2828" s="33" t="s">
        <v>2202</v>
      </c>
      <c r="E2828" s="34">
        <v>-12.2</v>
      </c>
      <c r="F2828" s="34">
        <v>9.4</v>
      </c>
      <c r="G2828" s="35">
        <v>99</v>
      </c>
      <c r="H2828" s="35">
        <v>4</v>
      </c>
      <c r="I2828" s="36"/>
    </row>
    <row r="2829" spans="2:9" ht="15.75" thickTop="1" thickBot="1" x14ac:dyDescent="0.25">
      <c r="B2829" s="22">
        <v>2824</v>
      </c>
      <c r="C2829" s="32">
        <v>38461</v>
      </c>
      <c r="D2829" s="33" t="s">
        <v>2203</v>
      </c>
      <c r="E2829" s="34">
        <v>-11.9</v>
      </c>
      <c r="F2829" s="34">
        <v>9.6</v>
      </c>
      <c r="G2829" s="35">
        <v>60</v>
      </c>
      <c r="H2829" s="35">
        <v>3</v>
      </c>
      <c r="I2829" s="36"/>
    </row>
    <row r="2830" spans="2:9" ht="15.75" thickTop="1" thickBot="1" x14ac:dyDescent="0.25">
      <c r="B2830" s="22">
        <v>2825</v>
      </c>
      <c r="C2830" s="32">
        <v>38462</v>
      </c>
      <c r="D2830" s="33" t="s">
        <v>2204</v>
      </c>
      <c r="E2830" s="34">
        <v>-11.9</v>
      </c>
      <c r="F2830" s="34">
        <v>9.6</v>
      </c>
      <c r="G2830" s="35">
        <v>55</v>
      </c>
      <c r="H2830" s="35">
        <v>4</v>
      </c>
      <c r="I2830" s="36"/>
    </row>
    <row r="2831" spans="2:9" ht="15.75" thickTop="1" thickBot="1" x14ac:dyDescent="0.25">
      <c r="B2831" s="22">
        <v>2826</v>
      </c>
      <c r="C2831" s="32">
        <v>38464</v>
      </c>
      <c r="D2831" s="33" t="s">
        <v>2205</v>
      </c>
      <c r="E2831" s="34">
        <v>-12.1</v>
      </c>
      <c r="F2831" s="34">
        <v>9.4</v>
      </c>
      <c r="G2831" s="35">
        <v>117</v>
      </c>
      <c r="H2831" s="35">
        <v>3</v>
      </c>
      <c r="I2831" s="36"/>
    </row>
    <row r="2832" spans="2:9" ht="15.75" thickTop="1" thickBot="1" x14ac:dyDescent="0.25">
      <c r="B2832" s="22">
        <v>2827</v>
      </c>
      <c r="C2832" s="32">
        <v>38465</v>
      </c>
      <c r="D2832" s="33" t="s">
        <v>2206</v>
      </c>
      <c r="E2832" s="34">
        <v>-12</v>
      </c>
      <c r="F2832" s="34">
        <v>9.4</v>
      </c>
      <c r="G2832" s="35">
        <v>82</v>
      </c>
      <c r="H2832" s="35">
        <v>4</v>
      </c>
      <c r="I2832" s="36"/>
    </row>
    <row r="2833" spans="2:9" ht="15.75" thickTop="1" thickBot="1" x14ac:dyDescent="0.25">
      <c r="B2833" s="22">
        <v>2828</v>
      </c>
      <c r="C2833" s="32">
        <v>38467</v>
      </c>
      <c r="D2833" s="33" t="s">
        <v>2207</v>
      </c>
      <c r="E2833" s="34">
        <v>-11.8</v>
      </c>
      <c r="F2833" s="34">
        <v>9.5</v>
      </c>
      <c r="G2833" s="35">
        <v>68</v>
      </c>
      <c r="H2833" s="35">
        <v>3</v>
      </c>
      <c r="I2833" s="36"/>
    </row>
    <row r="2834" spans="2:9" ht="15.75" thickTop="1" thickBot="1" x14ac:dyDescent="0.25">
      <c r="B2834" s="22">
        <v>2829</v>
      </c>
      <c r="C2834" s="32">
        <v>38468</v>
      </c>
      <c r="D2834" s="33" t="s">
        <v>2208</v>
      </c>
      <c r="E2834" s="34">
        <v>-11.6</v>
      </c>
      <c r="F2834" s="34">
        <v>9.5</v>
      </c>
      <c r="G2834" s="35">
        <v>79</v>
      </c>
      <c r="H2834" s="35">
        <v>3</v>
      </c>
      <c r="I2834" s="36"/>
    </row>
    <row r="2835" spans="2:9" ht="15.75" thickTop="1" thickBot="1" x14ac:dyDescent="0.25">
      <c r="B2835" s="22">
        <v>2830</v>
      </c>
      <c r="C2835" s="32">
        <v>38470</v>
      </c>
      <c r="D2835" s="33" t="s">
        <v>2209</v>
      </c>
      <c r="E2835" s="34">
        <v>-11.8</v>
      </c>
      <c r="F2835" s="34">
        <v>9.5</v>
      </c>
      <c r="G2835" s="35">
        <v>62</v>
      </c>
      <c r="H2835" s="35">
        <v>4</v>
      </c>
      <c r="I2835" s="36"/>
    </row>
    <row r="2836" spans="2:9" ht="15.75" thickTop="1" thickBot="1" x14ac:dyDescent="0.25">
      <c r="B2836" s="22">
        <v>2831</v>
      </c>
      <c r="C2836" s="32">
        <v>38471</v>
      </c>
      <c r="D2836" s="33" t="s">
        <v>2210</v>
      </c>
      <c r="E2836" s="34">
        <v>-11.8</v>
      </c>
      <c r="F2836" s="34">
        <v>9.6</v>
      </c>
      <c r="G2836" s="35">
        <v>60</v>
      </c>
      <c r="H2836" s="35">
        <v>3</v>
      </c>
      <c r="I2836" s="36"/>
    </row>
    <row r="2837" spans="2:9" ht="15.75" thickTop="1" thickBot="1" x14ac:dyDescent="0.25">
      <c r="B2837" s="22">
        <v>2832</v>
      </c>
      <c r="C2837" s="32">
        <v>38473</v>
      </c>
      <c r="D2837" s="33" t="s">
        <v>2211</v>
      </c>
      <c r="E2837" s="34">
        <v>-11.8</v>
      </c>
      <c r="F2837" s="34">
        <v>9.6</v>
      </c>
      <c r="G2837" s="35">
        <v>65</v>
      </c>
      <c r="H2837" s="35">
        <v>3</v>
      </c>
      <c r="I2837" s="36"/>
    </row>
    <row r="2838" spans="2:9" ht="15.75" thickTop="1" thickBot="1" x14ac:dyDescent="0.25">
      <c r="B2838" s="22">
        <v>2833</v>
      </c>
      <c r="C2838" s="32">
        <v>38474</v>
      </c>
      <c r="D2838" s="33" t="s">
        <v>2212</v>
      </c>
      <c r="E2838" s="34">
        <v>-11.9</v>
      </c>
      <c r="F2838" s="34">
        <v>9.5</v>
      </c>
      <c r="G2838" s="35">
        <v>74</v>
      </c>
      <c r="H2838" s="35">
        <v>3</v>
      </c>
      <c r="I2838" s="36"/>
    </row>
    <row r="2839" spans="2:9" ht="15.75" thickTop="1" thickBot="1" x14ac:dyDescent="0.25">
      <c r="B2839" s="22">
        <v>2834</v>
      </c>
      <c r="C2839" s="32">
        <v>38476</v>
      </c>
      <c r="D2839" s="33" t="s">
        <v>2213</v>
      </c>
      <c r="E2839" s="34">
        <v>-11.6</v>
      </c>
      <c r="F2839" s="34">
        <v>9.6</v>
      </c>
      <c r="G2839" s="35">
        <v>73</v>
      </c>
      <c r="H2839" s="35">
        <v>3</v>
      </c>
      <c r="I2839" s="36"/>
    </row>
    <row r="2840" spans="2:9" ht="15.75" thickTop="1" thickBot="1" x14ac:dyDescent="0.25">
      <c r="B2840" s="22">
        <v>2835</v>
      </c>
      <c r="C2840" s="32">
        <v>38477</v>
      </c>
      <c r="D2840" s="33" t="s">
        <v>2214</v>
      </c>
      <c r="E2840" s="34">
        <v>-11.6</v>
      </c>
      <c r="F2840" s="34">
        <v>9.6</v>
      </c>
      <c r="G2840" s="35">
        <v>73</v>
      </c>
      <c r="H2840" s="35">
        <v>3</v>
      </c>
      <c r="I2840" s="36"/>
    </row>
    <row r="2841" spans="2:9" ht="15.75" thickTop="1" thickBot="1" x14ac:dyDescent="0.25">
      <c r="B2841" s="22">
        <v>2836</v>
      </c>
      <c r="C2841" s="32">
        <v>38479</v>
      </c>
      <c r="D2841" s="33" t="s">
        <v>2215</v>
      </c>
      <c r="E2841" s="34">
        <v>-11.6</v>
      </c>
      <c r="F2841" s="34">
        <v>9.6</v>
      </c>
      <c r="G2841" s="35">
        <v>63</v>
      </c>
      <c r="H2841" s="35">
        <v>3</v>
      </c>
      <c r="I2841" s="36"/>
    </row>
    <row r="2842" spans="2:9" ht="15.75" thickTop="1" thickBot="1" x14ac:dyDescent="0.25">
      <c r="B2842" s="22">
        <v>2837</v>
      </c>
      <c r="C2842" s="32">
        <v>38486</v>
      </c>
      <c r="D2842" s="33" t="s">
        <v>2216</v>
      </c>
      <c r="E2842" s="34">
        <v>-12.2</v>
      </c>
      <c r="F2842" s="34">
        <v>9.3000000000000007</v>
      </c>
      <c r="G2842" s="35">
        <v>83</v>
      </c>
      <c r="H2842" s="35">
        <v>4</v>
      </c>
      <c r="I2842" s="36"/>
    </row>
    <row r="2843" spans="2:9" ht="15.75" thickTop="1" thickBot="1" x14ac:dyDescent="0.25">
      <c r="B2843" s="22">
        <v>2838</v>
      </c>
      <c r="C2843" s="32">
        <v>38489</v>
      </c>
      <c r="D2843" s="33" t="s">
        <v>2217</v>
      </c>
      <c r="E2843" s="34">
        <v>-11.8</v>
      </c>
      <c r="F2843" s="34">
        <v>9.4</v>
      </c>
      <c r="G2843" s="35">
        <v>42</v>
      </c>
      <c r="H2843" s="35">
        <v>4</v>
      </c>
      <c r="I2843" s="36"/>
    </row>
    <row r="2844" spans="2:9" ht="15.75" thickTop="1" thickBot="1" x14ac:dyDescent="0.25">
      <c r="B2844" s="22">
        <v>2839</v>
      </c>
      <c r="C2844" s="32">
        <v>38518</v>
      </c>
      <c r="D2844" s="33" t="s">
        <v>2218</v>
      </c>
      <c r="E2844" s="34">
        <v>-11.3</v>
      </c>
      <c r="F2844" s="34">
        <v>9.6999999999999993</v>
      </c>
      <c r="G2844" s="35">
        <v>58</v>
      </c>
      <c r="H2844" s="35">
        <v>3</v>
      </c>
      <c r="I2844" s="36"/>
    </row>
    <row r="2845" spans="2:9" ht="15.75" thickTop="1" thickBot="1" x14ac:dyDescent="0.25">
      <c r="B2845" s="22">
        <v>2840</v>
      </c>
      <c r="C2845" s="32">
        <v>38524</v>
      </c>
      <c r="D2845" s="33" t="s">
        <v>2219</v>
      </c>
      <c r="E2845" s="34">
        <v>-11.5</v>
      </c>
      <c r="F2845" s="34">
        <v>9.6</v>
      </c>
      <c r="G2845" s="35">
        <v>63</v>
      </c>
      <c r="H2845" s="35">
        <v>3</v>
      </c>
      <c r="I2845" s="36"/>
    </row>
    <row r="2846" spans="2:9" ht="15.75" thickTop="1" thickBot="1" x14ac:dyDescent="0.25">
      <c r="B2846" s="22">
        <v>2841</v>
      </c>
      <c r="C2846" s="32">
        <v>38527</v>
      </c>
      <c r="D2846" s="33" t="s">
        <v>2220</v>
      </c>
      <c r="E2846" s="34">
        <v>-11.5</v>
      </c>
      <c r="F2846" s="34">
        <v>9.6999999999999993</v>
      </c>
      <c r="G2846" s="35">
        <v>75</v>
      </c>
      <c r="H2846" s="35">
        <v>3</v>
      </c>
      <c r="I2846" s="36"/>
    </row>
    <row r="2847" spans="2:9" ht="15.75" thickTop="1" thickBot="1" x14ac:dyDescent="0.25">
      <c r="B2847" s="22">
        <v>2842</v>
      </c>
      <c r="C2847" s="32">
        <v>38528</v>
      </c>
      <c r="D2847" s="33" t="s">
        <v>2221</v>
      </c>
      <c r="E2847" s="34">
        <v>-11.4</v>
      </c>
      <c r="F2847" s="34">
        <v>9.6999999999999993</v>
      </c>
      <c r="G2847" s="35">
        <v>70</v>
      </c>
      <c r="H2847" s="35">
        <v>3</v>
      </c>
      <c r="I2847" s="36"/>
    </row>
    <row r="2848" spans="2:9" ht="15.75" thickTop="1" thickBot="1" x14ac:dyDescent="0.25">
      <c r="B2848" s="22">
        <v>2843</v>
      </c>
      <c r="C2848" s="32">
        <v>38530</v>
      </c>
      <c r="D2848" s="33" t="s">
        <v>2222</v>
      </c>
      <c r="E2848" s="34">
        <v>-11.3</v>
      </c>
      <c r="F2848" s="34">
        <v>9.8000000000000007</v>
      </c>
      <c r="G2848" s="35">
        <v>60</v>
      </c>
      <c r="H2848" s="35">
        <v>3</v>
      </c>
      <c r="I2848" s="36"/>
    </row>
    <row r="2849" spans="2:9" ht="15.75" thickTop="1" thickBot="1" x14ac:dyDescent="0.25">
      <c r="B2849" s="22">
        <v>2844</v>
      </c>
      <c r="C2849" s="32">
        <v>38531</v>
      </c>
      <c r="D2849" s="33" t="s">
        <v>2223</v>
      </c>
      <c r="E2849" s="34">
        <v>-11.4</v>
      </c>
      <c r="F2849" s="34">
        <v>9.6999999999999993</v>
      </c>
      <c r="G2849" s="35">
        <v>64</v>
      </c>
      <c r="H2849" s="35">
        <v>3</v>
      </c>
      <c r="I2849" s="36"/>
    </row>
    <row r="2850" spans="2:9" ht="15.75" thickTop="1" thickBot="1" x14ac:dyDescent="0.25">
      <c r="B2850" s="22">
        <v>2845</v>
      </c>
      <c r="C2850" s="32">
        <v>38533</v>
      </c>
      <c r="D2850" s="33" t="s">
        <v>2224</v>
      </c>
      <c r="E2850" s="34">
        <v>-11.4</v>
      </c>
      <c r="F2850" s="34">
        <v>9.6999999999999993</v>
      </c>
      <c r="G2850" s="35">
        <v>76</v>
      </c>
      <c r="H2850" s="35">
        <v>3</v>
      </c>
      <c r="I2850" s="36"/>
    </row>
    <row r="2851" spans="2:9" ht="15.75" thickTop="1" thickBot="1" x14ac:dyDescent="0.25">
      <c r="B2851" s="22">
        <v>2846</v>
      </c>
      <c r="C2851" s="32">
        <v>38536</v>
      </c>
      <c r="D2851" s="33" t="s">
        <v>2225</v>
      </c>
      <c r="E2851" s="34">
        <v>-11.2</v>
      </c>
      <c r="F2851" s="34">
        <v>9.6999999999999993</v>
      </c>
      <c r="G2851" s="35">
        <v>49</v>
      </c>
      <c r="H2851" s="35">
        <v>3</v>
      </c>
      <c r="I2851" s="36"/>
    </row>
    <row r="2852" spans="2:9" ht="15.75" thickTop="1" thickBot="1" x14ac:dyDescent="0.25">
      <c r="B2852" s="22">
        <v>2847</v>
      </c>
      <c r="C2852" s="32">
        <v>38539</v>
      </c>
      <c r="D2852" s="33" t="s">
        <v>2226</v>
      </c>
      <c r="E2852" s="34">
        <v>-11.3</v>
      </c>
      <c r="F2852" s="34">
        <v>9.6999999999999993</v>
      </c>
      <c r="G2852" s="35">
        <v>58</v>
      </c>
      <c r="H2852" s="35">
        <v>3</v>
      </c>
      <c r="I2852" s="36"/>
    </row>
    <row r="2853" spans="2:9" ht="15.75" thickTop="1" thickBot="1" x14ac:dyDescent="0.25">
      <c r="B2853" s="22">
        <v>2848</v>
      </c>
      <c r="C2853" s="32">
        <v>38542</v>
      </c>
      <c r="D2853" s="33" t="s">
        <v>2227</v>
      </c>
      <c r="E2853" s="34">
        <v>-11.3</v>
      </c>
      <c r="F2853" s="34">
        <v>9.6999999999999993</v>
      </c>
      <c r="G2853" s="35">
        <v>54</v>
      </c>
      <c r="H2853" s="35">
        <v>3</v>
      </c>
      <c r="I2853" s="36"/>
    </row>
    <row r="2854" spans="2:9" ht="15.75" thickTop="1" thickBot="1" x14ac:dyDescent="0.25">
      <c r="B2854" s="22">
        <v>2849</v>
      </c>
      <c r="C2854" s="32">
        <v>38543</v>
      </c>
      <c r="D2854" s="33" t="s">
        <v>2228</v>
      </c>
      <c r="E2854" s="34">
        <v>-11.3</v>
      </c>
      <c r="F2854" s="34">
        <v>9.6999999999999993</v>
      </c>
      <c r="G2854" s="35">
        <v>65</v>
      </c>
      <c r="H2854" s="35">
        <v>3</v>
      </c>
      <c r="I2854" s="36"/>
    </row>
    <row r="2855" spans="2:9" ht="15.75" thickTop="1" thickBot="1" x14ac:dyDescent="0.25">
      <c r="B2855" s="22">
        <v>2850</v>
      </c>
      <c r="C2855" s="32">
        <v>38547</v>
      </c>
      <c r="D2855" s="33" t="s">
        <v>2229</v>
      </c>
      <c r="E2855" s="34">
        <v>-11.5</v>
      </c>
      <c r="F2855" s="34">
        <v>9.6999999999999993</v>
      </c>
      <c r="G2855" s="35">
        <v>57</v>
      </c>
      <c r="H2855" s="35">
        <v>3</v>
      </c>
      <c r="I2855" s="36"/>
    </row>
    <row r="2856" spans="2:9" ht="15.75" thickTop="1" thickBot="1" x14ac:dyDescent="0.25">
      <c r="B2856" s="22">
        <v>2851</v>
      </c>
      <c r="C2856" s="32">
        <v>38550</v>
      </c>
      <c r="D2856" s="33" t="s">
        <v>2230</v>
      </c>
      <c r="E2856" s="34">
        <v>-11.4</v>
      </c>
      <c r="F2856" s="34">
        <v>9.6999999999999993</v>
      </c>
      <c r="G2856" s="35">
        <v>59</v>
      </c>
      <c r="H2856" s="35">
        <v>3</v>
      </c>
      <c r="I2856" s="36"/>
    </row>
    <row r="2857" spans="2:9" ht="15.75" thickTop="1" thickBot="1" x14ac:dyDescent="0.25">
      <c r="B2857" s="22">
        <v>2852</v>
      </c>
      <c r="C2857" s="32">
        <v>38551</v>
      </c>
      <c r="D2857" s="33" t="s">
        <v>2231</v>
      </c>
      <c r="E2857" s="34">
        <v>-11.4</v>
      </c>
      <c r="F2857" s="34">
        <v>9.6999999999999993</v>
      </c>
      <c r="G2857" s="35">
        <v>58</v>
      </c>
      <c r="H2857" s="35">
        <v>3</v>
      </c>
      <c r="I2857" s="36"/>
    </row>
    <row r="2858" spans="2:9" ht="15.75" thickTop="1" thickBot="1" x14ac:dyDescent="0.25">
      <c r="B2858" s="22">
        <v>2853</v>
      </c>
      <c r="C2858" s="32">
        <v>38553</v>
      </c>
      <c r="D2858" s="33" t="s">
        <v>2232</v>
      </c>
      <c r="E2858" s="34">
        <v>-11.5</v>
      </c>
      <c r="F2858" s="34">
        <v>9.6999999999999993</v>
      </c>
      <c r="G2858" s="35">
        <v>61</v>
      </c>
      <c r="H2858" s="35">
        <v>3</v>
      </c>
      <c r="I2858" s="36"/>
    </row>
    <row r="2859" spans="2:9" ht="15.75" thickTop="1" thickBot="1" x14ac:dyDescent="0.25">
      <c r="B2859" s="22">
        <v>2854</v>
      </c>
      <c r="C2859" s="32">
        <v>38554</v>
      </c>
      <c r="D2859" s="33" t="s">
        <v>2233</v>
      </c>
      <c r="E2859" s="34">
        <v>-11.6</v>
      </c>
      <c r="F2859" s="34">
        <v>9.6</v>
      </c>
      <c r="G2859" s="35">
        <v>61</v>
      </c>
      <c r="H2859" s="35">
        <v>3</v>
      </c>
      <c r="I2859" s="36"/>
    </row>
    <row r="2860" spans="2:9" ht="15.75" thickTop="1" thickBot="1" x14ac:dyDescent="0.25">
      <c r="B2860" s="22">
        <v>2855</v>
      </c>
      <c r="C2860" s="32">
        <v>38556</v>
      </c>
      <c r="D2860" s="33" t="s">
        <v>2234</v>
      </c>
      <c r="E2860" s="34">
        <v>-11.6</v>
      </c>
      <c r="F2860" s="34">
        <v>9.6</v>
      </c>
      <c r="G2860" s="35">
        <v>69</v>
      </c>
      <c r="H2860" s="35">
        <v>3</v>
      </c>
      <c r="I2860" s="36"/>
    </row>
    <row r="2861" spans="2:9" ht="15.75" thickTop="1" thickBot="1" x14ac:dyDescent="0.25">
      <c r="B2861" s="22">
        <v>2856</v>
      </c>
      <c r="C2861" s="32">
        <v>38557</v>
      </c>
      <c r="D2861" s="33" t="s">
        <v>2235</v>
      </c>
      <c r="E2861" s="34">
        <v>-11.5</v>
      </c>
      <c r="F2861" s="34">
        <v>9.6</v>
      </c>
      <c r="G2861" s="35">
        <v>65</v>
      </c>
      <c r="H2861" s="35">
        <v>3</v>
      </c>
      <c r="I2861" s="36"/>
    </row>
    <row r="2862" spans="2:9" ht="15.75" thickTop="1" thickBot="1" x14ac:dyDescent="0.25">
      <c r="B2862" s="22">
        <v>2857</v>
      </c>
      <c r="C2862" s="32">
        <v>38559</v>
      </c>
      <c r="D2862" s="33" t="s">
        <v>2236</v>
      </c>
      <c r="E2862" s="34">
        <v>-11.3</v>
      </c>
      <c r="F2862" s="34">
        <v>9.6</v>
      </c>
      <c r="G2862" s="35">
        <v>58</v>
      </c>
      <c r="H2862" s="35">
        <v>3</v>
      </c>
      <c r="I2862" s="36"/>
    </row>
    <row r="2863" spans="2:9" ht="15.75" thickTop="1" thickBot="1" x14ac:dyDescent="0.25">
      <c r="B2863" s="22">
        <v>2858</v>
      </c>
      <c r="C2863" s="32">
        <v>38640</v>
      </c>
      <c r="D2863" s="33" t="s">
        <v>2237</v>
      </c>
      <c r="E2863" s="34">
        <v>-12.4</v>
      </c>
      <c r="F2863" s="34">
        <v>9.3000000000000007</v>
      </c>
      <c r="G2863" s="35">
        <v>263</v>
      </c>
      <c r="H2863" s="35">
        <v>6</v>
      </c>
      <c r="I2863" s="36"/>
    </row>
    <row r="2864" spans="2:9" ht="15.75" thickTop="1" thickBot="1" x14ac:dyDescent="0.25">
      <c r="B2864" s="22">
        <v>2859</v>
      </c>
      <c r="C2864" s="32">
        <v>38642</v>
      </c>
      <c r="D2864" s="33" t="s">
        <v>2237</v>
      </c>
      <c r="E2864" s="34">
        <v>-12.5</v>
      </c>
      <c r="F2864" s="34">
        <v>9.4</v>
      </c>
      <c r="G2864" s="35">
        <v>204</v>
      </c>
      <c r="H2864" s="35">
        <v>6</v>
      </c>
      <c r="I2864" s="36"/>
    </row>
    <row r="2865" spans="2:9" ht="15.75" thickTop="1" thickBot="1" x14ac:dyDescent="0.25">
      <c r="B2865" s="22">
        <v>2860</v>
      </c>
      <c r="C2865" s="32">
        <v>38644</v>
      </c>
      <c r="D2865" s="33" t="s">
        <v>2237</v>
      </c>
      <c r="E2865" s="34">
        <v>-12.9</v>
      </c>
      <c r="F2865" s="34">
        <v>8.8000000000000007</v>
      </c>
      <c r="G2865" s="35">
        <v>324</v>
      </c>
      <c r="H2865" s="35">
        <v>6</v>
      </c>
      <c r="I2865" s="36"/>
    </row>
    <row r="2866" spans="2:9" ht="15.75" thickTop="1" thickBot="1" x14ac:dyDescent="0.25">
      <c r="B2866" s="22">
        <v>2861</v>
      </c>
      <c r="C2866" s="32">
        <v>38667</v>
      </c>
      <c r="D2866" s="33" t="s">
        <v>2238</v>
      </c>
      <c r="E2866" s="34">
        <v>-13.5</v>
      </c>
      <c r="F2866" s="34">
        <v>8</v>
      </c>
      <c r="G2866" s="35">
        <v>403</v>
      </c>
      <c r="H2866" s="35">
        <v>6</v>
      </c>
      <c r="I2866" s="36"/>
    </row>
    <row r="2867" spans="2:9" ht="15.75" thickTop="1" thickBot="1" x14ac:dyDescent="0.25">
      <c r="B2867" s="22">
        <v>2862</v>
      </c>
      <c r="C2867" s="32">
        <v>38678</v>
      </c>
      <c r="D2867" s="33" t="s">
        <v>2239</v>
      </c>
      <c r="E2867" s="34">
        <v>-13.7</v>
      </c>
      <c r="F2867" s="34">
        <v>7</v>
      </c>
      <c r="G2867" s="35">
        <v>568</v>
      </c>
      <c r="H2867" s="35">
        <v>6</v>
      </c>
      <c r="I2867" s="36"/>
    </row>
    <row r="2868" spans="2:9" ht="15.75" thickTop="1" thickBot="1" x14ac:dyDescent="0.25">
      <c r="B2868" s="22">
        <v>2863</v>
      </c>
      <c r="C2868" s="32">
        <v>38685</v>
      </c>
      <c r="D2868" s="33" t="s">
        <v>2240</v>
      </c>
      <c r="E2868" s="34">
        <v>-12.7</v>
      </c>
      <c r="F2868" s="34">
        <v>9</v>
      </c>
      <c r="G2868" s="35">
        <v>267</v>
      </c>
      <c r="H2868" s="35">
        <v>6</v>
      </c>
      <c r="I2868" s="36"/>
    </row>
    <row r="2869" spans="2:9" ht="15.75" thickTop="1" thickBot="1" x14ac:dyDescent="0.25">
      <c r="B2869" s="22">
        <v>2864</v>
      </c>
      <c r="C2869" s="32">
        <v>38690</v>
      </c>
      <c r="D2869" s="33" t="s">
        <v>2237</v>
      </c>
      <c r="E2869" s="34">
        <v>-12.3</v>
      </c>
      <c r="F2869" s="34">
        <v>9.5</v>
      </c>
      <c r="G2869" s="35">
        <v>141</v>
      </c>
      <c r="H2869" s="35">
        <v>3</v>
      </c>
      <c r="I2869" s="36"/>
    </row>
    <row r="2870" spans="2:9" ht="15.75" thickTop="1" thickBot="1" x14ac:dyDescent="0.25">
      <c r="B2870" s="22">
        <v>2865</v>
      </c>
      <c r="C2870" s="32">
        <v>38700</v>
      </c>
      <c r="D2870" s="33" t="s">
        <v>2131</v>
      </c>
      <c r="E2870" s="34">
        <v>-13.7</v>
      </c>
      <c r="F2870" s="34">
        <v>6.9</v>
      </c>
      <c r="G2870" s="35">
        <v>575</v>
      </c>
      <c r="H2870" s="35">
        <v>6</v>
      </c>
      <c r="I2870" s="36"/>
    </row>
    <row r="2871" spans="2:9" ht="15.75" thickTop="1" thickBot="1" x14ac:dyDescent="0.25">
      <c r="B2871" s="22">
        <v>2866</v>
      </c>
      <c r="C2871" s="32">
        <v>38704</v>
      </c>
      <c r="D2871" s="33" t="s">
        <v>2241</v>
      </c>
      <c r="E2871" s="34">
        <v>-12.3</v>
      </c>
      <c r="F2871" s="34">
        <v>9.3000000000000007</v>
      </c>
      <c r="G2871" s="35">
        <v>185</v>
      </c>
      <c r="H2871" s="35">
        <v>3</v>
      </c>
      <c r="I2871" s="36"/>
    </row>
    <row r="2872" spans="2:9" ht="15.75" thickTop="1" thickBot="1" x14ac:dyDescent="0.25">
      <c r="B2872" s="22">
        <v>2867</v>
      </c>
      <c r="C2872" s="32">
        <v>38707</v>
      </c>
      <c r="D2872" s="33" t="s">
        <v>2242</v>
      </c>
      <c r="E2872" s="34">
        <v>-13.7</v>
      </c>
      <c r="F2872" s="34">
        <v>7.6</v>
      </c>
      <c r="G2872" s="35">
        <v>467</v>
      </c>
      <c r="H2872" s="35">
        <v>6</v>
      </c>
      <c r="I2872" s="36"/>
    </row>
    <row r="2873" spans="2:9" ht="15.75" thickTop="1" thickBot="1" x14ac:dyDescent="0.25">
      <c r="B2873" s="22">
        <v>2868</v>
      </c>
      <c r="C2873" s="32">
        <v>38709</v>
      </c>
      <c r="D2873" s="33" t="s">
        <v>2243</v>
      </c>
      <c r="E2873" s="34">
        <v>-13.3</v>
      </c>
      <c r="F2873" s="34">
        <v>8.1</v>
      </c>
      <c r="G2873" s="35">
        <v>387</v>
      </c>
      <c r="H2873" s="35">
        <v>6</v>
      </c>
      <c r="I2873" s="36"/>
    </row>
    <row r="2874" spans="2:9" ht="15.75" thickTop="1" thickBot="1" x14ac:dyDescent="0.25">
      <c r="B2874" s="22">
        <v>2869</v>
      </c>
      <c r="C2874" s="32">
        <v>38723</v>
      </c>
      <c r="D2874" s="33" t="s">
        <v>2244</v>
      </c>
      <c r="E2874" s="34">
        <v>-12.2</v>
      </c>
      <c r="F2874" s="34">
        <v>9.1999999999999993</v>
      </c>
      <c r="G2874" s="35">
        <v>216</v>
      </c>
      <c r="H2874" s="35">
        <v>7</v>
      </c>
      <c r="I2874" s="36"/>
    </row>
    <row r="2875" spans="2:9" ht="15.75" thickTop="1" thickBot="1" x14ac:dyDescent="0.25">
      <c r="B2875" s="22">
        <v>2870</v>
      </c>
      <c r="C2875" s="32">
        <v>38729</v>
      </c>
      <c r="D2875" s="33" t="s">
        <v>2245</v>
      </c>
      <c r="E2875" s="34">
        <v>-12.2</v>
      </c>
      <c r="F2875" s="34">
        <v>9.4</v>
      </c>
      <c r="G2875" s="35">
        <v>153</v>
      </c>
      <c r="H2875" s="35">
        <v>3</v>
      </c>
      <c r="I2875" s="36"/>
    </row>
    <row r="2876" spans="2:9" ht="15.75" thickTop="1" thickBot="1" x14ac:dyDescent="0.25">
      <c r="B2876" s="22">
        <v>2871</v>
      </c>
      <c r="C2876" s="32">
        <v>38820</v>
      </c>
      <c r="D2876" s="33" t="s">
        <v>2246</v>
      </c>
      <c r="E2876" s="34">
        <v>-12.5</v>
      </c>
      <c r="F2876" s="34">
        <v>9.6999999999999993</v>
      </c>
      <c r="G2876" s="35">
        <v>135</v>
      </c>
      <c r="H2876" s="35">
        <v>3</v>
      </c>
      <c r="I2876" s="36"/>
    </row>
    <row r="2877" spans="2:9" ht="15.75" thickTop="1" thickBot="1" x14ac:dyDescent="0.25">
      <c r="B2877" s="22">
        <v>2872</v>
      </c>
      <c r="C2877" s="32">
        <v>38822</v>
      </c>
      <c r="D2877" s="33" t="s">
        <v>2247</v>
      </c>
      <c r="E2877" s="34">
        <v>-12.7</v>
      </c>
      <c r="F2877" s="34">
        <v>9.4</v>
      </c>
      <c r="G2877" s="35">
        <v>133</v>
      </c>
      <c r="H2877" s="35">
        <v>3</v>
      </c>
      <c r="I2877" s="36"/>
    </row>
    <row r="2878" spans="2:9" ht="15.75" thickTop="1" thickBot="1" x14ac:dyDescent="0.25">
      <c r="B2878" s="22">
        <v>2873</v>
      </c>
      <c r="C2878" s="32">
        <v>38828</v>
      </c>
      <c r="D2878" s="33" t="s">
        <v>2248</v>
      </c>
      <c r="E2878" s="34">
        <v>-12.8</v>
      </c>
      <c r="F2878" s="34">
        <v>9.4</v>
      </c>
      <c r="G2878" s="35">
        <v>105</v>
      </c>
      <c r="H2878" s="35">
        <v>4</v>
      </c>
      <c r="I2878" s="36"/>
    </row>
    <row r="2879" spans="2:9" ht="15.75" thickTop="1" thickBot="1" x14ac:dyDescent="0.25">
      <c r="B2879" s="22">
        <v>2874</v>
      </c>
      <c r="C2879" s="32">
        <v>38829</v>
      </c>
      <c r="D2879" s="33" t="s">
        <v>2249</v>
      </c>
      <c r="E2879" s="34">
        <v>-12.8</v>
      </c>
      <c r="F2879" s="34">
        <v>9.4</v>
      </c>
      <c r="G2879" s="35">
        <v>125</v>
      </c>
      <c r="H2879" s="35">
        <v>4</v>
      </c>
      <c r="I2879" s="36"/>
    </row>
    <row r="2880" spans="2:9" ht="15.75" thickTop="1" thickBot="1" x14ac:dyDescent="0.25">
      <c r="B2880" s="22">
        <v>2875</v>
      </c>
      <c r="C2880" s="32">
        <v>38835</v>
      </c>
      <c r="D2880" s="33" t="s">
        <v>2250</v>
      </c>
      <c r="E2880" s="34">
        <v>-12.7</v>
      </c>
      <c r="F2880" s="34">
        <v>9.4</v>
      </c>
      <c r="G2880" s="35">
        <v>175</v>
      </c>
      <c r="H2880" s="35">
        <v>3</v>
      </c>
      <c r="I2880" s="36"/>
    </row>
    <row r="2881" spans="2:9" ht="15.75" thickTop="1" thickBot="1" x14ac:dyDescent="0.25">
      <c r="B2881" s="22">
        <v>2876</v>
      </c>
      <c r="C2881" s="32">
        <v>38836</v>
      </c>
      <c r="D2881" s="33" t="s">
        <v>2251</v>
      </c>
      <c r="E2881" s="34">
        <v>-12.5</v>
      </c>
      <c r="F2881" s="34">
        <v>9.5</v>
      </c>
      <c r="G2881" s="35">
        <v>123</v>
      </c>
      <c r="H2881" s="35">
        <v>3</v>
      </c>
      <c r="I2881" s="36"/>
    </row>
    <row r="2882" spans="2:9" ht="15.75" thickTop="1" thickBot="1" x14ac:dyDescent="0.25">
      <c r="B2882" s="22">
        <v>2877</v>
      </c>
      <c r="C2882" s="32">
        <v>38838</v>
      </c>
      <c r="D2882" s="33" t="s">
        <v>2252</v>
      </c>
      <c r="E2882" s="34">
        <v>-12.5</v>
      </c>
      <c r="F2882" s="34">
        <v>9.5</v>
      </c>
      <c r="G2882" s="35">
        <v>107</v>
      </c>
      <c r="H2882" s="35">
        <v>3</v>
      </c>
      <c r="I2882" s="36"/>
    </row>
    <row r="2883" spans="2:9" ht="15.75" thickTop="1" thickBot="1" x14ac:dyDescent="0.25">
      <c r="B2883" s="22">
        <v>2878</v>
      </c>
      <c r="C2883" s="32">
        <v>38855</v>
      </c>
      <c r="D2883" s="33" t="s">
        <v>2253</v>
      </c>
      <c r="E2883" s="34">
        <v>-12.9</v>
      </c>
      <c r="F2883" s="34">
        <v>9.5</v>
      </c>
      <c r="G2883" s="35">
        <v>227</v>
      </c>
      <c r="H2883" s="35">
        <v>3</v>
      </c>
      <c r="I2883" s="36"/>
    </row>
    <row r="2884" spans="2:9" ht="15.75" thickTop="1" thickBot="1" x14ac:dyDescent="0.25">
      <c r="B2884" s="22">
        <v>2879</v>
      </c>
      <c r="C2884" s="32">
        <v>38871</v>
      </c>
      <c r="D2884" s="33" t="s">
        <v>2254</v>
      </c>
      <c r="E2884" s="34">
        <v>-13.1</v>
      </c>
      <c r="F2884" s="34">
        <v>9.4</v>
      </c>
      <c r="G2884" s="35">
        <v>210</v>
      </c>
      <c r="H2884" s="35">
        <v>3</v>
      </c>
      <c r="I2884" s="36"/>
    </row>
    <row r="2885" spans="2:9" ht="15.75" thickTop="1" thickBot="1" x14ac:dyDescent="0.25">
      <c r="B2885" s="22">
        <v>2880</v>
      </c>
      <c r="C2885" s="32">
        <v>38875</v>
      </c>
      <c r="D2885" s="33" t="s">
        <v>2255</v>
      </c>
      <c r="E2885" s="34">
        <v>-13.8</v>
      </c>
      <c r="F2885" s="34">
        <v>7.3</v>
      </c>
      <c r="G2885" s="35">
        <v>504</v>
      </c>
      <c r="H2885" s="35">
        <v>6</v>
      </c>
      <c r="I2885" s="36"/>
    </row>
    <row r="2886" spans="2:9" ht="15.75" thickTop="1" thickBot="1" x14ac:dyDescent="0.25">
      <c r="B2886" s="22">
        <v>2881</v>
      </c>
      <c r="C2886" s="32">
        <v>38877</v>
      </c>
      <c r="D2886" s="33" t="s">
        <v>2255</v>
      </c>
      <c r="E2886" s="34">
        <v>-13.7</v>
      </c>
      <c r="F2886" s="34">
        <v>7.1</v>
      </c>
      <c r="G2886" s="35">
        <v>549</v>
      </c>
      <c r="H2886" s="35">
        <v>6</v>
      </c>
      <c r="I2886" s="36"/>
    </row>
    <row r="2887" spans="2:9" ht="15.75" thickTop="1" thickBot="1" x14ac:dyDescent="0.25">
      <c r="B2887" s="22">
        <v>2882</v>
      </c>
      <c r="C2887" s="32">
        <v>38879</v>
      </c>
      <c r="D2887" s="33" t="s">
        <v>2256</v>
      </c>
      <c r="E2887" s="34">
        <v>-15.6</v>
      </c>
      <c r="F2887" s="34">
        <v>4.7</v>
      </c>
      <c r="G2887" s="35">
        <v>979</v>
      </c>
      <c r="H2887" s="35">
        <v>8</v>
      </c>
      <c r="I2887" s="36"/>
    </row>
    <row r="2888" spans="2:9" ht="15.75" thickTop="1" thickBot="1" x14ac:dyDescent="0.25">
      <c r="B2888" s="22">
        <v>2883</v>
      </c>
      <c r="C2888" s="32">
        <v>38889</v>
      </c>
      <c r="D2888" s="33" t="s">
        <v>2257</v>
      </c>
      <c r="E2888" s="34">
        <v>-14</v>
      </c>
      <c r="F2888" s="34">
        <v>7.7</v>
      </c>
      <c r="G2888" s="35">
        <v>440</v>
      </c>
      <c r="H2888" s="35">
        <v>6</v>
      </c>
      <c r="I2888" s="36"/>
    </row>
    <row r="2889" spans="2:9" ht="15.75" thickTop="1" thickBot="1" x14ac:dyDescent="0.25">
      <c r="B2889" s="22">
        <v>2884</v>
      </c>
      <c r="C2889" s="32">
        <v>38895</v>
      </c>
      <c r="D2889" s="33" t="s">
        <v>2258</v>
      </c>
      <c r="E2889" s="34">
        <v>-13.2</v>
      </c>
      <c r="F2889" s="34">
        <v>9.3000000000000007</v>
      </c>
      <c r="G2889" s="35">
        <v>210</v>
      </c>
      <c r="H2889" s="35">
        <v>3</v>
      </c>
      <c r="I2889" s="36"/>
    </row>
    <row r="2890" spans="2:9" ht="15.75" thickTop="1" thickBot="1" x14ac:dyDescent="0.25">
      <c r="B2890" s="22">
        <v>2885</v>
      </c>
      <c r="C2890" s="32">
        <v>38899</v>
      </c>
      <c r="D2890" s="33" t="s">
        <v>2255</v>
      </c>
      <c r="E2890" s="34">
        <v>-14.2</v>
      </c>
      <c r="F2890" s="34">
        <v>7.4</v>
      </c>
      <c r="G2890" s="35">
        <v>495</v>
      </c>
      <c r="H2890" s="35">
        <v>6</v>
      </c>
      <c r="I2890" s="36"/>
    </row>
    <row r="2891" spans="2:9" ht="15.75" thickTop="1" thickBot="1" x14ac:dyDescent="0.25">
      <c r="B2891" s="22">
        <v>2886</v>
      </c>
      <c r="C2891" s="32">
        <v>39104</v>
      </c>
      <c r="D2891" s="33" t="s">
        <v>2259</v>
      </c>
      <c r="E2891" s="34">
        <v>-12</v>
      </c>
      <c r="F2891" s="34">
        <v>9.9</v>
      </c>
      <c r="G2891" s="35">
        <v>41</v>
      </c>
      <c r="H2891" s="35">
        <v>4</v>
      </c>
      <c r="I2891" s="36"/>
    </row>
    <row r="2892" spans="2:9" ht="15.75" thickTop="1" thickBot="1" x14ac:dyDescent="0.25">
      <c r="B2892" s="22">
        <v>2887</v>
      </c>
      <c r="C2892" s="32">
        <v>39106</v>
      </c>
      <c r="D2892" s="33" t="s">
        <v>2259</v>
      </c>
      <c r="E2892" s="34">
        <v>-11.7</v>
      </c>
      <c r="F2892" s="34">
        <v>10.1</v>
      </c>
      <c r="G2892" s="35">
        <v>47</v>
      </c>
      <c r="H2892" s="35">
        <v>4</v>
      </c>
      <c r="I2892" s="36"/>
    </row>
    <row r="2893" spans="2:9" ht="15.75" thickTop="1" thickBot="1" x14ac:dyDescent="0.25">
      <c r="B2893" s="22">
        <v>2888</v>
      </c>
      <c r="C2893" s="32">
        <v>39108</v>
      </c>
      <c r="D2893" s="33" t="s">
        <v>2259</v>
      </c>
      <c r="E2893" s="34">
        <v>-11.1</v>
      </c>
      <c r="F2893" s="34">
        <v>10.6</v>
      </c>
      <c r="G2893" s="35">
        <v>59</v>
      </c>
      <c r="H2893" s="35">
        <v>4</v>
      </c>
      <c r="I2893" s="36"/>
    </row>
    <row r="2894" spans="2:9" ht="15.75" thickTop="1" thickBot="1" x14ac:dyDescent="0.25">
      <c r="B2894" s="22">
        <v>2889</v>
      </c>
      <c r="C2894" s="32">
        <v>39110</v>
      </c>
      <c r="D2894" s="33" t="s">
        <v>2259</v>
      </c>
      <c r="E2894" s="34">
        <v>-12.4</v>
      </c>
      <c r="F2894" s="34">
        <v>9.5</v>
      </c>
      <c r="G2894" s="35">
        <v>72</v>
      </c>
      <c r="H2894" s="35">
        <v>4</v>
      </c>
      <c r="I2894" s="36"/>
    </row>
    <row r="2895" spans="2:9" ht="15.75" thickTop="1" thickBot="1" x14ac:dyDescent="0.25">
      <c r="B2895" s="22">
        <v>2890</v>
      </c>
      <c r="C2895" s="32">
        <v>39112</v>
      </c>
      <c r="D2895" s="33" t="s">
        <v>2259</v>
      </c>
      <c r="E2895" s="34">
        <v>-11.7</v>
      </c>
      <c r="F2895" s="34">
        <v>10.199999999999999</v>
      </c>
      <c r="G2895" s="35">
        <v>57</v>
      </c>
      <c r="H2895" s="35">
        <v>4</v>
      </c>
      <c r="I2895" s="36"/>
    </row>
    <row r="2896" spans="2:9" ht="15.75" thickTop="1" thickBot="1" x14ac:dyDescent="0.25">
      <c r="B2896" s="22">
        <v>2891</v>
      </c>
      <c r="C2896" s="32">
        <v>39114</v>
      </c>
      <c r="D2896" s="33" t="s">
        <v>2259</v>
      </c>
      <c r="E2896" s="34">
        <v>-12.5</v>
      </c>
      <c r="F2896" s="34">
        <v>9.6</v>
      </c>
      <c r="G2896" s="35">
        <v>44</v>
      </c>
      <c r="H2896" s="35">
        <v>4</v>
      </c>
      <c r="I2896" s="36"/>
    </row>
    <row r="2897" spans="2:9" ht="15.75" thickTop="1" thickBot="1" x14ac:dyDescent="0.25">
      <c r="B2897" s="22">
        <v>2892</v>
      </c>
      <c r="C2897" s="32">
        <v>39116</v>
      </c>
      <c r="D2897" s="33" t="s">
        <v>2259</v>
      </c>
      <c r="E2897" s="34">
        <v>-12.3</v>
      </c>
      <c r="F2897" s="34">
        <v>9.5</v>
      </c>
      <c r="G2897" s="35">
        <v>85</v>
      </c>
      <c r="H2897" s="35">
        <v>4</v>
      </c>
      <c r="I2897" s="36"/>
    </row>
    <row r="2898" spans="2:9" ht="15.75" thickTop="1" thickBot="1" x14ac:dyDescent="0.25">
      <c r="B2898" s="22">
        <v>2893</v>
      </c>
      <c r="C2898" s="32">
        <v>39118</v>
      </c>
      <c r="D2898" s="33" t="s">
        <v>2259</v>
      </c>
      <c r="E2898" s="34">
        <v>-11.9</v>
      </c>
      <c r="F2898" s="34">
        <v>9.9</v>
      </c>
      <c r="G2898" s="35">
        <v>65</v>
      </c>
      <c r="H2898" s="35">
        <v>4</v>
      </c>
      <c r="I2898" s="36"/>
    </row>
    <row r="2899" spans="2:9" ht="15.75" thickTop="1" thickBot="1" x14ac:dyDescent="0.25">
      <c r="B2899" s="22">
        <v>2894</v>
      </c>
      <c r="C2899" s="32">
        <v>39120</v>
      </c>
      <c r="D2899" s="33" t="s">
        <v>2259</v>
      </c>
      <c r="E2899" s="34">
        <v>-12.3</v>
      </c>
      <c r="F2899" s="34">
        <v>9.4</v>
      </c>
      <c r="G2899" s="35">
        <v>73</v>
      </c>
      <c r="H2899" s="35">
        <v>4</v>
      </c>
      <c r="I2899" s="36"/>
    </row>
    <row r="2900" spans="2:9" ht="15.75" thickTop="1" thickBot="1" x14ac:dyDescent="0.25">
      <c r="B2900" s="22">
        <v>2895</v>
      </c>
      <c r="C2900" s="32">
        <v>39122</v>
      </c>
      <c r="D2900" s="33" t="s">
        <v>2259</v>
      </c>
      <c r="E2900" s="34">
        <v>-12.6</v>
      </c>
      <c r="F2900" s="34">
        <v>9.4</v>
      </c>
      <c r="G2900" s="35">
        <v>78</v>
      </c>
      <c r="H2900" s="35">
        <v>4</v>
      </c>
      <c r="I2900" s="36"/>
    </row>
    <row r="2901" spans="2:9" ht="15.75" thickTop="1" thickBot="1" x14ac:dyDescent="0.25">
      <c r="B2901" s="22">
        <v>2896</v>
      </c>
      <c r="C2901" s="32">
        <v>39124</v>
      </c>
      <c r="D2901" s="33" t="s">
        <v>2259</v>
      </c>
      <c r="E2901" s="34">
        <v>-11.8</v>
      </c>
      <c r="F2901" s="34">
        <v>9.9</v>
      </c>
      <c r="G2901" s="35">
        <v>54</v>
      </c>
      <c r="H2901" s="35">
        <v>4</v>
      </c>
      <c r="I2901" s="36"/>
    </row>
    <row r="2902" spans="2:9" ht="15.75" thickTop="1" thickBot="1" x14ac:dyDescent="0.25">
      <c r="B2902" s="22">
        <v>2897</v>
      </c>
      <c r="C2902" s="32">
        <v>39126</v>
      </c>
      <c r="D2902" s="33" t="s">
        <v>2259</v>
      </c>
      <c r="E2902" s="34">
        <v>-12.2</v>
      </c>
      <c r="F2902" s="34">
        <v>9.6</v>
      </c>
      <c r="G2902" s="35">
        <v>44</v>
      </c>
      <c r="H2902" s="35">
        <v>4</v>
      </c>
      <c r="I2902" s="36"/>
    </row>
    <row r="2903" spans="2:9" ht="15.75" thickTop="1" thickBot="1" x14ac:dyDescent="0.25">
      <c r="B2903" s="22">
        <v>2898</v>
      </c>
      <c r="C2903" s="32">
        <v>39128</v>
      </c>
      <c r="D2903" s="33" t="s">
        <v>2259</v>
      </c>
      <c r="E2903" s="34">
        <v>-12</v>
      </c>
      <c r="F2903" s="34">
        <v>9.8000000000000007</v>
      </c>
      <c r="G2903" s="35">
        <v>54</v>
      </c>
      <c r="H2903" s="35">
        <v>4</v>
      </c>
      <c r="I2903" s="36"/>
    </row>
    <row r="2904" spans="2:9" ht="15.75" thickTop="1" thickBot="1" x14ac:dyDescent="0.25">
      <c r="B2904" s="22">
        <v>2899</v>
      </c>
      <c r="C2904" s="32">
        <v>39130</v>
      </c>
      <c r="D2904" s="33" t="s">
        <v>2259</v>
      </c>
      <c r="E2904" s="34">
        <v>-12</v>
      </c>
      <c r="F2904" s="34">
        <v>9.8000000000000007</v>
      </c>
      <c r="G2904" s="35">
        <v>62</v>
      </c>
      <c r="H2904" s="35">
        <v>4</v>
      </c>
      <c r="I2904" s="36"/>
    </row>
    <row r="2905" spans="2:9" ht="15.75" thickTop="1" thickBot="1" x14ac:dyDescent="0.25">
      <c r="B2905" s="22">
        <v>2900</v>
      </c>
      <c r="C2905" s="32">
        <v>39164</v>
      </c>
      <c r="D2905" s="33" t="s">
        <v>2260</v>
      </c>
      <c r="E2905" s="34">
        <v>-12.6</v>
      </c>
      <c r="F2905" s="34">
        <v>9.4</v>
      </c>
      <c r="G2905" s="35">
        <v>98</v>
      </c>
      <c r="H2905" s="35">
        <v>4</v>
      </c>
      <c r="I2905" s="36"/>
    </row>
    <row r="2906" spans="2:9" ht="30" thickTop="1" thickBot="1" x14ac:dyDescent="0.25">
      <c r="B2906" s="22">
        <v>2901</v>
      </c>
      <c r="C2906" s="32">
        <v>39167</v>
      </c>
      <c r="D2906" s="33" t="s">
        <v>2261</v>
      </c>
      <c r="E2906" s="34">
        <v>-12.5</v>
      </c>
      <c r="F2906" s="34">
        <v>9.3000000000000007</v>
      </c>
      <c r="G2906" s="35">
        <v>132</v>
      </c>
      <c r="H2906" s="35">
        <v>4</v>
      </c>
      <c r="I2906" s="36"/>
    </row>
    <row r="2907" spans="2:9" ht="15.75" thickTop="1" thickBot="1" x14ac:dyDescent="0.25">
      <c r="B2907" s="22">
        <v>2902</v>
      </c>
      <c r="C2907" s="32">
        <v>39171</v>
      </c>
      <c r="D2907" s="33" t="s">
        <v>2262</v>
      </c>
      <c r="E2907" s="34">
        <v>-12.6</v>
      </c>
      <c r="F2907" s="34">
        <v>9.4</v>
      </c>
      <c r="G2907" s="35">
        <v>71</v>
      </c>
      <c r="H2907" s="35">
        <v>4</v>
      </c>
      <c r="I2907" s="36"/>
    </row>
    <row r="2908" spans="2:9" ht="15.75" thickTop="1" thickBot="1" x14ac:dyDescent="0.25">
      <c r="B2908" s="22">
        <v>2903</v>
      </c>
      <c r="C2908" s="32">
        <v>39175</v>
      </c>
      <c r="D2908" s="33" t="s">
        <v>2263</v>
      </c>
      <c r="E2908" s="34">
        <v>-12.5</v>
      </c>
      <c r="F2908" s="34">
        <v>9.5</v>
      </c>
      <c r="G2908" s="35">
        <v>44</v>
      </c>
      <c r="H2908" s="35">
        <v>4</v>
      </c>
      <c r="I2908" s="36"/>
    </row>
    <row r="2909" spans="2:9" ht="15.75" thickTop="1" thickBot="1" x14ac:dyDescent="0.25">
      <c r="B2909" s="22">
        <v>2904</v>
      </c>
      <c r="C2909" s="32">
        <v>39179</v>
      </c>
      <c r="D2909" s="33" t="s">
        <v>2264</v>
      </c>
      <c r="E2909" s="34">
        <v>-12.3</v>
      </c>
      <c r="F2909" s="34">
        <v>9.5</v>
      </c>
      <c r="G2909" s="35">
        <v>51</v>
      </c>
      <c r="H2909" s="35">
        <v>4</v>
      </c>
      <c r="I2909" s="36"/>
    </row>
    <row r="2910" spans="2:9" ht="15.75" thickTop="1" thickBot="1" x14ac:dyDescent="0.25">
      <c r="B2910" s="22">
        <v>2905</v>
      </c>
      <c r="C2910" s="32">
        <v>39217</v>
      </c>
      <c r="D2910" s="33" t="s">
        <v>2265</v>
      </c>
      <c r="E2910" s="34">
        <v>-12.6</v>
      </c>
      <c r="F2910" s="34">
        <v>9.5</v>
      </c>
      <c r="G2910" s="35">
        <v>49</v>
      </c>
      <c r="H2910" s="35">
        <v>4</v>
      </c>
      <c r="I2910" s="36"/>
    </row>
    <row r="2911" spans="2:9" ht="15.75" thickTop="1" thickBot="1" x14ac:dyDescent="0.25">
      <c r="B2911" s="22">
        <v>2906</v>
      </c>
      <c r="C2911" s="32">
        <v>39218</v>
      </c>
      <c r="D2911" s="33" t="s">
        <v>2266</v>
      </c>
      <c r="E2911" s="34">
        <v>-12.1</v>
      </c>
      <c r="F2911" s="34">
        <v>9.8000000000000007</v>
      </c>
      <c r="G2911" s="35">
        <v>51</v>
      </c>
      <c r="H2911" s="35">
        <v>4</v>
      </c>
      <c r="I2911" s="36"/>
    </row>
    <row r="2912" spans="2:9" ht="30" thickTop="1" thickBot="1" x14ac:dyDescent="0.25">
      <c r="B2912" s="22">
        <v>2907</v>
      </c>
      <c r="C2912" s="32">
        <v>39221</v>
      </c>
      <c r="D2912" s="33" t="s">
        <v>2267</v>
      </c>
      <c r="E2912" s="34">
        <v>-12.7</v>
      </c>
      <c r="F2912" s="34">
        <v>9.4</v>
      </c>
      <c r="G2912" s="35">
        <v>68</v>
      </c>
      <c r="H2912" s="35">
        <v>4</v>
      </c>
      <c r="I2912" s="36"/>
    </row>
    <row r="2913" spans="2:9" ht="15.75" thickTop="1" thickBot="1" x14ac:dyDescent="0.25">
      <c r="B2913" s="22">
        <v>2908</v>
      </c>
      <c r="C2913" s="32">
        <v>39240</v>
      </c>
      <c r="D2913" s="33" t="s">
        <v>2268</v>
      </c>
      <c r="E2913" s="34">
        <v>-12.8</v>
      </c>
      <c r="F2913" s="34">
        <v>9.5</v>
      </c>
      <c r="G2913" s="35">
        <v>53</v>
      </c>
      <c r="H2913" s="35">
        <v>4</v>
      </c>
      <c r="I2913" s="36"/>
    </row>
    <row r="2914" spans="2:9" ht="15.75" thickTop="1" thickBot="1" x14ac:dyDescent="0.25">
      <c r="B2914" s="22">
        <v>2909</v>
      </c>
      <c r="C2914" s="32">
        <v>39245</v>
      </c>
      <c r="D2914" s="33" t="s">
        <v>2269</v>
      </c>
      <c r="E2914" s="34">
        <v>-12.5</v>
      </c>
      <c r="F2914" s="34">
        <v>9.5</v>
      </c>
      <c r="G2914" s="35">
        <v>52</v>
      </c>
      <c r="H2914" s="35">
        <v>4</v>
      </c>
      <c r="I2914" s="36"/>
    </row>
    <row r="2915" spans="2:9" ht="15.75" thickTop="1" thickBot="1" x14ac:dyDescent="0.25">
      <c r="B2915" s="22">
        <v>2910</v>
      </c>
      <c r="C2915" s="32">
        <v>39249</v>
      </c>
      <c r="D2915" s="33" t="s">
        <v>2270</v>
      </c>
      <c r="E2915" s="34">
        <v>-12.6</v>
      </c>
      <c r="F2915" s="34">
        <v>9.5</v>
      </c>
      <c r="G2915" s="35">
        <v>49</v>
      </c>
      <c r="H2915" s="35">
        <v>4</v>
      </c>
      <c r="I2915" s="36"/>
    </row>
    <row r="2916" spans="2:9" ht="15.75" thickTop="1" thickBot="1" x14ac:dyDescent="0.25">
      <c r="B2916" s="22">
        <v>2911</v>
      </c>
      <c r="C2916" s="32">
        <v>39261</v>
      </c>
      <c r="D2916" s="33" t="s">
        <v>2271</v>
      </c>
      <c r="E2916" s="34">
        <v>-12.8</v>
      </c>
      <c r="F2916" s="34">
        <v>9.5</v>
      </c>
      <c r="G2916" s="35">
        <v>75</v>
      </c>
      <c r="H2916" s="35">
        <v>4</v>
      </c>
      <c r="I2916" s="36"/>
    </row>
    <row r="2917" spans="2:9" ht="15.75" thickTop="1" thickBot="1" x14ac:dyDescent="0.25">
      <c r="B2917" s="22">
        <v>2912</v>
      </c>
      <c r="C2917" s="32">
        <v>39264</v>
      </c>
      <c r="D2917" s="33" t="s">
        <v>2272</v>
      </c>
      <c r="E2917" s="34">
        <v>-12.8</v>
      </c>
      <c r="F2917" s="34">
        <v>9.4</v>
      </c>
      <c r="G2917" s="35">
        <v>77</v>
      </c>
      <c r="H2917" s="35">
        <v>4</v>
      </c>
      <c r="I2917" s="36"/>
    </row>
    <row r="2918" spans="2:9" ht="15.75" thickTop="1" thickBot="1" x14ac:dyDescent="0.25">
      <c r="B2918" s="22">
        <v>2913</v>
      </c>
      <c r="C2918" s="32">
        <v>39279</v>
      </c>
      <c r="D2918" s="33" t="s">
        <v>2273</v>
      </c>
      <c r="E2918" s="34">
        <v>-12.8</v>
      </c>
      <c r="F2918" s="34">
        <v>9.3000000000000007</v>
      </c>
      <c r="G2918" s="35">
        <v>83</v>
      </c>
      <c r="H2918" s="35">
        <v>4</v>
      </c>
      <c r="I2918" s="36"/>
    </row>
    <row r="2919" spans="2:9" ht="15.75" thickTop="1" thickBot="1" x14ac:dyDescent="0.25">
      <c r="B2919" s="22">
        <v>2914</v>
      </c>
      <c r="C2919" s="32">
        <v>39288</v>
      </c>
      <c r="D2919" s="33" t="s">
        <v>2274</v>
      </c>
      <c r="E2919" s="34">
        <v>-12.8</v>
      </c>
      <c r="F2919" s="34">
        <v>9.5</v>
      </c>
      <c r="G2919" s="35">
        <v>38</v>
      </c>
      <c r="H2919" s="35">
        <v>4</v>
      </c>
      <c r="I2919" s="36"/>
    </row>
    <row r="2920" spans="2:9" ht="15.75" thickTop="1" thickBot="1" x14ac:dyDescent="0.25">
      <c r="B2920" s="22">
        <v>2915</v>
      </c>
      <c r="C2920" s="32">
        <v>39291</v>
      </c>
      <c r="D2920" s="33" t="s">
        <v>2275</v>
      </c>
      <c r="E2920" s="34">
        <v>-12.7</v>
      </c>
      <c r="F2920" s="34">
        <v>9.3000000000000007</v>
      </c>
      <c r="G2920" s="35">
        <v>76</v>
      </c>
      <c r="H2920" s="35">
        <v>4</v>
      </c>
      <c r="I2920" s="36"/>
    </row>
    <row r="2921" spans="2:9" ht="15.75" thickTop="1" thickBot="1" x14ac:dyDescent="0.25">
      <c r="B2921" s="22">
        <v>2916</v>
      </c>
      <c r="C2921" s="32">
        <v>39307</v>
      </c>
      <c r="D2921" s="33" t="s">
        <v>2276</v>
      </c>
      <c r="E2921" s="34">
        <v>-13.2</v>
      </c>
      <c r="F2921" s="34">
        <v>9.4</v>
      </c>
      <c r="G2921" s="35">
        <v>41</v>
      </c>
      <c r="H2921" s="35">
        <v>4</v>
      </c>
      <c r="I2921" s="36"/>
    </row>
    <row r="2922" spans="2:9" ht="15.75" thickTop="1" thickBot="1" x14ac:dyDescent="0.25">
      <c r="B2922" s="22">
        <v>2917</v>
      </c>
      <c r="C2922" s="32">
        <v>39317</v>
      </c>
      <c r="D2922" s="33" t="s">
        <v>2277</v>
      </c>
      <c r="E2922" s="34">
        <v>-13.1</v>
      </c>
      <c r="F2922" s="34">
        <v>9.4</v>
      </c>
      <c r="G2922" s="35">
        <v>40</v>
      </c>
      <c r="H2922" s="35">
        <v>4</v>
      </c>
      <c r="I2922" s="36"/>
    </row>
    <row r="2923" spans="2:9" ht="15.75" thickTop="1" thickBot="1" x14ac:dyDescent="0.25">
      <c r="B2923" s="22">
        <v>2918</v>
      </c>
      <c r="C2923" s="32">
        <v>39319</v>
      </c>
      <c r="D2923" s="33" t="s">
        <v>2278</v>
      </c>
      <c r="E2923" s="34">
        <v>-13</v>
      </c>
      <c r="F2923" s="34">
        <v>9.4</v>
      </c>
      <c r="G2923" s="35">
        <v>37</v>
      </c>
      <c r="H2923" s="35">
        <v>4</v>
      </c>
      <c r="I2923" s="36"/>
    </row>
    <row r="2924" spans="2:9" ht="15.75" thickTop="1" thickBot="1" x14ac:dyDescent="0.25">
      <c r="B2924" s="22">
        <v>2919</v>
      </c>
      <c r="C2924" s="32">
        <v>39326</v>
      </c>
      <c r="D2924" s="33" t="s">
        <v>2279</v>
      </c>
      <c r="E2924" s="34">
        <v>-12.5</v>
      </c>
      <c r="F2924" s="34">
        <v>9.5</v>
      </c>
      <c r="G2924" s="35">
        <v>52</v>
      </c>
      <c r="H2924" s="35">
        <v>4</v>
      </c>
      <c r="I2924" s="36"/>
    </row>
    <row r="2925" spans="2:9" ht="15.75" thickTop="1" thickBot="1" x14ac:dyDescent="0.25">
      <c r="B2925" s="22">
        <v>2920</v>
      </c>
      <c r="C2925" s="32">
        <v>39340</v>
      </c>
      <c r="D2925" s="33" t="s">
        <v>2280</v>
      </c>
      <c r="E2925" s="34">
        <v>-12.1</v>
      </c>
      <c r="F2925" s="34">
        <v>9.5</v>
      </c>
      <c r="G2925" s="35">
        <v>55</v>
      </c>
      <c r="H2925" s="35">
        <v>4</v>
      </c>
      <c r="I2925" s="36"/>
    </row>
    <row r="2926" spans="2:9" ht="15.75" thickTop="1" thickBot="1" x14ac:dyDescent="0.25">
      <c r="B2926" s="22">
        <v>2921</v>
      </c>
      <c r="C2926" s="32">
        <v>39343</v>
      </c>
      <c r="D2926" s="33" t="s">
        <v>2281</v>
      </c>
      <c r="E2926" s="34">
        <v>-12.3</v>
      </c>
      <c r="F2926" s="34">
        <v>9.4</v>
      </c>
      <c r="G2926" s="35">
        <v>111</v>
      </c>
      <c r="H2926" s="35">
        <v>4</v>
      </c>
      <c r="I2926" s="36"/>
    </row>
    <row r="2927" spans="2:9" ht="15.75" thickTop="1" thickBot="1" x14ac:dyDescent="0.25">
      <c r="B2927" s="22">
        <v>2922</v>
      </c>
      <c r="C2927" s="32">
        <v>39345</v>
      </c>
      <c r="D2927" s="33" t="s">
        <v>2282</v>
      </c>
      <c r="E2927" s="34">
        <v>-12.3</v>
      </c>
      <c r="F2927" s="34">
        <v>9.4</v>
      </c>
      <c r="G2927" s="35">
        <v>87</v>
      </c>
      <c r="H2927" s="35">
        <v>4</v>
      </c>
      <c r="I2927" s="36"/>
    </row>
    <row r="2928" spans="2:9" ht="15.75" thickTop="1" thickBot="1" x14ac:dyDescent="0.25">
      <c r="B2928" s="22">
        <v>2923</v>
      </c>
      <c r="C2928" s="32">
        <v>39356</v>
      </c>
      <c r="D2928" s="33" t="s">
        <v>2283</v>
      </c>
      <c r="E2928" s="34">
        <v>-12.1</v>
      </c>
      <c r="F2928" s="34">
        <v>9.4</v>
      </c>
      <c r="G2928" s="35">
        <v>95</v>
      </c>
      <c r="H2928" s="35">
        <v>4</v>
      </c>
      <c r="I2928" s="36"/>
    </row>
    <row r="2929" spans="2:9" ht="15.75" thickTop="1" thickBot="1" x14ac:dyDescent="0.25">
      <c r="B2929" s="22">
        <v>2924</v>
      </c>
      <c r="C2929" s="32">
        <v>39359</v>
      </c>
      <c r="D2929" s="33" t="s">
        <v>2284</v>
      </c>
      <c r="E2929" s="34">
        <v>-12.1</v>
      </c>
      <c r="F2929" s="34">
        <v>9.4</v>
      </c>
      <c r="G2929" s="35">
        <v>77</v>
      </c>
      <c r="H2929" s="35">
        <v>4</v>
      </c>
      <c r="I2929" s="36"/>
    </row>
    <row r="2930" spans="2:9" ht="30" thickTop="1" thickBot="1" x14ac:dyDescent="0.25">
      <c r="B2930" s="22">
        <v>2925</v>
      </c>
      <c r="C2930" s="32">
        <v>39365</v>
      </c>
      <c r="D2930" s="33" t="s">
        <v>2285</v>
      </c>
      <c r="E2930" s="34">
        <v>-12.3</v>
      </c>
      <c r="F2930" s="34">
        <v>9.3000000000000007</v>
      </c>
      <c r="G2930" s="35">
        <v>156</v>
      </c>
      <c r="H2930" s="35">
        <v>4</v>
      </c>
      <c r="I2930" s="36"/>
    </row>
    <row r="2931" spans="2:9" ht="15.75" thickTop="1" thickBot="1" x14ac:dyDescent="0.25">
      <c r="B2931" s="22">
        <v>2926</v>
      </c>
      <c r="C2931" s="32">
        <v>39387</v>
      </c>
      <c r="D2931" s="33" t="s">
        <v>2286</v>
      </c>
      <c r="E2931" s="34">
        <v>-12.3</v>
      </c>
      <c r="F2931" s="34">
        <v>9.6</v>
      </c>
      <c r="G2931" s="35">
        <v>76</v>
      </c>
      <c r="H2931" s="35">
        <v>4</v>
      </c>
      <c r="I2931" s="36"/>
    </row>
    <row r="2932" spans="2:9" ht="15.75" thickTop="1" thickBot="1" x14ac:dyDescent="0.25">
      <c r="B2932" s="22">
        <v>2927</v>
      </c>
      <c r="C2932" s="32">
        <v>39393</v>
      </c>
      <c r="D2932" s="33" t="s">
        <v>2287</v>
      </c>
      <c r="E2932" s="34">
        <v>-12.2</v>
      </c>
      <c r="F2932" s="34">
        <v>9.5</v>
      </c>
      <c r="G2932" s="35">
        <v>106</v>
      </c>
      <c r="H2932" s="35">
        <v>4</v>
      </c>
      <c r="I2932" s="36"/>
    </row>
    <row r="2933" spans="2:9" ht="15.75" thickTop="1" thickBot="1" x14ac:dyDescent="0.25">
      <c r="B2933" s="22">
        <v>2928</v>
      </c>
      <c r="C2933" s="32">
        <v>39397</v>
      </c>
      <c r="D2933" s="33" t="s">
        <v>2288</v>
      </c>
      <c r="E2933" s="34">
        <v>-12.6</v>
      </c>
      <c r="F2933" s="34">
        <v>9.5</v>
      </c>
      <c r="G2933" s="35">
        <v>87</v>
      </c>
      <c r="H2933" s="35">
        <v>4</v>
      </c>
      <c r="I2933" s="36"/>
    </row>
    <row r="2934" spans="2:9" ht="15.75" thickTop="1" thickBot="1" x14ac:dyDescent="0.25">
      <c r="B2934" s="22">
        <v>2929</v>
      </c>
      <c r="C2934" s="32">
        <v>39418</v>
      </c>
      <c r="D2934" s="33" t="s">
        <v>2289</v>
      </c>
      <c r="E2934" s="34">
        <v>-12.5</v>
      </c>
      <c r="F2934" s="34">
        <v>9.6</v>
      </c>
      <c r="G2934" s="35">
        <v>66</v>
      </c>
      <c r="H2934" s="35">
        <v>4</v>
      </c>
      <c r="I2934" s="36"/>
    </row>
    <row r="2935" spans="2:9" ht="15.75" thickTop="1" thickBot="1" x14ac:dyDescent="0.25">
      <c r="B2935" s="22">
        <v>2930</v>
      </c>
      <c r="C2935" s="32">
        <v>39435</v>
      </c>
      <c r="D2935" s="33" t="s">
        <v>2290</v>
      </c>
      <c r="E2935" s="34">
        <v>-12.6</v>
      </c>
      <c r="F2935" s="34">
        <v>9.5</v>
      </c>
      <c r="G2935" s="35">
        <v>67</v>
      </c>
      <c r="H2935" s="35">
        <v>4</v>
      </c>
      <c r="I2935" s="36"/>
    </row>
    <row r="2936" spans="2:9" ht="15.75" thickTop="1" thickBot="1" x14ac:dyDescent="0.25">
      <c r="B2936" s="22">
        <v>2931</v>
      </c>
      <c r="C2936" s="32">
        <v>39439</v>
      </c>
      <c r="D2936" s="33" t="s">
        <v>2291</v>
      </c>
      <c r="E2936" s="34">
        <v>-12.8</v>
      </c>
      <c r="F2936" s="34">
        <v>9.5</v>
      </c>
      <c r="G2936" s="35">
        <v>75</v>
      </c>
      <c r="H2936" s="35">
        <v>4</v>
      </c>
      <c r="I2936" s="36"/>
    </row>
    <row r="2937" spans="2:9" ht="15.75" thickTop="1" thickBot="1" x14ac:dyDescent="0.25">
      <c r="B2937" s="22">
        <v>2932</v>
      </c>
      <c r="C2937" s="32">
        <v>39443</v>
      </c>
      <c r="D2937" s="33" t="s">
        <v>2289</v>
      </c>
      <c r="E2937" s="34">
        <v>-12.7</v>
      </c>
      <c r="F2937" s="34">
        <v>9.5</v>
      </c>
      <c r="G2937" s="35">
        <v>68</v>
      </c>
      <c r="H2937" s="35">
        <v>4</v>
      </c>
      <c r="I2937" s="36"/>
    </row>
    <row r="2938" spans="2:9" ht="15.75" thickTop="1" thickBot="1" x14ac:dyDescent="0.25">
      <c r="B2938" s="22">
        <v>2933</v>
      </c>
      <c r="C2938" s="32">
        <v>39444</v>
      </c>
      <c r="D2938" s="33" t="s">
        <v>2292</v>
      </c>
      <c r="E2938" s="34">
        <v>-12.8</v>
      </c>
      <c r="F2938" s="34">
        <v>9.1999999999999993</v>
      </c>
      <c r="G2938" s="35">
        <v>160</v>
      </c>
      <c r="H2938" s="35">
        <v>4</v>
      </c>
      <c r="I2938" s="36"/>
    </row>
    <row r="2939" spans="2:9" ht="15.75" thickTop="1" thickBot="1" x14ac:dyDescent="0.25">
      <c r="B2939" s="22">
        <v>2934</v>
      </c>
      <c r="C2939" s="32">
        <v>39446</v>
      </c>
      <c r="D2939" s="33" t="s">
        <v>2289</v>
      </c>
      <c r="E2939" s="34">
        <v>-12.6</v>
      </c>
      <c r="F2939" s="34">
        <v>9.5</v>
      </c>
      <c r="G2939" s="35">
        <v>64</v>
      </c>
      <c r="H2939" s="35">
        <v>4</v>
      </c>
      <c r="I2939" s="36"/>
    </row>
    <row r="2940" spans="2:9" ht="15.75" thickTop="1" thickBot="1" x14ac:dyDescent="0.25">
      <c r="B2940" s="22">
        <v>2935</v>
      </c>
      <c r="C2940" s="32">
        <v>39448</v>
      </c>
      <c r="D2940" s="33" t="s">
        <v>2293</v>
      </c>
      <c r="E2940" s="34">
        <v>-12.6</v>
      </c>
      <c r="F2940" s="34">
        <v>9.5</v>
      </c>
      <c r="G2940" s="35">
        <v>73</v>
      </c>
      <c r="H2940" s="35">
        <v>4</v>
      </c>
      <c r="I2940" s="36"/>
    </row>
    <row r="2941" spans="2:9" ht="15.75" thickTop="1" thickBot="1" x14ac:dyDescent="0.25">
      <c r="B2941" s="22">
        <v>2936</v>
      </c>
      <c r="C2941" s="32">
        <v>39517</v>
      </c>
      <c r="D2941" s="33" t="s">
        <v>2294</v>
      </c>
      <c r="E2941" s="34">
        <v>-12.5</v>
      </c>
      <c r="F2941" s="34">
        <v>9.4</v>
      </c>
      <c r="G2941" s="35">
        <v>36</v>
      </c>
      <c r="H2941" s="35">
        <v>4</v>
      </c>
      <c r="I2941" s="36"/>
    </row>
    <row r="2942" spans="2:9" ht="15.75" thickTop="1" thickBot="1" x14ac:dyDescent="0.25">
      <c r="B2942" s="22">
        <v>2937</v>
      </c>
      <c r="C2942" s="32">
        <v>39524</v>
      </c>
      <c r="D2942" s="33" t="s">
        <v>2295</v>
      </c>
      <c r="E2942" s="34">
        <v>-13</v>
      </c>
      <c r="F2942" s="34">
        <v>9.3000000000000007</v>
      </c>
      <c r="G2942" s="35">
        <v>43</v>
      </c>
      <c r="H2942" s="35">
        <v>4</v>
      </c>
      <c r="I2942" s="36"/>
    </row>
    <row r="2943" spans="2:9" ht="15.75" thickTop="1" thickBot="1" x14ac:dyDescent="0.25">
      <c r="B2943" s="22">
        <v>2938</v>
      </c>
      <c r="C2943" s="32">
        <v>39539</v>
      </c>
      <c r="D2943" s="33" t="s">
        <v>2296</v>
      </c>
      <c r="E2943" s="34">
        <v>-12.6</v>
      </c>
      <c r="F2943" s="34">
        <v>9.4</v>
      </c>
      <c r="G2943" s="35">
        <v>21</v>
      </c>
      <c r="H2943" s="35">
        <v>4</v>
      </c>
      <c r="I2943" s="36"/>
    </row>
    <row r="2944" spans="2:9" ht="15.75" thickTop="1" thickBot="1" x14ac:dyDescent="0.25">
      <c r="B2944" s="22">
        <v>2939</v>
      </c>
      <c r="C2944" s="32">
        <v>39576</v>
      </c>
      <c r="D2944" s="33" t="s">
        <v>2297</v>
      </c>
      <c r="E2944" s="34">
        <v>-12.5</v>
      </c>
      <c r="F2944" s="34">
        <v>9.4</v>
      </c>
      <c r="G2944" s="35">
        <v>31</v>
      </c>
      <c r="H2944" s="35">
        <v>4</v>
      </c>
      <c r="I2944" s="36"/>
    </row>
    <row r="2945" spans="2:9" ht="15.75" thickTop="1" thickBot="1" x14ac:dyDescent="0.25">
      <c r="B2945" s="22">
        <v>2940</v>
      </c>
      <c r="C2945" s="32">
        <v>39579</v>
      </c>
      <c r="D2945" s="33" t="s">
        <v>2298</v>
      </c>
      <c r="E2945" s="34">
        <v>-12.4</v>
      </c>
      <c r="F2945" s="34">
        <v>9.3000000000000007</v>
      </c>
      <c r="G2945" s="35">
        <v>48</v>
      </c>
      <c r="H2945" s="35">
        <v>4</v>
      </c>
      <c r="I2945" s="36"/>
    </row>
    <row r="2946" spans="2:9" ht="15.75" thickTop="1" thickBot="1" x14ac:dyDescent="0.25">
      <c r="B2946" s="22">
        <v>2941</v>
      </c>
      <c r="C2946" s="32">
        <v>39590</v>
      </c>
      <c r="D2946" s="33" t="s">
        <v>2299</v>
      </c>
      <c r="E2946" s="34">
        <v>-12.6</v>
      </c>
      <c r="F2946" s="34">
        <v>9.4</v>
      </c>
      <c r="G2946" s="35">
        <v>34</v>
      </c>
      <c r="H2946" s="35">
        <v>4</v>
      </c>
      <c r="I2946" s="36"/>
    </row>
    <row r="2947" spans="2:9" ht="15.75" thickTop="1" thickBot="1" x14ac:dyDescent="0.25">
      <c r="B2947" s="22">
        <v>2942</v>
      </c>
      <c r="C2947" s="32">
        <v>39596</v>
      </c>
      <c r="D2947" s="33" t="s">
        <v>2300</v>
      </c>
      <c r="E2947" s="34">
        <v>-12.7</v>
      </c>
      <c r="F2947" s="34">
        <v>9.4</v>
      </c>
      <c r="G2947" s="35">
        <v>33</v>
      </c>
      <c r="H2947" s="35">
        <v>4</v>
      </c>
      <c r="I2947" s="36"/>
    </row>
    <row r="2948" spans="2:9" ht="15.75" thickTop="1" thickBot="1" x14ac:dyDescent="0.25">
      <c r="B2948" s="22">
        <v>2943</v>
      </c>
      <c r="C2948" s="32">
        <v>39599</v>
      </c>
      <c r="D2948" s="33" t="s">
        <v>2301</v>
      </c>
      <c r="E2948" s="34">
        <v>-12.4</v>
      </c>
      <c r="F2948" s="34">
        <v>9.3000000000000007</v>
      </c>
      <c r="G2948" s="35">
        <v>47</v>
      </c>
      <c r="H2948" s="35">
        <v>4</v>
      </c>
      <c r="I2948" s="36"/>
    </row>
    <row r="2949" spans="2:9" ht="15.75" thickTop="1" thickBot="1" x14ac:dyDescent="0.25">
      <c r="B2949" s="22">
        <v>2944</v>
      </c>
      <c r="C2949" s="32">
        <v>39606</v>
      </c>
      <c r="D2949" s="33" t="s">
        <v>2302</v>
      </c>
      <c r="E2949" s="34">
        <v>-12.4</v>
      </c>
      <c r="F2949" s="34">
        <v>9.4</v>
      </c>
      <c r="G2949" s="35">
        <v>22</v>
      </c>
      <c r="H2949" s="35">
        <v>4</v>
      </c>
      <c r="I2949" s="36"/>
    </row>
    <row r="2950" spans="2:9" ht="15.75" thickTop="1" thickBot="1" x14ac:dyDescent="0.25">
      <c r="B2950" s="22">
        <v>2945</v>
      </c>
      <c r="C2950" s="32">
        <v>39615</v>
      </c>
      <c r="D2950" s="33" t="s">
        <v>2303</v>
      </c>
      <c r="E2950" s="34">
        <v>-12.4</v>
      </c>
      <c r="F2950" s="34">
        <v>9.4</v>
      </c>
      <c r="G2950" s="35">
        <v>25</v>
      </c>
      <c r="H2950" s="35">
        <v>4</v>
      </c>
      <c r="I2950" s="36"/>
    </row>
    <row r="2951" spans="2:9" ht="15.75" thickTop="1" thickBot="1" x14ac:dyDescent="0.25">
      <c r="B2951" s="22">
        <v>2946</v>
      </c>
      <c r="C2951" s="32">
        <v>39619</v>
      </c>
      <c r="D2951" s="33" t="s">
        <v>2304</v>
      </c>
      <c r="E2951" s="34">
        <v>-12.1</v>
      </c>
      <c r="F2951" s="34">
        <v>9.4</v>
      </c>
      <c r="G2951" s="35">
        <v>36</v>
      </c>
      <c r="H2951" s="35">
        <v>4</v>
      </c>
      <c r="I2951" s="36"/>
    </row>
    <row r="2952" spans="2:9" ht="15.75" thickTop="1" thickBot="1" x14ac:dyDescent="0.25">
      <c r="B2952" s="22">
        <v>2947</v>
      </c>
      <c r="C2952" s="32">
        <v>39624</v>
      </c>
      <c r="D2952" s="33" t="s">
        <v>2305</v>
      </c>
      <c r="E2952" s="34">
        <v>-12.2</v>
      </c>
      <c r="F2952" s="34">
        <v>9.3000000000000007</v>
      </c>
      <c r="G2952" s="35">
        <v>60</v>
      </c>
      <c r="H2952" s="35">
        <v>4</v>
      </c>
      <c r="I2952" s="36"/>
    </row>
    <row r="2953" spans="2:9" ht="15.75" thickTop="1" thickBot="1" x14ac:dyDescent="0.25">
      <c r="B2953" s="22">
        <v>2948</v>
      </c>
      <c r="C2953" s="32">
        <v>39629</v>
      </c>
      <c r="D2953" s="33" t="s">
        <v>2301</v>
      </c>
      <c r="E2953" s="34">
        <v>-12.3</v>
      </c>
      <c r="F2953" s="34">
        <v>9.4</v>
      </c>
      <c r="G2953" s="35">
        <v>40</v>
      </c>
      <c r="H2953" s="35">
        <v>4</v>
      </c>
      <c r="I2953" s="36"/>
    </row>
    <row r="2954" spans="2:9" ht="15.75" thickTop="1" thickBot="1" x14ac:dyDescent="0.25">
      <c r="B2954" s="22">
        <v>2949</v>
      </c>
      <c r="C2954" s="32">
        <v>39638</v>
      </c>
      <c r="D2954" s="33" t="s">
        <v>2306</v>
      </c>
      <c r="E2954" s="34">
        <v>-12.3</v>
      </c>
      <c r="F2954" s="34">
        <v>9.3000000000000007</v>
      </c>
      <c r="G2954" s="35">
        <v>80</v>
      </c>
      <c r="H2954" s="35">
        <v>4</v>
      </c>
      <c r="I2954" s="36"/>
    </row>
    <row r="2955" spans="2:9" ht="15.75" thickTop="1" thickBot="1" x14ac:dyDescent="0.25">
      <c r="B2955" s="22">
        <v>2950</v>
      </c>
      <c r="C2955" s="32">
        <v>39646</v>
      </c>
      <c r="D2955" s="33" t="s">
        <v>2307</v>
      </c>
      <c r="E2955" s="34">
        <v>-12.1</v>
      </c>
      <c r="F2955" s="34">
        <v>9.5</v>
      </c>
      <c r="G2955" s="35">
        <v>58</v>
      </c>
      <c r="H2955" s="35">
        <v>4</v>
      </c>
      <c r="I2955" s="36"/>
    </row>
    <row r="2956" spans="2:9" ht="15.75" thickTop="1" thickBot="1" x14ac:dyDescent="0.25">
      <c r="B2956" s="22">
        <v>2951</v>
      </c>
      <c r="C2956" s="32">
        <v>39649</v>
      </c>
      <c r="D2956" s="33" t="s">
        <v>2306</v>
      </c>
      <c r="E2956" s="34">
        <v>-12.2</v>
      </c>
      <c r="F2956" s="34">
        <v>9.4</v>
      </c>
      <c r="G2956" s="35">
        <v>55</v>
      </c>
      <c r="H2956" s="35">
        <v>4</v>
      </c>
      <c r="I2956" s="36"/>
    </row>
    <row r="2957" spans="2:9" ht="15.75" thickTop="1" thickBot="1" x14ac:dyDescent="0.25">
      <c r="B2957" s="22">
        <v>2952</v>
      </c>
      <c r="C2957" s="32">
        <v>40210</v>
      </c>
      <c r="D2957" s="33" t="s">
        <v>2308</v>
      </c>
      <c r="E2957" s="34">
        <v>-6.8</v>
      </c>
      <c r="F2957" s="34">
        <v>11.9</v>
      </c>
      <c r="G2957" s="35">
        <v>41</v>
      </c>
      <c r="H2957" s="35">
        <v>5</v>
      </c>
      <c r="I2957" s="36"/>
    </row>
    <row r="2958" spans="2:9" ht="15.75" thickTop="1" thickBot="1" x14ac:dyDescent="0.25">
      <c r="B2958" s="22">
        <v>2953</v>
      </c>
      <c r="C2958" s="32">
        <v>40211</v>
      </c>
      <c r="D2958" s="33" t="s">
        <v>2308</v>
      </c>
      <c r="E2958" s="34">
        <v>-6.8</v>
      </c>
      <c r="F2958" s="34">
        <v>11.9</v>
      </c>
      <c r="G2958" s="35">
        <v>41</v>
      </c>
      <c r="H2958" s="35">
        <v>5</v>
      </c>
      <c r="I2958" s="36"/>
    </row>
    <row r="2959" spans="2:9" ht="15.75" thickTop="1" thickBot="1" x14ac:dyDescent="0.25">
      <c r="B2959" s="22">
        <v>2954</v>
      </c>
      <c r="C2959" s="32">
        <v>40212</v>
      </c>
      <c r="D2959" s="33" t="s">
        <v>2308</v>
      </c>
      <c r="E2959" s="34">
        <v>-6.9</v>
      </c>
      <c r="F2959" s="34">
        <v>11.8</v>
      </c>
      <c r="G2959" s="35">
        <v>43</v>
      </c>
      <c r="H2959" s="35">
        <v>5</v>
      </c>
      <c r="I2959" s="36"/>
    </row>
    <row r="2960" spans="2:9" ht="15.75" thickTop="1" thickBot="1" x14ac:dyDescent="0.25">
      <c r="B2960" s="22">
        <v>2955</v>
      </c>
      <c r="C2960" s="32">
        <v>40213</v>
      </c>
      <c r="D2960" s="33" t="s">
        <v>2308</v>
      </c>
      <c r="E2960" s="34">
        <v>-6.9</v>
      </c>
      <c r="F2960" s="34">
        <v>11.8</v>
      </c>
      <c r="G2960" s="35">
        <v>43</v>
      </c>
      <c r="H2960" s="35">
        <v>5</v>
      </c>
      <c r="I2960" s="36"/>
    </row>
    <row r="2961" spans="2:9" ht="15.75" thickTop="1" thickBot="1" x14ac:dyDescent="0.25">
      <c r="B2961" s="22">
        <v>2956</v>
      </c>
      <c r="C2961" s="32">
        <v>40215</v>
      </c>
      <c r="D2961" s="33" t="s">
        <v>2308</v>
      </c>
      <c r="E2961" s="34">
        <v>-6.8</v>
      </c>
      <c r="F2961" s="34">
        <v>12.1</v>
      </c>
      <c r="G2961" s="35">
        <v>43</v>
      </c>
      <c r="H2961" s="35">
        <v>5</v>
      </c>
      <c r="I2961" s="36"/>
    </row>
    <row r="2962" spans="2:9" ht="15.75" thickTop="1" thickBot="1" x14ac:dyDescent="0.25">
      <c r="B2962" s="22">
        <v>2957</v>
      </c>
      <c r="C2962" s="32">
        <v>40217</v>
      </c>
      <c r="D2962" s="33" t="s">
        <v>2308</v>
      </c>
      <c r="E2962" s="34">
        <v>-6.9</v>
      </c>
      <c r="F2962" s="34">
        <v>12</v>
      </c>
      <c r="G2962" s="35">
        <v>41</v>
      </c>
      <c r="H2962" s="35">
        <v>5</v>
      </c>
      <c r="I2962" s="36"/>
    </row>
    <row r="2963" spans="2:9" ht="15.75" thickTop="1" thickBot="1" x14ac:dyDescent="0.25">
      <c r="B2963" s="22">
        <v>2958</v>
      </c>
      <c r="C2963" s="32">
        <v>40219</v>
      </c>
      <c r="D2963" s="33" t="s">
        <v>2308</v>
      </c>
      <c r="E2963" s="34">
        <v>-7.8</v>
      </c>
      <c r="F2963" s="34">
        <v>11.3</v>
      </c>
      <c r="G2963" s="35">
        <v>38</v>
      </c>
      <c r="H2963" s="35">
        <v>5</v>
      </c>
      <c r="I2963" s="36"/>
    </row>
    <row r="2964" spans="2:9" ht="15.75" thickTop="1" thickBot="1" x14ac:dyDescent="0.25">
      <c r="B2964" s="22">
        <v>2959</v>
      </c>
      <c r="C2964" s="32">
        <v>40221</v>
      </c>
      <c r="D2964" s="33" t="s">
        <v>2308</v>
      </c>
      <c r="E2964" s="34">
        <v>-8</v>
      </c>
      <c r="F2964" s="34">
        <v>11</v>
      </c>
      <c r="G2964" s="35">
        <v>33</v>
      </c>
      <c r="H2964" s="35">
        <v>5</v>
      </c>
      <c r="I2964" s="36"/>
    </row>
    <row r="2965" spans="2:9" ht="15.75" thickTop="1" thickBot="1" x14ac:dyDescent="0.25">
      <c r="B2965" s="22">
        <v>2960</v>
      </c>
      <c r="C2965" s="32">
        <v>40223</v>
      </c>
      <c r="D2965" s="33" t="s">
        <v>2308</v>
      </c>
      <c r="E2965" s="34">
        <v>-7.8</v>
      </c>
      <c r="F2965" s="34">
        <v>11.2</v>
      </c>
      <c r="G2965" s="35">
        <v>37</v>
      </c>
      <c r="H2965" s="35">
        <v>5</v>
      </c>
      <c r="I2965" s="36"/>
    </row>
    <row r="2966" spans="2:9" ht="15.75" thickTop="1" thickBot="1" x14ac:dyDescent="0.25">
      <c r="B2966" s="22">
        <v>2961</v>
      </c>
      <c r="C2966" s="32">
        <v>40225</v>
      </c>
      <c r="D2966" s="33" t="s">
        <v>2308</v>
      </c>
      <c r="E2966" s="34">
        <v>-7.7</v>
      </c>
      <c r="F2966" s="34">
        <v>11.3</v>
      </c>
      <c r="G2966" s="35">
        <v>43</v>
      </c>
      <c r="H2966" s="35">
        <v>5</v>
      </c>
      <c r="I2966" s="36"/>
    </row>
    <row r="2967" spans="2:9" ht="15.75" thickTop="1" thickBot="1" x14ac:dyDescent="0.25">
      <c r="B2967" s="22">
        <v>2962</v>
      </c>
      <c r="C2967" s="32">
        <v>40227</v>
      </c>
      <c r="D2967" s="33" t="s">
        <v>2308</v>
      </c>
      <c r="E2967" s="34">
        <v>-7.3</v>
      </c>
      <c r="F2967" s="34">
        <v>11.6</v>
      </c>
      <c r="G2967" s="35">
        <v>46</v>
      </c>
      <c r="H2967" s="35">
        <v>5</v>
      </c>
      <c r="I2967" s="36"/>
    </row>
    <row r="2968" spans="2:9" ht="15.75" thickTop="1" thickBot="1" x14ac:dyDescent="0.25">
      <c r="B2968" s="22">
        <v>2963</v>
      </c>
      <c r="C2968" s="32">
        <v>40229</v>
      </c>
      <c r="D2968" s="33" t="s">
        <v>2308</v>
      </c>
      <c r="E2968" s="34">
        <v>-8</v>
      </c>
      <c r="F2968" s="34">
        <v>11</v>
      </c>
      <c r="G2968" s="35">
        <v>44</v>
      </c>
      <c r="H2968" s="35">
        <v>5</v>
      </c>
      <c r="I2968" s="36"/>
    </row>
    <row r="2969" spans="2:9" ht="15.75" thickTop="1" thickBot="1" x14ac:dyDescent="0.25">
      <c r="B2969" s="22">
        <v>2964</v>
      </c>
      <c r="C2969" s="32">
        <v>40231</v>
      </c>
      <c r="D2969" s="33" t="s">
        <v>2308</v>
      </c>
      <c r="E2969" s="34">
        <v>-7.7</v>
      </c>
      <c r="F2969" s="34">
        <v>11.3</v>
      </c>
      <c r="G2969" s="35">
        <v>45</v>
      </c>
      <c r="H2969" s="35">
        <v>5</v>
      </c>
      <c r="I2969" s="36"/>
    </row>
    <row r="2970" spans="2:9" ht="15.75" thickTop="1" thickBot="1" x14ac:dyDescent="0.25">
      <c r="B2970" s="22">
        <v>2965</v>
      </c>
      <c r="C2970" s="32">
        <v>40233</v>
      </c>
      <c r="D2970" s="33" t="s">
        <v>2308</v>
      </c>
      <c r="E2970" s="34">
        <v>-7.4</v>
      </c>
      <c r="F2970" s="34">
        <v>11.5</v>
      </c>
      <c r="G2970" s="35">
        <v>43</v>
      </c>
      <c r="H2970" s="35">
        <v>5</v>
      </c>
      <c r="I2970" s="36"/>
    </row>
    <row r="2971" spans="2:9" ht="15.75" thickTop="1" thickBot="1" x14ac:dyDescent="0.25">
      <c r="B2971" s="22">
        <v>2966</v>
      </c>
      <c r="C2971" s="32">
        <v>40235</v>
      </c>
      <c r="D2971" s="33" t="s">
        <v>2308</v>
      </c>
      <c r="E2971" s="34">
        <v>-7.5</v>
      </c>
      <c r="F2971" s="34">
        <v>11.4</v>
      </c>
      <c r="G2971" s="35">
        <v>41</v>
      </c>
      <c r="H2971" s="35">
        <v>5</v>
      </c>
      <c r="I2971" s="36"/>
    </row>
    <row r="2972" spans="2:9" ht="15.75" thickTop="1" thickBot="1" x14ac:dyDescent="0.25">
      <c r="B2972" s="22">
        <v>2967</v>
      </c>
      <c r="C2972" s="32">
        <v>40237</v>
      </c>
      <c r="D2972" s="33" t="s">
        <v>2308</v>
      </c>
      <c r="E2972" s="34">
        <v>-7.5</v>
      </c>
      <c r="F2972" s="34">
        <v>11.4</v>
      </c>
      <c r="G2972" s="35">
        <v>44</v>
      </c>
      <c r="H2972" s="35">
        <v>5</v>
      </c>
      <c r="I2972" s="36"/>
    </row>
    <row r="2973" spans="2:9" ht="15.75" thickTop="1" thickBot="1" x14ac:dyDescent="0.25">
      <c r="B2973" s="22">
        <v>2968</v>
      </c>
      <c r="C2973" s="32">
        <v>40239</v>
      </c>
      <c r="D2973" s="33" t="s">
        <v>2308</v>
      </c>
      <c r="E2973" s="34">
        <v>-7.6</v>
      </c>
      <c r="F2973" s="34">
        <v>11.4</v>
      </c>
      <c r="G2973" s="35">
        <v>44</v>
      </c>
      <c r="H2973" s="35">
        <v>5</v>
      </c>
      <c r="I2973" s="36"/>
    </row>
    <row r="2974" spans="2:9" ht="15.75" thickTop="1" thickBot="1" x14ac:dyDescent="0.25">
      <c r="B2974" s="22">
        <v>2969</v>
      </c>
      <c r="C2974" s="32">
        <v>40468</v>
      </c>
      <c r="D2974" s="33" t="s">
        <v>2308</v>
      </c>
      <c r="E2974" s="34">
        <v>-7.7</v>
      </c>
      <c r="F2974" s="34">
        <v>11.3</v>
      </c>
      <c r="G2974" s="35">
        <v>42</v>
      </c>
      <c r="H2974" s="35">
        <v>5</v>
      </c>
      <c r="I2974" s="36"/>
    </row>
    <row r="2975" spans="2:9" ht="15.75" thickTop="1" thickBot="1" x14ac:dyDescent="0.25">
      <c r="B2975" s="22">
        <v>2970</v>
      </c>
      <c r="C2975" s="32">
        <v>40470</v>
      </c>
      <c r="D2975" s="33" t="s">
        <v>2308</v>
      </c>
      <c r="E2975" s="34">
        <v>-7.8</v>
      </c>
      <c r="F2975" s="34">
        <v>11.3</v>
      </c>
      <c r="G2975" s="35">
        <v>43</v>
      </c>
      <c r="H2975" s="35">
        <v>5</v>
      </c>
      <c r="I2975" s="36"/>
    </row>
    <row r="2976" spans="2:9" ht="15.75" thickTop="1" thickBot="1" x14ac:dyDescent="0.25">
      <c r="B2976" s="22">
        <v>2971</v>
      </c>
      <c r="C2976" s="32">
        <v>40472</v>
      </c>
      <c r="D2976" s="33" t="s">
        <v>2308</v>
      </c>
      <c r="E2976" s="34">
        <v>-8.1</v>
      </c>
      <c r="F2976" s="34">
        <v>11</v>
      </c>
      <c r="G2976" s="35">
        <v>37</v>
      </c>
      <c r="H2976" s="35">
        <v>5</v>
      </c>
      <c r="I2976" s="36"/>
    </row>
    <row r="2977" spans="2:9" ht="15.75" thickTop="1" thickBot="1" x14ac:dyDescent="0.25">
      <c r="B2977" s="22">
        <v>2972</v>
      </c>
      <c r="C2977" s="32">
        <v>40474</v>
      </c>
      <c r="D2977" s="33" t="s">
        <v>2308</v>
      </c>
      <c r="E2977" s="34">
        <v>-7.9</v>
      </c>
      <c r="F2977" s="34">
        <v>11.1</v>
      </c>
      <c r="G2977" s="35">
        <v>33</v>
      </c>
      <c r="H2977" s="35">
        <v>5</v>
      </c>
      <c r="I2977" s="36"/>
    </row>
    <row r="2978" spans="2:9" ht="15.75" thickTop="1" thickBot="1" x14ac:dyDescent="0.25">
      <c r="B2978" s="22">
        <v>2973</v>
      </c>
      <c r="C2978" s="32">
        <v>40476</v>
      </c>
      <c r="D2978" s="33" t="s">
        <v>2308</v>
      </c>
      <c r="E2978" s="34">
        <v>-7.6</v>
      </c>
      <c r="F2978" s="34">
        <v>11.5</v>
      </c>
      <c r="G2978" s="35">
        <v>45</v>
      </c>
      <c r="H2978" s="35">
        <v>5</v>
      </c>
      <c r="I2978" s="36"/>
    </row>
    <row r="2979" spans="2:9" ht="15.75" thickTop="1" thickBot="1" x14ac:dyDescent="0.25">
      <c r="B2979" s="22">
        <v>2974</v>
      </c>
      <c r="C2979" s="32">
        <v>40477</v>
      </c>
      <c r="D2979" s="33" t="s">
        <v>2308</v>
      </c>
      <c r="E2979" s="34">
        <v>-7.6</v>
      </c>
      <c r="F2979" s="34">
        <v>11.4</v>
      </c>
      <c r="G2979" s="35">
        <v>44</v>
      </c>
      <c r="H2979" s="35">
        <v>5</v>
      </c>
      <c r="I2979" s="36"/>
    </row>
    <row r="2980" spans="2:9" ht="15.75" thickTop="1" thickBot="1" x14ac:dyDescent="0.25">
      <c r="B2980" s="22">
        <v>2975</v>
      </c>
      <c r="C2980" s="32">
        <v>40479</v>
      </c>
      <c r="D2980" s="33" t="s">
        <v>2308</v>
      </c>
      <c r="E2980" s="34">
        <v>-7.7</v>
      </c>
      <c r="F2980" s="34">
        <v>11.3</v>
      </c>
      <c r="G2980" s="35">
        <v>44</v>
      </c>
      <c r="H2980" s="35">
        <v>5</v>
      </c>
      <c r="I2980" s="36"/>
    </row>
    <row r="2981" spans="2:9" ht="15.75" thickTop="1" thickBot="1" x14ac:dyDescent="0.25">
      <c r="B2981" s="22">
        <v>2976</v>
      </c>
      <c r="C2981" s="32">
        <v>40489</v>
      </c>
      <c r="D2981" s="33" t="s">
        <v>2308</v>
      </c>
      <c r="E2981" s="34">
        <v>-8.4</v>
      </c>
      <c r="F2981" s="34">
        <v>10.8</v>
      </c>
      <c r="G2981" s="35">
        <v>35</v>
      </c>
      <c r="H2981" s="35">
        <v>5</v>
      </c>
      <c r="I2981" s="36"/>
    </row>
    <row r="2982" spans="2:9" ht="15.75" thickTop="1" thickBot="1" x14ac:dyDescent="0.25">
      <c r="B2982" s="22">
        <v>2977</v>
      </c>
      <c r="C2982" s="32">
        <v>40545</v>
      </c>
      <c r="D2982" s="33" t="s">
        <v>2308</v>
      </c>
      <c r="E2982" s="34">
        <v>-7.9</v>
      </c>
      <c r="F2982" s="34">
        <v>11.1</v>
      </c>
      <c r="G2982" s="35">
        <v>27</v>
      </c>
      <c r="H2982" s="35">
        <v>5</v>
      </c>
      <c r="I2982" s="36"/>
    </row>
    <row r="2983" spans="2:9" ht="15.75" thickTop="1" thickBot="1" x14ac:dyDescent="0.25">
      <c r="B2983" s="22">
        <v>2978</v>
      </c>
      <c r="C2983" s="32">
        <v>40547</v>
      </c>
      <c r="D2983" s="33" t="s">
        <v>2308</v>
      </c>
      <c r="E2983" s="34">
        <v>-7.8</v>
      </c>
      <c r="F2983" s="34">
        <v>11.3</v>
      </c>
      <c r="G2983" s="35">
        <v>38</v>
      </c>
      <c r="H2983" s="35">
        <v>5</v>
      </c>
      <c r="I2983" s="36"/>
    </row>
    <row r="2984" spans="2:9" ht="15.75" thickTop="1" thickBot="1" x14ac:dyDescent="0.25">
      <c r="B2984" s="22">
        <v>2979</v>
      </c>
      <c r="C2984" s="32">
        <v>40549</v>
      </c>
      <c r="D2984" s="33" t="s">
        <v>2308</v>
      </c>
      <c r="E2984" s="34">
        <v>-7.8</v>
      </c>
      <c r="F2984" s="34">
        <v>11.3</v>
      </c>
      <c r="G2984" s="35">
        <v>38</v>
      </c>
      <c r="H2984" s="35">
        <v>5</v>
      </c>
      <c r="I2984" s="36"/>
    </row>
    <row r="2985" spans="2:9" ht="15.75" thickTop="1" thickBot="1" x14ac:dyDescent="0.25">
      <c r="B2985" s="22">
        <v>2980</v>
      </c>
      <c r="C2985" s="32">
        <v>40589</v>
      </c>
      <c r="D2985" s="33" t="s">
        <v>2308</v>
      </c>
      <c r="E2985" s="34">
        <v>-8</v>
      </c>
      <c r="F2985" s="34">
        <v>11</v>
      </c>
      <c r="G2985" s="35">
        <v>38</v>
      </c>
      <c r="H2985" s="35">
        <v>5</v>
      </c>
      <c r="I2985" s="36"/>
    </row>
    <row r="2986" spans="2:9" ht="15.75" thickTop="1" thickBot="1" x14ac:dyDescent="0.25">
      <c r="B2986" s="22">
        <v>2981</v>
      </c>
      <c r="C2986" s="32">
        <v>40591</v>
      </c>
      <c r="D2986" s="33" t="s">
        <v>2308</v>
      </c>
      <c r="E2986" s="34">
        <v>-7.6</v>
      </c>
      <c r="F2986" s="34">
        <v>11.4</v>
      </c>
      <c r="G2986" s="35">
        <v>44</v>
      </c>
      <c r="H2986" s="35">
        <v>5</v>
      </c>
      <c r="I2986" s="36"/>
    </row>
    <row r="2987" spans="2:9" ht="15.75" thickTop="1" thickBot="1" x14ac:dyDescent="0.25">
      <c r="B2987" s="22">
        <v>2982</v>
      </c>
      <c r="C2987" s="32">
        <v>40593</v>
      </c>
      <c r="D2987" s="33" t="s">
        <v>2308</v>
      </c>
      <c r="E2987" s="34">
        <v>-7.9</v>
      </c>
      <c r="F2987" s="34">
        <v>10.9</v>
      </c>
      <c r="G2987" s="35">
        <v>37</v>
      </c>
      <c r="H2987" s="35">
        <v>5</v>
      </c>
      <c r="I2987" s="36"/>
    </row>
    <row r="2988" spans="2:9" ht="15.75" thickTop="1" thickBot="1" x14ac:dyDescent="0.25">
      <c r="B2988" s="22">
        <v>2983</v>
      </c>
      <c r="C2988" s="32">
        <v>40595</v>
      </c>
      <c r="D2988" s="33" t="s">
        <v>2308</v>
      </c>
      <c r="E2988" s="34">
        <v>-7.8</v>
      </c>
      <c r="F2988" s="34">
        <v>11.1</v>
      </c>
      <c r="G2988" s="35">
        <v>44</v>
      </c>
      <c r="H2988" s="35">
        <v>5</v>
      </c>
      <c r="I2988" s="36"/>
    </row>
    <row r="2989" spans="2:9" ht="15.75" thickTop="1" thickBot="1" x14ac:dyDescent="0.25">
      <c r="B2989" s="22">
        <v>2984</v>
      </c>
      <c r="C2989" s="32">
        <v>40597</v>
      </c>
      <c r="D2989" s="33" t="s">
        <v>2308</v>
      </c>
      <c r="E2989" s="34">
        <v>-7.6</v>
      </c>
      <c r="F2989" s="34">
        <v>11.3</v>
      </c>
      <c r="G2989" s="35">
        <v>45</v>
      </c>
      <c r="H2989" s="35">
        <v>5</v>
      </c>
      <c r="I2989" s="36"/>
    </row>
    <row r="2990" spans="2:9" ht="15.75" thickTop="1" thickBot="1" x14ac:dyDescent="0.25">
      <c r="B2990" s="22">
        <v>2985</v>
      </c>
      <c r="C2990" s="32">
        <v>40599</v>
      </c>
      <c r="D2990" s="33" t="s">
        <v>2308</v>
      </c>
      <c r="E2990" s="34">
        <v>-7.8</v>
      </c>
      <c r="F2990" s="34">
        <v>11.2</v>
      </c>
      <c r="G2990" s="35">
        <v>43</v>
      </c>
      <c r="H2990" s="35">
        <v>5</v>
      </c>
      <c r="I2990" s="36"/>
    </row>
    <row r="2991" spans="2:9" ht="15.75" thickTop="1" thickBot="1" x14ac:dyDescent="0.25">
      <c r="B2991" s="22">
        <v>2986</v>
      </c>
      <c r="C2991" s="32">
        <v>40625</v>
      </c>
      <c r="D2991" s="33" t="s">
        <v>2308</v>
      </c>
      <c r="E2991" s="34">
        <v>-7.9</v>
      </c>
      <c r="F2991" s="34">
        <v>11.1</v>
      </c>
      <c r="G2991" s="35">
        <v>40</v>
      </c>
      <c r="H2991" s="35">
        <v>5</v>
      </c>
      <c r="I2991" s="36"/>
    </row>
    <row r="2992" spans="2:9" ht="15.75" thickTop="1" thickBot="1" x14ac:dyDescent="0.25">
      <c r="B2992" s="22">
        <v>2987</v>
      </c>
      <c r="C2992" s="32">
        <v>40627</v>
      </c>
      <c r="D2992" s="33" t="s">
        <v>2308</v>
      </c>
      <c r="E2992" s="34">
        <v>-8</v>
      </c>
      <c r="F2992" s="34">
        <v>11</v>
      </c>
      <c r="G2992" s="35">
        <v>44</v>
      </c>
      <c r="H2992" s="35">
        <v>5</v>
      </c>
      <c r="I2992" s="36"/>
    </row>
    <row r="2993" spans="2:9" ht="15.75" thickTop="1" thickBot="1" x14ac:dyDescent="0.25">
      <c r="B2993" s="22">
        <v>2988</v>
      </c>
      <c r="C2993" s="32">
        <v>40629</v>
      </c>
      <c r="D2993" s="33" t="s">
        <v>2308</v>
      </c>
      <c r="E2993" s="34">
        <v>-8.3000000000000007</v>
      </c>
      <c r="F2993" s="34">
        <v>10.5</v>
      </c>
      <c r="G2993" s="35">
        <v>102</v>
      </c>
      <c r="H2993" s="35">
        <v>5</v>
      </c>
      <c r="I2993" s="36"/>
    </row>
    <row r="2994" spans="2:9" ht="15.75" thickTop="1" thickBot="1" x14ac:dyDescent="0.25">
      <c r="B2994" s="22">
        <v>2989</v>
      </c>
      <c r="C2994" s="32">
        <v>40667</v>
      </c>
      <c r="D2994" s="33" t="s">
        <v>2309</v>
      </c>
      <c r="E2994" s="34">
        <v>-8.4</v>
      </c>
      <c r="F2994" s="34">
        <v>10.8</v>
      </c>
      <c r="G2994" s="35">
        <v>37</v>
      </c>
      <c r="H2994" s="35">
        <v>5</v>
      </c>
      <c r="I2994" s="36"/>
    </row>
    <row r="2995" spans="2:9" ht="15.75" thickTop="1" thickBot="1" x14ac:dyDescent="0.25">
      <c r="B2995" s="22">
        <v>2990</v>
      </c>
      <c r="C2995" s="32">
        <v>40668</v>
      </c>
      <c r="D2995" s="33" t="s">
        <v>2309</v>
      </c>
      <c r="E2995" s="34">
        <v>-8.3000000000000007</v>
      </c>
      <c r="F2995" s="34">
        <v>10.9</v>
      </c>
      <c r="G2995" s="35">
        <v>35</v>
      </c>
      <c r="H2995" s="35">
        <v>5</v>
      </c>
      <c r="I2995" s="36"/>
    </row>
    <row r="2996" spans="2:9" ht="15.75" thickTop="1" thickBot="1" x14ac:dyDescent="0.25">
      <c r="B2996" s="22">
        <v>2991</v>
      </c>
      <c r="C2996" s="32">
        <v>40670</v>
      </c>
      <c r="D2996" s="33" t="s">
        <v>2309</v>
      </c>
      <c r="E2996" s="34">
        <v>-8.3000000000000007</v>
      </c>
      <c r="F2996" s="34">
        <v>10.9</v>
      </c>
      <c r="G2996" s="35">
        <v>42</v>
      </c>
      <c r="H2996" s="35">
        <v>5</v>
      </c>
      <c r="I2996" s="36"/>
    </row>
    <row r="2997" spans="2:9" ht="15.75" thickTop="1" thickBot="1" x14ac:dyDescent="0.25">
      <c r="B2997" s="22">
        <v>2992</v>
      </c>
      <c r="C2997" s="32">
        <v>40699</v>
      </c>
      <c r="D2997" s="33" t="s">
        <v>2310</v>
      </c>
      <c r="E2997" s="34">
        <v>-8.3000000000000007</v>
      </c>
      <c r="F2997" s="34">
        <v>10.6</v>
      </c>
      <c r="G2997" s="35">
        <v>92</v>
      </c>
      <c r="H2997" s="35">
        <v>5</v>
      </c>
      <c r="I2997" s="36"/>
    </row>
    <row r="2998" spans="2:9" ht="15.75" thickTop="1" thickBot="1" x14ac:dyDescent="0.25">
      <c r="B2998" s="22">
        <v>2993</v>
      </c>
      <c r="C2998" s="32">
        <v>40721</v>
      </c>
      <c r="D2998" s="33" t="s">
        <v>2311</v>
      </c>
      <c r="E2998" s="34">
        <v>-7.7</v>
      </c>
      <c r="F2998" s="34">
        <v>11.2</v>
      </c>
      <c r="G2998" s="35">
        <v>43</v>
      </c>
      <c r="H2998" s="35">
        <v>5</v>
      </c>
      <c r="I2998" s="36"/>
    </row>
    <row r="2999" spans="2:9" ht="15.75" thickTop="1" thickBot="1" x14ac:dyDescent="0.25">
      <c r="B2999" s="22">
        <v>2994</v>
      </c>
      <c r="C2999" s="32">
        <v>40723</v>
      </c>
      <c r="D2999" s="33" t="s">
        <v>2312</v>
      </c>
      <c r="E2999" s="34">
        <v>-7.7</v>
      </c>
      <c r="F2999" s="34">
        <v>11.2</v>
      </c>
      <c r="G2999" s="35">
        <v>53</v>
      </c>
      <c r="H2999" s="35">
        <v>5</v>
      </c>
      <c r="I2999" s="36"/>
    </row>
    <row r="3000" spans="2:9" ht="15.75" thickTop="1" thickBot="1" x14ac:dyDescent="0.25">
      <c r="B3000" s="22">
        <v>2995</v>
      </c>
      <c r="C3000" s="32">
        <v>40724</v>
      </c>
      <c r="D3000" s="33" t="s">
        <v>2312</v>
      </c>
      <c r="E3000" s="34">
        <v>-8.1</v>
      </c>
      <c r="F3000" s="34">
        <v>10.8</v>
      </c>
      <c r="G3000" s="35">
        <v>74</v>
      </c>
      <c r="H3000" s="35">
        <v>5</v>
      </c>
      <c r="I3000" s="36"/>
    </row>
    <row r="3001" spans="2:9" ht="15.75" thickTop="1" thickBot="1" x14ac:dyDescent="0.25">
      <c r="B3001" s="22">
        <v>2996</v>
      </c>
      <c r="C3001" s="32">
        <v>40764</v>
      </c>
      <c r="D3001" s="33" t="s">
        <v>2313</v>
      </c>
      <c r="E3001" s="34">
        <v>-8</v>
      </c>
      <c r="F3001" s="34">
        <v>11</v>
      </c>
      <c r="G3001" s="35">
        <v>54</v>
      </c>
      <c r="H3001" s="35">
        <v>5</v>
      </c>
      <c r="I3001" s="36"/>
    </row>
    <row r="3002" spans="2:9" ht="15.75" thickTop="1" thickBot="1" x14ac:dyDescent="0.25">
      <c r="B3002" s="22">
        <v>2997</v>
      </c>
      <c r="C3002" s="32">
        <v>40789</v>
      </c>
      <c r="D3002" s="33" t="s">
        <v>2314</v>
      </c>
      <c r="E3002" s="34">
        <v>-8.1</v>
      </c>
      <c r="F3002" s="34">
        <v>10.9</v>
      </c>
      <c r="G3002" s="35">
        <v>43</v>
      </c>
      <c r="H3002" s="35">
        <v>5</v>
      </c>
      <c r="I3002" s="36"/>
    </row>
    <row r="3003" spans="2:9" ht="15.75" thickTop="1" thickBot="1" x14ac:dyDescent="0.25">
      <c r="B3003" s="22">
        <v>2998</v>
      </c>
      <c r="C3003" s="32">
        <v>40822</v>
      </c>
      <c r="D3003" s="33" t="s">
        <v>2315</v>
      </c>
      <c r="E3003" s="34">
        <v>-8.4</v>
      </c>
      <c r="F3003" s="34">
        <v>10.4</v>
      </c>
      <c r="G3003" s="35">
        <v>140</v>
      </c>
      <c r="H3003" s="35">
        <v>5</v>
      </c>
      <c r="I3003" s="36"/>
    </row>
    <row r="3004" spans="2:9" ht="15.75" thickTop="1" thickBot="1" x14ac:dyDescent="0.25">
      <c r="B3004" s="22">
        <v>2999</v>
      </c>
      <c r="C3004" s="32">
        <v>40878</v>
      </c>
      <c r="D3004" s="33" t="s">
        <v>2316</v>
      </c>
      <c r="E3004" s="34">
        <v>-7.9</v>
      </c>
      <c r="F3004" s="34">
        <v>11.2</v>
      </c>
      <c r="G3004" s="35">
        <v>51</v>
      </c>
      <c r="H3004" s="35">
        <v>5</v>
      </c>
      <c r="I3004" s="36"/>
    </row>
    <row r="3005" spans="2:9" ht="15.75" thickTop="1" thickBot="1" x14ac:dyDescent="0.25">
      <c r="B3005" s="22">
        <v>3000</v>
      </c>
      <c r="C3005" s="32">
        <v>40880</v>
      </c>
      <c r="D3005" s="33" t="s">
        <v>2316</v>
      </c>
      <c r="E3005" s="34">
        <v>-8.4</v>
      </c>
      <c r="F3005" s="34">
        <v>10.8</v>
      </c>
      <c r="G3005" s="35">
        <v>42</v>
      </c>
      <c r="H3005" s="35">
        <v>5</v>
      </c>
      <c r="I3005" s="36"/>
    </row>
    <row r="3006" spans="2:9" ht="15.75" thickTop="1" thickBot="1" x14ac:dyDescent="0.25">
      <c r="B3006" s="22">
        <v>3001</v>
      </c>
      <c r="C3006" s="32">
        <v>40882</v>
      </c>
      <c r="D3006" s="33" t="s">
        <v>2316</v>
      </c>
      <c r="E3006" s="34">
        <v>-8.3000000000000007</v>
      </c>
      <c r="F3006" s="34">
        <v>10.4</v>
      </c>
      <c r="G3006" s="35">
        <v>126</v>
      </c>
      <c r="H3006" s="35">
        <v>5</v>
      </c>
      <c r="I3006" s="36"/>
    </row>
    <row r="3007" spans="2:9" ht="15.75" thickTop="1" thickBot="1" x14ac:dyDescent="0.25">
      <c r="B3007" s="22">
        <v>3002</v>
      </c>
      <c r="C3007" s="32">
        <v>40883</v>
      </c>
      <c r="D3007" s="33" t="s">
        <v>2316</v>
      </c>
      <c r="E3007" s="34">
        <v>-8.3000000000000007</v>
      </c>
      <c r="F3007" s="34">
        <v>10.5</v>
      </c>
      <c r="G3007" s="35">
        <v>126</v>
      </c>
      <c r="H3007" s="35">
        <v>5</v>
      </c>
      <c r="I3007" s="36"/>
    </row>
    <row r="3008" spans="2:9" ht="15.75" thickTop="1" thickBot="1" x14ac:dyDescent="0.25">
      <c r="B3008" s="22">
        <v>3003</v>
      </c>
      <c r="C3008" s="32">
        <v>40885</v>
      </c>
      <c r="D3008" s="33" t="s">
        <v>2316</v>
      </c>
      <c r="E3008" s="34">
        <v>-8.3000000000000007</v>
      </c>
      <c r="F3008" s="34">
        <v>10.6</v>
      </c>
      <c r="G3008" s="35">
        <v>74</v>
      </c>
      <c r="H3008" s="35">
        <v>5</v>
      </c>
      <c r="I3008" s="36"/>
    </row>
    <row r="3009" spans="2:9" ht="15.75" thickTop="1" thickBot="1" x14ac:dyDescent="0.25">
      <c r="B3009" s="22">
        <v>3004</v>
      </c>
      <c r="C3009" s="32">
        <v>41061</v>
      </c>
      <c r="D3009" s="33" t="s">
        <v>2317</v>
      </c>
      <c r="E3009" s="34">
        <v>-7</v>
      </c>
      <c r="F3009" s="34">
        <v>11.7</v>
      </c>
      <c r="G3009" s="35">
        <v>72</v>
      </c>
      <c r="H3009" s="35">
        <v>5</v>
      </c>
      <c r="I3009" s="36"/>
    </row>
    <row r="3010" spans="2:9" ht="15.75" thickTop="1" thickBot="1" x14ac:dyDescent="0.25">
      <c r="B3010" s="22">
        <v>3005</v>
      </c>
      <c r="C3010" s="32">
        <v>41063</v>
      </c>
      <c r="D3010" s="33" t="s">
        <v>2317</v>
      </c>
      <c r="E3010" s="34">
        <v>-8</v>
      </c>
      <c r="F3010" s="34">
        <v>10.9</v>
      </c>
      <c r="G3010" s="35">
        <v>68</v>
      </c>
      <c r="H3010" s="35">
        <v>5</v>
      </c>
      <c r="I3010" s="36"/>
    </row>
    <row r="3011" spans="2:9" ht="15.75" thickTop="1" thickBot="1" x14ac:dyDescent="0.25">
      <c r="B3011" s="22">
        <v>3006</v>
      </c>
      <c r="C3011" s="32">
        <v>41065</v>
      </c>
      <c r="D3011" s="33" t="s">
        <v>2317</v>
      </c>
      <c r="E3011" s="34">
        <v>-7.7</v>
      </c>
      <c r="F3011" s="34">
        <v>11.1</v>
      </c>
      <c r="G3011" s="35">
        <v>43</v>
      </c>
      <c r="H3011" s="35">
        <v>5</v>
      </c>
      <c r="I3011" s="36"/>
    </row>
    <row r="3012" spans="2:9" ht="15.75" thickTop="1" thickBot="1" x14ac:dyDescent="0.25">
      <c r="B3012" s="22">
        <v>3007</v>
      </c>
      <c r="C3012" s="32">
        <v>41066</v>
      </c>
      <c r="D3012" s="33" t="s">
        <v>2317</v>
      </c>
      <c r="E3012" s="34">
        <v>-7.6</v>
      </c>
      <c r="F3012" s="34">
        <v>11</v>
      </c>
      <c r="G3012" s="35">
        <v>41</v>
      </c>
      <c r="H3012" s="35">
        <v>5</v>
      </c>
      <c r="I3012" s="36"/>
    </row>
    <row r="3013" spans="2:9" ht="15.75" thickTop="1" thickBot="1" x14ac:dyDescent="0.25">
      <c r="B3013" s="22">
        <v>3008</v>
      </c>
      <c r="C3013" s="32">
        <v>41068</v>
      </c>
      <c r="D3013" s="33" t="s">
        <v>2317</v>
      </c>
      <c r="E3013" s="34">
        <v>-8.1999999999999993</v>
      </c>
      <c r="F3013" s="34">
        <v>10.8</v>
      </c>
      <c r="G3013" s="35">
        <v>69</v>
      </c>
      <c r="H3013" s="35">
        <v>5</v>
      </c>
      <c r="I3013" s="36"/>
    </row>
    <row r="3014" spans="2:9" ht="15.75" thickTop="1" thickBot="1" x14ac:dyDescent="0.25">
      <c r="B3014" s="22">
        <v>3009</v>
      </c>
      <c r="C3014" s="32">
        <v>41069</v>
      </c>
      <c r="D3014" s="33" t="s">
        <v>2317</v>
      </c>
      <c r="E3014" s="34">
        <v>-8.1999999999999993</v>
      </c>
      <c r="F3014" s="34">
        <v>10.8</v>
      </c>
      <c r="G3014" s="35">
        <v>77</v>
      </c>
      <c r="H3014" s="35">
        <v>5</v>
      </c>
      <c r="I3014" s="36"/>
    </row>
    <row r="3015" spans="2:9" ht="15.75" thickTop="1" thickBot="1" x14ac:dyDescent="0.25">
      <c r="B3015" s="22">
        <v>3010</v>
      </c>
      <c r="C3015" s="32">
        <v>41169</v>
      </c>
      <c r="D3015" s="33" t="s">
        <v>2317</v>
      </c>
      <c r="E3015" s="34">
        <v>-8.4</v>
      </c>
      <c r="F3015" s="34">
        <v>10.7</v>
      </c>
      <c r="G3015" s="35">
        <v>73</v>
      </c>
      <c r="H3015" s="35">
        <v>5</v>
      </c>
      <c r="I3015" s="36"/>
    </row>
    <row r="3016" spans="2:9" ht="15.75" thickTop="1" thickBot="1" x14ac:dyDescent="0.25">
      <c r="B3016" s="22">
        <v>3011</v>
      </c>
      <c r="C3016" s="32">
        <v>41179</v>
      </c>
      <c r="D3016" s="33" t="s">
        <v>2317</v>
      </c>
      <c r="E3016" s="34">
        <v>-8.4</v>
      </c>
      <c r="F3016" s="34">
        <v>10.8</v>
      </c>
      <c r="G3016" s="35">
        <v>69</v>
      </c>
      <c r="H3016" s="35">
        <v>5</v>
      </c>
      <c r="I3016" s="36"/>
    </row>
    <row r="3017" spans="2:9" ht="15.75" thickTop="1" thickBot="1" x14ac:dyDescent="0.25">
      <c r="B3017" s="22">
        <v>3012</v>
      </c>
      <c r="C3017" s="32">
        <v>41189</v>
      </c>
      <c r="D3017" s="33" t="s">
        <v>2317</v>
      </c>
      <c r="E3017" s="34">
        <v>-8.5</v>
      </c>
      <c r="F3017" s="34">
        <v>10.7</v>
      </c>
      <c r="G3017" s="35">
        <v>73</v>
      </c>
      <c r="H3017" s="35">
        <v>5</v>
      </c>
      <c r="I3017" s="36"/>
    </row>
    <row r="3018" spans="2:9" ht="15.75" thickTop="1" thickBot="1" x14ac:dyDescent="0.25">
      <c r="B3018" s="22">
        <v>3013</v>
      </c>
      <c r="C3018" s="32">
        <v>41199</v>
      </c>
      <c r="D3018" s="33" t="s">
        <v>2317</v>
      </c>
      <c r="E3018" s="34">
        <v>-8</v>
      </c>
      <c r="F3018" s="34">
        <v>10.9</v>
      </c>
      <c r="G3018" s="35">
        <v>65</v>
      </c>
      <c r="H3018" s="35">
        <v>5</v>
      </c>
      <c r="I3018" s="36"/>
    </row>
    <row r="3019" spans="2:9" ht="15.75" thickTop="1" thickBot="1" x14ac:dyDescent="0.25">
      <c r="B3019" s="22">
        <v>3014</v>
      </c>
      <c r="C3019" s="32">
        <v>41236</v>
      </c>
      <c r="D3019" s="33" t="s">
        <v>2317</v>
      </c>
      <c r="E3019" s="34">
        <v>-7.5</v>
      </c>
      <c r="F3019" s="34">
        <v>11.3</v>
      </c>
      <c r="G3019" s="35">
        <v>54</v>
      </c>
      <c r="H3019" s="35">
        <v>5</v>
      </c>
      <c r="I3019" s="36"/>
    </row>
    <row r="3020" spans="2:9" ht="15.75" thickTop="1" thickBot="1" x14ac:dyDescent="0.25">
      <c r="B3020" s="22">
        <v>3015</v>
      </c>
      <c r="C3020" s="32">
        <v>41238</v>
      </c>
      <c r="D3020" s="33" t="s">
        <v>2317</v>
      </c>
      <c r="E3020" s="34">
        <v>-7.8</v>
      </c>
      <c r="F3020" s="34">
        <v>11.1</v>
      </c>
      <c r="G3020" s="35">
        <v>50</v>
      </c>
      <c r="H3020" s="35">
        <v>5</v>
      </c>
      <c r="I3020" s="36"/>
    </row>
    <row r="3021" spans="2:9" ht="15.75" thickTop="1" thickBot="1" x14ac:dyDescent="0.25">
      <c r="B3021" s="22">
        <v>3016</v>
      </c>
      <c r="C3021" s="32">
        <v>41239</v>
      </c>
      <c r="D3021" s="33" t="s">
        <v>2317</v>
      </c>
      <c r="E3021" s="34">
        <v>-7.6</v>
      </c>
      <c r="F3021" s="34">
        <v>11.2</v>
      </c>
      <c r="G3021" s="35">
        <v>78</v>
      </c>
      <c r="H3021" s="35">
        <v>5</v>
      </c>
      <c r="I3021" s="36"/>
    </row>
    <row r="3022" spans="2:9" ht="15.75" thickTop="1" thickBot="1" x14ac:dyDescent="0.25">
      <c r="B3022" s="22">
        <v>3017</v>
      </c>
      <c r="C3022" s="32">
        <v>41334</v>
      </c>
      <c r="D3022" s="33" t="s">
        <v>2318</v>
      </c>
      <c r="E3022" s="34">
        <v>-8.1</v>
      </c>
      <c r="F3022" s="34">
        <v>10.7</v>
      </c>
      <c r="G3022" s="35">
        <v>44</v>
      </c>
      <c r="H3022" s="35">
        <v>5</v>
      </c>
      <c r="I3022" s="36"/>
    </row>
    <row r="3023" spans="2:9" ht="15.75" thickTop="1" thickBot="1" x14ac:dyDescent="0.25">
      <c r="B3023" s="22">
        <v>3018</v>
      </c>
      <c r="C3023" s="32">
        <v>41352</v>
      </c>
      <c r="D3023" s="33" t="s">
        <v>2319</v>
      </c>
      <c r="E3023" s="34">
        <v>-8.1</v>
      </c>
      <c r="F3023" s="34">
        <v>10.8</v>
      </c>
      <c r="G3023" s="35">
        <v>44</v>
      </c>
      <c r="H3023" s="35">
        <v>5</v>
      </c>
      <c r="I3023" s="36"/>
    </row>
    <row r="3024" spans="2:9" ht="15.75" thickTop="1" thickBot="1" x14ac:dyDescent="0.25">
      <c r="B3024" s="22">
        <v>3019</v>
      </c>
      <c r="C3024" s="32">
        <v>41363</v>
      </c>
      <c r="D3024" s="33" t="s">
        <v>2320</v>
      </c>
      <c r="E3024" s="34">
        <v>-8.3000000000000007</v>
      </c>
      <c r="F3024" s="34">
        <v>10.8</v>
      </c>
      <c r="G3024" s="35">
        <v>69</v>
      </c>
      <c r="H3024" s="35">
        <v>5</v>
      </c>
      <c r="I3024" s="36"/>
    </row>
    <row r="3025" spans="2:9" ht="15.75" thickTop="1" thickBot="1" x14ac:dyDescent="0.25">
      <c r="B3025" s="22">
        <v>3020</v>
      </c>
      <c r="C3025" s="32">
        <v>41366</v>
      </c>
      <c r="D3025" s="33" t="s">
        <v>2059</v>
      </c>
      <c r="E3025" s="34">
        <v>-8.5</v>
      </c>
      <c r="F3025" s="34">
        <v>10.7</v>
      </c>
      <c r="G3025" s="35">
        <v>66</v>
      </c>
      <c r="H3025" s="35">
        <v>5</v>
      </c>
      <c r="I3025" s="36"/>
    </row>
    <row r="3026" spans="2:9" ht="15.75" thickTop="1" thickBot="1" x14ac:dyDescent="0.25">
      <c r="B3026" s="22">
        <v>3021</v>
      </c>
      <c r="C3026" s="32">
        <v>41372</v>
      </c>
      <c r="D3026" s="33" t="s">
        <v>2321</v>
      </c>
      <c r="E3026" s="34">
        <v>-8.6999999999999993</v>
      </c>
      <c r="F3026" s="34">
        <v>10.7</v>
      </c>
      <c r="G3026" s="35">
        <v>69</v>
      </c>
      <c r="H3026" s="35">
        <v>5</v>
      </c>
      <c r="I3026" s="36"/>
    </row>
    <row r="3027" spans="2:9" ht="15.75" thickTop="1" thickBot="1" x14ac:dyDescent="0.25">
      <c r="B3027" s="22">
        <v>3022</v>
      </c>
      <c r="C3027" s="32">
        <v>41379</v>
      </c>
      <c r="D3027" s="33" t="s">
        <v>1693</v>
      </c>
      <c r="E3027" s="34">
        <v>-8.6</v>
      </c>
      <c r="F3027" s="34">
        <v>10.6</v>
      </c>
      <c r="G3027" s="35">
        <v>71</v>
      </c>
      <c r="H3027" s="35">
        <v>5</v>
      </c>
      <c r="I3027" s="36"/>
    </row>
    <row r="3028" spans="2:9" ht="15.75" thickTop="1" thickBot="1" x14ac:dyDescent="0.25">
      <c r="B3028" s="22">
        <v>3023</v>
      </c>
      <c r="C3028" s="32">
        <v>41460</v>
      </c>
      <c r="D3028" s="33" t="s">
        <v>2322</v>
      </c>
      <c r="E3028" s="34">
        <v>-7.8</v>
      </c>
      <c r="F3028" s="34">
        <v>11.2</v>
      </c>
      <c r="G3028" s="35">
        <v>35</v>
      </c>
      <c r="H3028" s="35">
        <v>5</v>
      </c>
      <c r="I3028" s="36"/>
    </row>
    <row r="3029" spans="2:9" ht="15.75" thickTop="1" thickBot="1" x14ac:dyDescent="0.25">
      <c r="B3029" s="22">
        <v>3024</v>
      </c>
      <c r="C3029" s="32">
        <v>41462</v>
      </c>
      <c r="D3029" s="33" t="s">
        <v>2322</v>
      </c>
      <c r="E3029" s="34">
        <v>-7.9</v>
      </c>
      <c r="F3029" s="34">
        <v>11.1</v>
      </c>
      <c r="G3029" s="35">
        <v>39</v>
      </c>
      <c r="H3029" s="35">
        <v>5</v>
      </c>
      <c r="I3029" s="36"/>
    </row>
    <row r="3030" spans="2:9" ht="15.75" thickTop="1" thickBot="1" x14ac:dyDescent="0.25">
      <c r="B3030" s="22">
        <v>3025</v>
      </c>
      <c r="C3030" s="32">
        <v>41464</v>
      </c>
      <c r="D3030" s="33" t="s">
        <v>2322</v>
      </c>
      <c r="E3030" s="34">
        <v>-7.8</v>
      </c>
      <c r="F3030" s="34">
        <v>11.2</v>
      </c>
      <c r="G3030" s="35">
        <v>40</v>
      </c>
      <c r="H3030" s="35">
        <v>5</v>
      </c>
      <c r="I3030" s="36"/>
    </row>
    <row r="3031" spans="2:9" ht="15.75" thickTop="1" thickBot="1" x14ac:dyDescent="0.25">
      <c r="B3031" s="22">
        <v>3026</v>
      </c>
      <c r="C3031" s="32">
        <v>41466</v>
      </c>
      <c r="D3031" s="33" t="s">
        <v>2322</v>
      </c>
      <c r="E3031" s="34">
        <v>-7.9</v>
      </c>
      <c r="F3031" s="34">
        <v>11.1</v>
      </c>
      <c r="G3031" s="35">
        <v>40</v>
      </c>
      <c r="H3031" s="35">
        <v>5</v>
      </c>
      <c r="I3031" s="36"/>
    </row>
    <row r="3032" spans="2:9" ht="15.75" thickTop="1" thickBot="1" x14ac:dyDescent="0.25">
      <c r="B3032" s="22">
        <v>3027</v>
      </c>
      <c r="C3032" s="32">
        <v>41468</v>
      </c>
      <c r="D3032" s="33" t="s">
        <v>2322</v>
      </c>
      <c r="E3032" s="34">
        <v>-8.1999999999999993</v>
      </c>
      <c r="F3032" s="34">
        <v>10.9</v>
      </c>
      <c r="G3032" s="35">
        <v>38</v>
      </c>
      <c r="H3032" s="35">
        <v>5</v>
      </c>
      <c r="I3032" s="36"/>
    </row>
    <row r="3033" spans="2:9" ht="15.75" thickTop="1" thickBot="1" x14ac:dyDescent="0.25">
      <c r="B3033" s="22">
        <v>3028</v>
      </c>
      <c r="C3033" s="32">
        <v>41469</v>
      </c>
      <c r="D3033" s="33" t="s">
        <v>2322</v>
      </c>
      <c r="E3033" s="34">
        <v>-8.3000000000000007</v>
      </c>
      <c r="F3033" s="34">
        <v>10.8</v>
      </c>
      <c r="G3033" s="35">
        <v>37</v>
      </c>
      <c r="H3033" s="35">
        <v>5</v>
      </c>
      <c r="I3033" s="36"/>
    </row>
    <row r="3034" spans="2:9" ht="15.75" thickTop="1" thickBot="1" x14ac:dyDescent="0.25">
      <c r="B3034" s="22">
        <v>3029</v>
      </c>
      <c r="C3034" s="32">
        <v>41470</v>
      </c>
      <c r="D3034" s="33" t="s">
        <v>2322</v>
      </c>
      <c r="E3034" s="34">
        <v>-8.1999999999999993</v>
      </c>
      <c r="F3034" s="34">
        <v>10.9</v>
      </c>
      <c r="G3034" s="35">
        <v>39</v>
      </c>
      <c r="H3034" s="35">
        <v>5</v>
      </c>
      <c r="I3034" s="36"/>
    </row>
    <row r="3035" spans="2:9" ht="15.75" thickTop="1" thickBot="1" x14ac:dyDescent="0.25">
      <c r="B3035" s="22">
        <v>3030</v>
      </c>
      <c r="C3035" s="32">
        <v>41472</v>
      </c>
      <c r="D3035" s="33" t="s">
        <v>2322</v>
      </c>
      <c r="E3035" s="34">
        <v>-8.1999999999999993</v>
      </c>
      <c r="F3035" s="34">
        <v>10.8</v>
      </c>
      <c r="G3035" s="35">
        <v>53</v>
      </c>
      <c r="H3035" s="35">
        <v>5</v>
      </c>
      <c r="I3035" s="36"/>
    </row>
    <row r="3036" spans="2:9" ht="15.75" thickTop="1" thickBot="1" x14ac:dyDescent="0.25">
      <c r="B3036" s="22">
        <v>3031</v>
      </c>
      <c r="C3036" s="32">
        <v>41515</v>
      </c>
      <c r="D3036" s="33" t="s">
        <v>2323</v>
      </c>
      <c r="E3036" s="34">
        <v>-8.1999999999999993</v>
      </c>
      <c r="F3036" s="34">
        <v>10.8</v>
      </c>
      <c r="G3036" s="35">
        <v>57</v>
      </c>
      <c r="H3036" s="35">
        <v>5</v>
      </c>
      <c r="I3036" s="36"/>
    </row>
    <row r="3037" spans="2:9" ht="15.75" thickTop="1" thickBot="1" x14ac:dyDescent="0.25">
      <c r="B3037" s="22">
        <v>3032</v>
      </c>
      <c r="C3037" s="32">
        <v>41516</v>
      </c>
      <c r="D3037" s="33" t="s">
        <v>2323</v>
      </c>
      <c r="E3037" s="34">
        <v>-8.1</v>
      </c>
      <c r="F3037" s="34">
        <v>10.8</v>
      </c>
      <c r="G3037" s="35">
        <v>48</v>
      </c>
      <c r="H3037" s="35">
        <v>5</v>
      </c>
      <c r="I3037" s="36"/>
    </row>
    <row r="3038" spans="2:9" ht="15.75" thickTop="1" thickBot="1" x14ac:dyDescent="0.25">
      <c r="B3038" s="22">
        <v>3033</v>
      </c>
      <c r="C3038" s="32">
        <v>41517</v>
      </c>
      <c r="D3038" s="33" t="s">
        <v>2323</v>
      </c>
      <c r="E3038" s="34">
        <v>-8.4</v>
      </c>
      <c r="F3038" s="34">
        <v>10.8</v>
      </c>
      <c r="G3038" s="35">
        <v>64</v>
      </c>
      <c r="H3038" s="35">
        <v>5</v>
      </c>
      <c r="I3038" s="36"/>
    </row>
    <row r="3039" spans="2:9" ht="15.75" thickTop="1" thickBot="1" x14ac:dyDescent="0.25">
      <c r="B3039" s="22">
        <v>3034</v>
      </c>
      <c r="C3039" s="32">
        <v>41539</v>
      </c>
      <c r="D3039" s="33" t="s">
        <v>2324</v>
      </c>
      <c r="E3039" s="34">
        <v>-8.1999999999999993</v>
      </c>
      <c r="F3039" s="34">
        <v>10.8</v>
      </c>
      <c r="G3039" s="35">
        <v>39</v>
      </c>
      <c r="H3039" s="35">
        <v>5</v>
      </c>
      <c r="I3039" s="36"/>
    </row>
    <row r="3040" spans="2:9" ht="15.75" thickTop="1" thickBot="1" x14ac:dyDescent="0.25">
      <c r="B3040" s="22">
        <v>3035</v>
      </c>
      <c r="C3040" s="32">
        <v>41540</v>
      </c>
      <c r="D3040" s="33" t="s">
        <v>2324</v>
      </c>
      <c r="E3040" s="34">
        <v>-8.1999999999999993</v>
      </c>
      <c r="F3040" s="34">
        <v>10.8</v>
      </c>
      <c r="G3040" s="35">
        <v>45</v>
      </c>
      <c r="H3040" s="35">
        <v>5</v>
      </c>
      <c r="I3040" s="36"/>
    </row>
    <row r="3041" spans="2:9" ht="15.75" thickTop="1" thickBot="1" x14ac:dyDescent="0.25">
      <c r="B3041" s="22">
        <v>3036</v>
      </c>
      <c r="C3041" s="32">
        <v>41541</v>
      </c>
      <c r="D3041" s="33" t="s">
        <v>2324</v>
      </c>
      <c r="E3041" s="34">
        <v>-8.1</v>
      </c>
      <c r="F3041" s="34">
        <v>10.8</v>
      </c>
      <c r="G3041" s="35">
        <v>37</v>
      </c>
      <c r="H3041" s="35">
        <v>5</v>
      </c>
      <c r="I3041" s="36"/>
    </row>
    <row r="3042" spans="2:9" ht="15.75" thickTop="1" thickBot="1" x14ac:dyDescent="0.25">
      <c r="B3042" s="22">
        <v>3037</v>
      </c>
      <c r="C3042" s="32">
        <v>41542</v>
      </c>
      <c r="D3042" s="33" t="s">
        <v>2324</v>
      </c>
      <c r="E3042" s="34">
        <v>-8.1999999999999993</v>
      </c>
      <c r="F3042" s="34">
        <v>10.8</v>
      </c>
      <c r="G3042" s="35">
        <v>39</v>
      </c>
      <c r="H3042" s="35">
        <v>5</v>
      </c>
      <c r="I3042" s="36"/>
    </row>
    <row r="3043" spans="2:9" ht="15.75" thickTop="1" thickBot="1" x14ac:dyDescent="0.25">
      <c r="B3043" s="22">
        <v>3038</v>
      </c>
      <c r="C3043" s="32">
        <v>41564</v>
      </c>
      <c r="D3043" s="33" t="s">
        <v>2325</v>
      </c>
      <c r="E3043" s="34">
        <v>-8.1999999999999993</v>
      </c>
      <c r="F3043" s="34">
        <v>10.9</v>
      </c>
      <c r="G3043" s="35">
        <v>38</v>
      </c>
      <c r="H3043" s="35">
        <v>5</v>
      </c>
      <c r="I3043" s="36"/>
    </row>
    <row r="3044" spans="2:9" ht="15.75" thickTop="1" thickBot="1" x14ac:dyDescent="0.25">
      <c r="B3044" s="22">
        <v>3039</v>
      </c>
      <c r="C3044" s="32">
        <v>41569</v>
      </c>
      <c r="D3044" s="33" t="s">
        <v>2326</v>
      </c>
      <c r="E3044" s="34">
        <v>-8.4</v>
      </c>
      <c r="F3044" s="34">
        <v>10.7</v>
      </c>
      <c r="G3044" s="35">
        <v>67</v>
      </c>
      <c r="H3044" s="35">
        <v>5</v>
      </c>
      <c r="I3044" s="36"/>
    </row>
    <row r="3045" spans="2:9" ht="15.75" thickTop="1" thickBot="1" x14ac:dyDescent="0.25">
      <c r="B3045" s="22">
        <v>3040</v>
      </c>
      <c r="C3045" s="32">
        <v>41747</v>
      </c>
      <c r="D3045" s="33" t="s">
        <v>2327</v>
      </c>
      <c r="E3045" s="34">
        <v>-7.7</v>
      </c>
      <c r="F3045" s="34">
        <v>11</v>
      </c>
      <c r="G3045" s="35">
        <v>54</v>
      </c>
      <c r="H3045" s="35">
        <v>5</v>
      </c>
      <c r="I3045" s="36"/>
    </row>
    <row r="3046" spans="2:9" ht="15.75" thickTop="1" thickBot="1" x14ac:dyDescent="0.25">
      <c r="B3046" s="22">
        <v>3041</v>
      </c>
      <c r="C3046" s="32">
        <v>41748</v>
      </c>
      <c r="D3046" s="33" t="s">
        <v>2327</v>
      </c>
      <c r="E3046" s="34">
        <v>-7.8</v>
      </c>
      <c r="F3046" s="34">
        <v>10.9</v>
      </c>
      <c r="G3046" s="35">
        <v>41</v>
      </c>
      <c r="H3046" s="35">
        <v>5</v>
      </c>
      <c r="I3046" s="36"/>
    </row>
    <row r="3047" spans="2:9" ht="15.75" thickTop="1" thickBot="1" x14ac:dyDescent="0.25">
      <c r="B3047" s="22">
        <v>3042</v>
      </c>
      <c r="C3047" s="32">
        <v>41749</v>
      </c>
      <c r="D3047" s="33" t="s">
        <v>2327</v>
      </c>
      <c r="E3047" s="34">
        <v>-8.1</v>
      </c>
      <c r="F3047" s="34">
        <v>10.8</v>
      </c>
      <c r="G3047" s="35">
        <v>36</v>
      </c>
      <c r="H3047" s="35">
        <v>5</v>
      </c>
      <c r="I3047" s="36"/>
    </row>
    <row r="3048" spans="2:9" ht="15.75" thickTop="1" thickBot="1" x14ac:dyDescent="0.25">
      <c r="B3048" s="22">
        <v>3043</v>
      </c>
      <c r="C3048" s="32">
        <v>41751</v>
      </c>
      <c r="D3048" s="33" t="s">
        <v>2327</v>
      </c>
      <c r="E3048" s="34">
        <v>-8.1</v>
      </c>
      <c r="F3048" s="34">
        <v>10.7</v>
      </c>
      <c r="G3048" s="35">
        <v>60</v>
      </c>
      <c r="H3048" s="35">
        <v>5</v>
      </c>
      <c r="I3048" s="36"/>
    </row>
    <row r="3049" spans="2:9" ht="15.75" thickTop="1" thickBot="1" x14ac:dyDescent="0.25">
      <c r="B3049" s="22">
        <v>3044</v>
      </c>
      <c r="C3049" s="32">
        <v>41812</v>
      </c>
      <c r="D3049" s="33" t="s">
        <v>2328</v>
      </c>
      <c r="E3049" s="34">
        <v>-8.6</v>
      </c>
      <c r="F3049" s="34">
        <v>10.8</v>
      </c>
      <c r="G3049" s="35">
        <v>90</v>
      </c>
      <c r="H3049" s="35">
        <v>5</v>
      </c>
      <c r="I3049" s="36"/>
    </row>
    <row r="3050" spans="2:9" ht="15.75" thickTop="1" thickBot="1" x14ac:dyDescent="0.25">
      <c r="B3050" s="22">
        <v>3045</v>
      </c>
      <c r="C3050" s="32">
        <v>41836</v>
      </c>
      <c r="D3050" s="33" t="s">
        <v>2329</v>
      </c>
      <c r="E3050" s="34">
        <v>-8.6</v>
      </c>
      <c r="F3050" s="34">
        <v>10.9</v>
      </c>
      <c r="G3050" s="35">
        <v>47</v>
      </c>
      <c r="H3050" s="35">
        <v>5</v>
      </c>
      <c r="I3050" s="36"/>
    </row>
    <row r="3051" spans="2:9" ht="15.75" thickTop="1" thickBot="1" x14ac:dyDescent="0.25">
      <c r="B3051" s="22">
        <v>3046</v>
      </c>
      <c r="C3051" s="32">
        <v>41844</v>
      </c>
      <c r="D3051" s="33" t="s">
        <v>2330</v>
      </c>
      <c r="E3051" s="34">
        <v>-8.6999999999999993</v>
      </c>
      <c r="F3051" s="34">
        <v>10.7</v>
      </c>
      <c r="G3051" s="35">
        <v>79</v>
      </c>
      <c r="H3051" s="35">
        <v>5</v>
      </c>
      <c r="I3051" s="36"/>
    </row>
    <row r="3052" spans="2:9" ht="15.75" thickTop="1" thickBot="1" x14ac:dyDescent="0.25">
      <c r="B3052" s="22">
        <v>3047</v>
      </c>
      <c r="C3052" s="32">
        <v>41849</v>
      </c>
      <c r="D3052" s="33" t="s">
        <v>2331</v>
      </c>
      <c r="E3052" s="34">
        <v>-8.6999999999999993</v>
      </c>
      <c r="F3052" s="34">
        <v>10.8</v>
      </c>
      <c r="G3052" s="35">
        <v>41</v>
      </c>
      <c r="H3052" s="35">
        <v>5</v>
      </c>
      <c r="I3052" s="36"/>
    </row>
    <row r="3053" spans="2:9" ht="15.75" thickTop="1" thickBot="1" x14ac:dyDescent="0.25">
      <c r="B3053" s="22">
        <v>3048</v>
      </c>
      <c r="C3053" s="32">
        <v>42103</v>
      </c>
      <c r="D3053" s="33" t="s">
        <v>2332</v>
      </c>
      <c r="E3053" s="34">
        <v>-8.3000000000000007</v>
      </c>
      <c r="F3053" s="34">
        <v>10.6</v>
      </c>
      <c r="G3053" s="35">
        <v>173</v>
      </c>
      <c r="H3053" s="35">
        <v>6</v>
      </c>
      <c r="I3053" s="36"/>
    </row>
    <row r="3054" spans="2:9" ht="15.75" thickTop="1" thickBot="1" x14ac:dyDescent="0.25">
      <c r="B3054" s="22">
        <v>3049</v>
      </c>
      <c r="C3054" s="32">
        <v>42105</v>
      </c>
      <c r="D3054" s="33" t="s">
        <v>2332</v>
      </c>
      <c r="E3054" s="34">
        <v>-8.1</v>
      </c>
      <c r="F3054" s="34">
        <v>10.7</v>
      </c>
      <c r="G3054" s="35">
        <v>180</v>
      </c>
      <c r="H3054" s="35">
        <v>6</v>
      </c>
      <c r="I3054" s="36"/>
    </row>
    <row r="3055" spans="2:9" ht="15.75" thickTop="1" thickBot="1" x14ac:dyDescent="0.25">
      <c r="B3055" s="22">
        <v>3050</v>
      </c>
      <c r="C3055" s="32">
        <v>42107</v>
      </c>
      <c r="D3055" s="33" t="s">
        <v>2332</v>
      </c>
      <c r="E3055" s="34">
        <v>-8.3000000000000007</v>
      </c>
      <c r="F3055" s="34">
        <v>10.6</v>
      </c>
      <c r="G3055" s="35">
        <v>201</v>
      </c>
      <c r="H3055" s="35">
        <v>6</v>
      </c>
      <c r="I3055" s="36"/>
    </row>
    <row r="3056" spans="2:9" ht="15.75" thickTop="1" thickBot="1" x14ac:dyDescent="0.25">
      <c r="B3056" s="22">
        <v>3051</v>
      </c>
      <c r="C3056" s="32">
        <v>42109</v>
      </c>
      <c r="D3056" s="33" t="s">
        <v>2332</v>
      </c>
      <c r="E3056" s="34">
        <v>-8.3000000000000007</v>
      </c>
      <c r="F3056" s="34">
        <v>10.5</v>
      </c>
      <c r="G3056" s="35">
        <v>190</v>
      </c>
      <c r="H3056" s="35">
        <v>6</v>
      </c>
      <c r="I3056" s="36"/>
    </row>
    <row r="3057" spans="2:9" ht="15.75" thickTop="1" thickBot="1" x14ac:dyDescent="0.25">
      <c r="B3057" s="22">
        <v>3052</v>
      </c>
      <c r="C3057" s="32">
        <v>42111</v>
      </c>
      <c r="D3057" s="33" t="s">
        <v>2332</v>
      </c>
      <c r="E3057" s="34">
        <v>-8.6999999999999993</v>
      </c>
      <c r="F3057" s="34">
        <v>9.9</v>
      </c>
      <c r="G3057" s="35">
        <v>252</v>
      </c>
      <c r="H3057" s="35">
        <v>5</v>
      </c>
      <c r="I3057" s="36"/>
    </row>
    <row r="3058" spans="2:9" ht="15.75" thickTop="1" thickBot="1" x14ac:dyDescent="0.25">
      <c r="B3058" s="22">
        <v>3053</v>
      </c>
      <c r="C3058" s="32">
        <v>42113</v>
      </c>
      <c r="D3058" s="33" t="s">
        <v>2332</v>
      </c>
      <c r="E3058" s="34">
        <v>-8.5</v>
      </c>
      <c r="F3058" s="34">
        <v>10.199999999999999</v>
      </c>
      <c r="G3058" s="35">
        <v>211</v>
      </c>
      <c r="H3058" s="35">
        <v>5</v>
      </c>
      <c r="I3058" s="36"/>
    </row>
    <row r="3059" spans="2:9" ht="15.75" thickTop="1" thickBot="1" x14ac:dyDescent="0.25">
      <c r="B3059" s="22">
        <v>3054</v>
      </c>
      <c r="C3059" s="32">
        <v>42115</v>
      </c>
      <c r="D3059" s="33" t="s">
        <v>2332</v>
      </c>
      <c r="E3059" s="34">
        <v>-8.1999999999999993</v>
      </c>
      <c r="F3059" s="34">
        <v>10.6</v>
      </c>
      <c r="G3059" s="35">
        <v>209</v>
      </c>
      <c r="H3059" s="35">
        <v>6</v>
      </c>
      <c r="I3059" s="36"/>
    </row>
    <row r="3060" spans="2:9" ht="15.75" thickTop="1" thickBot="1" x14ac:dyDescent="0.25">
      <c r="B3060" s="22">
        <v>3055</v>
      </c>
      <c r="C3060" s="32">
        <v>42117</v>
      </c>
      <c r="D3060" s="33" t="s">
        <v>2332</v>
      </c>
      <c r="E3060" s="34">
        <v>-8.1999999999999993</v>
      </c>
      <c r="F3060" s="34">
        <v>10.6</v>
      </c>
      <c r="G3060" s="35">
        <v>174</v>
      </c>
      <c r="H3060" s="35">
        <v>6</v>
      </c>
      <c r="I3060" s="36"/>
    </row>
    <row r="3061" spans="2:9" ht="15.75" thickTop="1" thickBot="1" x14ac:dyDescent="0.25">
      <c r="B3061" s="22">
        <v>3056</v>
      </c>
      <c r="C3061" s="32">
        <v>42119</v>
      </c>
      <c r="D3061" s="33" t="s">
        <v>2332</v>
      </c>
      <c r="E3061" s="34">
        <v>-8.6</v>
      </c>
      <c r="F3061" s="34">
        <v>10.1</v>
      </c>
      <c r="G3061" s="35">
        <v>300</v>
      </c>
      <c r="H3061" s="35">
        <v>6</v>
      </c>
      <c r="I3061" s="36"/>
    </row>
    <row r="3062" spans="2:9" ht="15.75" thickTop="1" thickBot="1" x14ac:dyDescent="0.25">
      <c r="B3062" s="22">
        <v>3057</v>
      </c>
      <c r="C3062" s="32">
        <v>42275</v>
      </c>
      <c r="D3062" s="33" t="s">
        <v>2332</v>
      </c>
      <c r="E3062" s="34">
        <v>-7.8</v>
      </c>
      <c r="F3062" s="34">
        <v>11.1</v>
      </c>
      <c r="G3062" s="35">
        <v>159</v>
      </c>
      <c r="H3062" s="35">
        <v>6</v>
      </c>
      <c r="I3062" s="36"/>
    </row>
    <row r="3063" spans="2:9" ht="15.75" thickTop="1" thickBot="1" x14ac:dyDescent="0.25">
      <c r="B3063" s="22">
        <v>3058</v>
      </c>
      <c r="C3063" s="32">
        <v>42277</v>
      </c>
      <c r="D3063" s="33" t="s">
        <v>2332</v>
      </c>
      <c r="E3063" s="34">
        <v>-8.4</v>
      </c>
      <c r="F3063" s="34">
        <v>10.5</v>
      </c>
      <c r="G3063" s="35">
        <v>194</v>
      </c>
      <c r="H3063" s="35">
        <v>6</v>
      </c>
      <c r="I3063" s="36"/>
    </row>
    <row r="3064" spans="2:9" ht="15.75" thickTop="1" thickBot="1" x14ac:dyDescent="0.25">
      <c r="B3064" s="22">
        <v>3059</v>
      </c>
      <c r="C3064" s="32">
        <v>42279</v>
      </c>
      <c r="D3064" s="33" t="s">
        <v>2332</v>
      </c>
      <c r="E3064" s="34">
        <v>-9.1999999999999993</v>
      </c>
      <c r="F3064" s="34">
        <v>9.6</v>
      </c>
      <c r="G3064" s="35">
        <v>292</v>
      </c>
      <c r="H3064" s="35">
        <v>6</v>
      </c>
      <c r="I3064" s="36"/>
    </row>
    <row r="3065" spans="2:9" ht="15.75" thickTop="1" thickBot="1" x14ac:dyDescent="0.25">
      <c r="B3065" s="22">
        <v>3060</v>
      </c>
      <c r="C3065" s="32">
        <v>42281</v>
      </c>
      <c r="D3065" s="33" t="s">
        <v>2332</v>
      </c>
      <c r="E3065" s="34">
        <v>-8.4</v>
      </c>
      <c r="F3065" s="34">
        <v>10.4</v>
      </c>
      <c r="G3065" s="35">
        <v>221</v>
      </c>
      <c r="H3065" s="35">
        <v>6</v>
      </c>
      <c r="I3065" s="36"/>
    </row>
    <row r="3066" spans="2:9" ht="15.75" thickTop="1" thickBot="1" x14ac:dyDescent="0.25">
      <c r="B3066" s="22">
        <v>3061</v>
      </c>
      <c r="C3066" s="32">
        <v>42283</v>
      </c>
      <c r="D3066" s="33" t="s">
        <v>2332</v>
      </c>
      <c r="E3066" s="34">
        <v>-8.3000000000000007</v>
      </c>
      <c r="F3066" s="34">
        <v>10.6</v>
      </c>
      <c r="G3066" s="35">
        <v>205</v>
      </c>
      <c r="H3066" s="35">
        <v>6</v>
      </c>
      <c r="I3066" s="36"/>
    </row>
    <row r="3067" spans="2:9" ht="15.75" thickTop="1" thickBot="1" x14ac:dyDescent="0.25">
      <c r="B3067" s="22">
        <v>3062</v>
      </c>
      <c r="C3067" s="32">
        <v>42285</v>
      </c>
      <c r="D3067" s="33" t="s">
        <v>2332</v>
      </c>
      <c r="E3067" s="34">
        <v>-8.3000000000000007</v>
      </c>
      <c r="F3067" s="34">
        <v>10.3</v>
      </c>
      <c r="G3067" s="35">
        <v>248</v>
      </c>
      <c r="H3067" s="35">
        <v>6</v>
      </c>
      <c r="I3067" s="36"/>
    </row>
    <row r="3068" spans="2:9" ht="15.75" thickTop="1" thickBot="1" x14ac:dyDescent="0.25">
      <c r="B3068" s="22">
        <v>3063</v>
      </c>
      <c r="C3068" s="32">
        <v>42287</v>
      </c>
      <c r="D3068" s="33" t="s">
        <v>2332</v>
      </c>
      <c r="E3068" s="34">
        <v>-8.9</v>
      </c>
      <c r="F3068" s="34">
        <v>9.6999999999999993</v>
      </c>
      <c r="G3068" s="35">
        <v>287</v>
      </c>
      <c r="H3068" s="35">
        <v>6</v>
      </c>
      <c r="I3068" s="36"/>
    </row>
    <row r="3069" spans="2:9" ht="15.75" thickTop="1" thickBot="1" x14ac:dyDescent="0.25">
      <c r="B3069" s="22">
        <v>3064</v>
      </c>
      <c r="C3069" s="32">
        <v>42289</v>
      </c>
      <c r="D3069" s="33" t="s">
        <v>2332</v>
      </c>
      <c r="E3069" s="34">
        <v>-8.5</v>
      </c>
      <c r="F3069" s="34">
        <v>10.199999999999999</v>
      </c>
      <c r="G3069" s="35">
        <v>252</v>
      </c>
      <c r="H3069" s="35">
        <v>6</v>
      </c>
      <c r="I3069" s="36"/>
    </row>
    <row r="3070" spans="2:9" ht="15.75" thickTop="1" thickBot="1" x14ac:dyDescent="0.25">
      <c r="B3070" s="22">
        <v>3065</v>
      </c>
      <c r="C3070" s="32">
        <v>42327</v>
      </c>
      <c r="D3070" s="33" t="s">
        <v>2332</v>
      </c>
      <c r="E3070" s="34">
        <v>-8.3000000000000007</v>
      </c>
      <c r="F3070" s="34">
        <v>10.199999999999999</v>
      </c>
      <c r="G3070" s="35">
        <v>209</v>
      </c>
      <c r="H3070" s="35">
        <v>6</v>
      </c>
      <c r="I3070" s="36"/>
    </row>
    <row r="3071" spans="2:9" ht="15.75" thickTop="1" thickBot="1" x14ac:dyDescent="0.25">
      <c r="B3071" s="22">
        <v>3066</v>
      </c>
      <c r="C3071" s="32">
        <v>42329</v>
      </c>
      <c r="D3071" s="33" t="s">
        <v>2332</v>
      </c>
      <c r="E3071" s="34">
        <v>-8.5</v>
      </c>
      <c r="F3071" s="34">
        <v>10.1</v>
      </c>
      <c r="G3071" s="35">
        <v>258</v>
      </c>
      <c r="H3071" s="35">
        <v>6</v>
      </c>
      <c r="I3071" s="36"/>
    </row>
    <row r="3072" spans="2:9" ht="15.75" thickTop="1" thickBot="1" x14ac:dyDescent="0.25">
      <c r="B3072" s="22">
        <v>3067</v>
      </c>
      <c r="C3072" s="32">
        <v>42349</v>
      </c>
      <c r="D3072" s="33" t="s">
        <v>2332</v>
      </c>
      <c r="E3072" s="34">
        <v>-9</v>
      </c>
      <c r="F3072" s="34">
        <v>9.6999999999999993</v>
      </c>
      <c r="G3072" s="35">
        <v>289</v>
      </c>
      <c r="H3072" s="35">
        <v>6</v>
      </c>
      <c r="I3072" s="36"/>
    </row>
    <row r="3073" spans="2:9" ht="15.75" thickTop="1" thickBot="1" x14ac:dyDescent="0.25">
      <c r="B3073" s="22">
        <v>3068</v>
      </c>
      <c r="C3073" s="32">
        <v>42369</v>
      </c>
      <c r="D3073" s="33" t="s">
        <v>2332</v>
      </c>
      <c r="E3073" s="34">
        <v>-8.6999999999999993</v>
      </c>
      <c r="F3073" s="34">
        <v>9.9</v>
      </c>
      <c r="G3073" s="35">
        <v>282</v>
      </c>
      <c r="H3073" s="35">
        <v>6</v>
      </c>
      <c r="I3073" s="36"/>
    </row>
    <row r="3074" spans="2:9" ht="15.75" thickTop="1" thickBot="1" x14ac:dyDescent="0.25">
      <c r="B3074" s="22">
        <v>3069</v>
      </c>
      <c r="C3074" s="32">
        <v>42389</v>
      </c>
      <c r="D3074" s="33" t="s">
        <v>2332</v>
      </c>
      <c r="E3074" s="34">
        <v>-8.5</v>
      </c>
      <c r="F3074" s="34">
        <v>10.4</v>
      </c>
      <c r="G3074" s="35">
        <v>208</v>
      </c>
      <c r="H3074" s="35">
        <v>6</v>
      </c>
      <c r="I3074" s="36"/>
    </row>
    <row r="3075" spans="2:9" ht="15.75" thickTop="1" thickBot="1" x14ac:dyDescent="0.25">
      <c r="B3075" s="22">
        <v>3070</v>
      </c>
      <c r="C3075" s="32">
        <v>42399</v>
      </c>
      <c r="D3075" s="33" t="s">
        <v>2332</v>
      </c>
      <c r="E3075" s="34">
        <v>-9.6999999999999993</v>
      </c>
      <c r="F3075" s="34">
        <v>9.4</v>
      </c>
      <c r="G3075" s="35">
        <v>296</v>
      </c>
      <c r="H3075" s="35">
        <v>6</v>
      </c>
      <c r="I3075" s="36"/>
    </row>
    <row r="3076" spans="2:9" ht="15.75" thickTop="1" thickBot="1" x14ac:dyDescent="0.25">
      <c r="B3076" s="22">
        <v>3071</v>
      </c>
      <c r="C3076" s="32">
        <v>42477</v>
      </c>
      <c r="D3076" s="33" t="s">
        <v>2333</v>
      </c>
      <c r="E3076" s="34">
        <v>-9.8000000000000007</v>
      </c>
      <c r="F3076" s="34">
        <v>9.1</v>
      </c>
      <c r="G3076" s="35">
        <v>339</v>
      </c>
      <c r="H3076" s="35">
        <v>6</v>
      </c>
      <c r="I3076" s="36"/>
    </row>
    <row r="3077" spans="2:9" ht="15.75" thickTop="1" thickBot="1" x14ac:dyDescent="0.25">
      <c r="B3077" s="22">
        <v>3072</v>
      </c>
      <c r="C3077" s="32">
        <v>42489</v>
      </c>
      <c r="D3077" s="33" t="s">
        <v>2334</v>
      </c>
      <c r="E3077" s="34">
        <v>-8.6999999999999993</v>
      </c>
      <c r="F3077" s="34">
        <v>10.199999999999999</v>
      </c>
      <c r="G3077" s="35">
        <v>191</v>
      </c>
      <c r="H3077" s="35">
        <v>5</v>
      </c>
      <c r="I3077" s="36"/>
    </row>
    <row r="3078" spans="2:9" ht="15.75" thickTop="1" thickBot="1" x14ac:dyDescent="0.25">
      <c r="B3078" s="22">
        <v>3073</v>
      </c>
      <c r="C3078" s="32">
        <v>42499</v>
      </c>
      <c r="D3078" s="33" t="s">
        <v>2335</v>
      </c>
      <c r="E3078" s="34">
        <v>-9.6999999999999993</v>
      </c>
      <c r="F3078" s="34">
        <v>9.4</v>
      </c>
      <c r="G3078" s="35">
        <v>290</v>
      </c>
      <c r="H3078" s="35">
        <v>6</v>
      </c>
      <c r="I3078" s="36"/>
    </row>
    <row r="3079" spans="2:9" ht="15.75" thickTop="1" thickBot="1" x14ac:dyDescent="0.25">
      <c r="B3079" s="22">
        <v>3074</v>
      </c>
      <c r="C3079" s="32">
        <v>42549</v>
      </c>
      <c r="D3079" s="33" t="s">
        <v>2336</v>
      </c>
      <c r="E3079" s="34">
        <v>-8.5</v>
      </c>
      <c r="F3079" s="34">
        <v>10.199999999999999</v>
      </c>
      <c r="G3079" s="35">
        <v>238</v>
      </c>
      <c r="H3079" s="35">
        <v>5</v>
      </c>
      <c r="I3079" s="36"/>
    </row>
    <row r="3080" spans="2:9" ht="15.75" thickTop="1" thickBot="1" x14ac:dyDescent="0.25">
      <c r="B3080" s="22">
        <v>3075</v>
      </c>
      <c r="C3080" s="32">
        <v>42551</v>
      </c>
      <c r="D3080" s="33" t="s">
        <v>2336</v>
      </c>
      <c r="E3080" s="34">
        <v>-8.6999999999999993</v>
      </c>
      <c r="F3080" s="34">
        <v>10.1</v>
      </c>
      <c r="G3080" s="35">
        <v>219</v>
      </c>
      <c r="H3080" s="35">
        <v>5</v>
      </c>
      <c r="I3080" s="36"/>
    </row>
    <row r="3081" spans="2:9" ht="15.75" thickTop="1" thickBot="1" x14ac:dyDescent="0.25">
      <c r="B3081" s="22">
        <v>3076</v>
      </c>
      <c r="C3081" s="32">
        <v>42553</v>
      </c>
      <c r="D3081" s="33" t="s">
        <v>2336</v>
      </c>
      <c r="E3081" s="34">
        <v>-8.5</v>
      </c>
      <c r="F3081" s="34">
        <v>10.3</v>
      </c>
      <c r="G3081" s="35">
        <v>171</v>
      </c>
      <c r="H3081" s="35">
        <v>5</v>
      </c>
      <c r="I3081" s="36"/>
    </row>
    <row r="3082" spans="2:9" ht="15.75" thickTop="1" thickBot="1" x14ac:dyDescent="0.25">
      <c r="B3082" s="22">
        <v>3077</v>
      </c>
      <c r="C3082" s="32">
        <v>42555</v>
      </c>
      <c r="D3082" s="33" t="s">
        <v>2336</v>
      </c>
      <c r="E3082" s="34">
        <v>-8.3000000000000007</v>
      </c>
      <c r="F3082" s="34">
        <v>10.6</v>
      </c>
      <c r="G3082" s="35">
        <v>109</v>
      </c>
      <c r="H3082" s="35">
        <v>5</v>
      </c>
      <c r="I3082" s="36"/>
    </row>
    <row r="3083" spans="2:9" ht="15.75" thickTop="1" thickBot="1" x14ac:dyDescent="0.25">
      <c r="B3083" s="22">
        <v>3078</v>
      </c>
      <c r="C3083" s="32">
        <v>42579</v>
      </c>
      <c r="D3083" s="33" t="s">
        <v>2337</v>
      </c>
      <c r="E3083" s="34">
        <v>-8.3000000000000007</v>
      </c>
      <c r="F3083" s="34">
        <v>10.5</v>
      </c>
      <c r="G3083" s="35">
        <v>126</v>
      </c>
      <c r="H3083" s="35">
        <v>5</v>
      </c>
      <c r="I3083" s="36"/>
    </row>
    <row r="3084" spans="2:9" ht="15.75" thickTop="1" thickBot="1" x14ac:dyDescent="0.25">
      <c r="B3084" s="22">
        <v>3079</v>
      </c>
      <c r="C3084" s="32">
        <v>42651</v>
      </c>
      <c r="D3084" s="33" t="s">
        <v>2338</v>
      </c>
      <c r="E3084" s="34">
        <v>-8.3000000000000007</v>
      </c>
      <c r="F3084" s="34">
        <v>10.5</v>
      </c>
      <c r="G3084" s="35">
        <v>193</v>
      </c>
      <c r="H3084" s="35">
        <v>6</v>
      </c>
      <c r="I3084" s="36"/>
    </row>
    <row r="3085" spans="2:9" ht="15.75" thickTop="1" thickBot="1" x14ac:dyDescent="0.25">
      <c r="B3085" s="22">
        <v>3080</v>
      </c>
      <c r="C3085" s="32">
        <v>42653</v>
      </c>
      <c r="D3085" s="33" t="s">
        <v>2338</v>
      </c>
      <c r="E3085" s="34">
        <v>-8.6</v>
      </c>
      <c r="F3085" s="34">
        <v>10.1</v>
      </c>
      <c r="G3085" s="35">
        <v>255</v>
      </c>
      <c r="H3085" s="35">
        <v>6</v>
      </c>
      <c r="I3085" s="36"/>
    </row>
    <row r="3086" spans="2:9" ht="15.75" thickTop="1" thickBot="1" x14ac:dyDescent="0.25">
      <c r="B3086" s="22">
        <v>3081</v>
      </c>
      <c r="C3086" s="32">
        <v>42655</v>
      </c>
      <c r="D3086" s="33" t="s">
        <v>2338</v>
      </c>
      <c r="E3086" s="34">
        <v>-8</v>
      </c>
      <c r="F3086" s="34">
        <v>10.8</v>
      </c>
      <c r="G3086" s="35">
        <v>190</v>
      </c>
      <c r="H3086" s="35">
        <v>5</v>
      </c>
      <c r="I3086" s="36"/>
    </row>
    <row r="3087" spans="2:9" ht="15.75" thickTop="1" thickBot="1" x14ac:dyDescent="0.25">
      <c r="B3087" s="22">
        <v>3082</v>
      </c>
      <c r="C3087" s="32">
        <v>42657</v>
      </c>
      <c r="D3087" s="33" t="s">
        <v>2338</v>
      </c>
      <c r="E3087" s="34">
        <v>-8.1</v>
      </c>
      <c r="F3087" s="34">
        <v>10.6</v>
      </c>
      <c r="G3087" s="35">
        <v>186</v>
      </c>
      <c r="H3087" s="35">
        <v>5</v>
      </c>
      <c r="I3087" s="36"/>
    </row>
    <row r="3088" spans="2:9" ht="15.75" thickTop="1" thickBot="1" x14ac:dyDescent="0.25">
      <c r="B3088" s="22">
        <v>3083</v>
      </c>
      <c r="C3088" s="32">
        <v>42659</v>
      </c>
      <c r="D3088" s="33" t="s">
        <v>2338</v>
      </c>
      <c r="E3088" s="34">
        <v>-8.5</v>
      </c>
      <c r="F3088" s="34">
        <v>10.4</v>
      </c>
      <c r="G3088" s="35">
        <v>135</v>
      </c>
      <c r="H3088" s="35">
        <v>6</v>
      </c>
      <c r="I3088" s="36"/>
    </row>
    <row r="3089" spans="2:9" ht="15.75" thickTop="1" thickBot="1" x14ac:dyDescent="0.25">
      <c r="B3089" s="22">
        <v>3084</v>
      </c>
      <c r="C3089" s="32">
        <v>42697</v>
      </c>
      <c r="D3089" s="33" t="s">
        <v>2338</v>
      </c>
      <c r="E3089" s="34">
        <v>-8.3000000000000007</v>
      </c>
      <c r="F3089" s="34">
        <v>10.7</v>
      </c>
      <c r="G3089" s="35">
        <v>114</v>
      </c>
      <c r="H3089" s="35">
        <v>5</v>
      </c>
      <c r="I3089" s="36"/>
    </row>
    <row r="3090" spans="2:9" ht="15.75" thickTop="1" thickBot="1" x14ac:dyDescent="0.25">
      <c r="B3090" s="22">
        <v>3085</v>
      </c>
      <c r="C3090" s="32">
        <v>42699</v>
      </c>
      <c r="D3090" s="33" t="s">
        <v>2338</v>
      </c>
      <c r="E3090" s="34">
        <v>-8.1</v>
      </c>
      <c r="F3090" s="34">
        <v>10.7</v>
      </c>
      <c r="G3090" s="35">
        <v>128</v>
      </c>
      <c r="H3090" s="35">
        <v>5</v>
      </c>
      <c r="I3090" s="36"/>
    </row>
    <row r="3091" spans="2:9" ht="15.75" thickTop="1" thickBot="1" x14ac:dyDescent="0.25">
      <c r="B3091" s="22">
        <v>3086</v>
      </c>
      <c r="C3091" s="32">
        <v>42719</v>
      </c>
      <c r="D3091" s="33" t="s">
        <v>2338</v>
      </c>
      <c r="E3091" s="34">
        <v>-8.1</v>
      </c>
      <c r="F3091" s="34">
        <v>10.6</v>
      </c>
      <c r="G3091" s="35">
        <v>194</v>
      </c>
      <c r="H3091" s="35">
        <v>5</v>
      </c>
      <c r="I3091" s="36"/>
    </row>
    <row r="3092" spans="2:9" ht="15.75" thickTop="1" thickBot="1" x14ac:dyDescent="0.25">
      <c r="B3092" s="22">
        <v>3087</v>
      </c>
      <c r="C3092" s="32">
        <v>42781</v>
      </c>
      <c r="D3092" s="33" t="s">
        <v>2339</v>
      </c>
      <c r="E3092" s="34">
        <v>-8.6</v>
      </c>
      <c r="F3092" s="34">
        <v>10.3</v>
      </c>
      <c r="G3092" s="35">
        <v>177</v>
      </c>
      <c r="H3092" s="35">
        <v>5</v>
      </c>
      <c r="I3092" s="36"/>
    </row>
    <row r="3093" spans="2:9" ht="15.75" thickTop="1" thickBot="1" x14ac:dyDescent="0.25">
      <c r="B3093" s="22">
        <v>3088</v>
      </c>
      <c r="C3093" s="32">
        <v>42799</v>
      </c>
      <c r="D3093" s="33" t="s">
        <v>2340</v>
      </c>
      <c r="E3093" s="34">
        <v>-8.8000000000000007</v>
      </c>
      <c r="F3093" s="34">
        <v>10.3</v>
      </c>
      <c r="G3093" s="35">
        <v>173</v>
      </c>
      <c r="H3093" s="35">
        <v>5</v>
      </c>
      <c r="I3093" s="36"/>
    </row>
    <row r="3094" spans="2:9" ht="15.75" thickTop="1" thickBot="1" x14ac:dyDescent="0.25">
      <c r="B3094" s="22">
        <v>3089</v>
      </c>
      <c r="C3094" s="32">
        <v>42853</v>
      </c>
      <c r="D3094" s="33" t="s">
        <v>2341</v>
      </c>
      <c r="E3094" s="34">
        <v>-8.8000000000000007</v>
      </c>
      <c r="F3094" s="34">
        <v>9.8000000000000007</v>
      </c>
      <c r="G3094" s="35">
        <v>308</v>
      </c>
      <c r="H3094" s="35">
        <v>6</v>
      </c>
      <c r="I3094" s="36"/>
    </row>
    <row r="3095" spans="2:9" ht="15.75" thickTop="1" thickBot="1" x14ac:dyDescent="0.25">
      <c r="B3095" s="22">
        <v>3090</v>
      </c>
      <c r="C3095" s="32">
        <v>42855</v>
      </c>
      <c r="D3095" s="33" t="s">
        <v>2341</v>
      </c>
      <c r="E3095" s="34">
        <v>-8.8000000000000007</v>
      </c>
      <c r="F3095" s="34">
        <v>10.1</v>
      </c>
      <c r="G3095" s="35">
        <v>202</v>
      </c>
      <c r="H3095" s="35">
        <v>6</v>
      </c>
      <c r="I3095" s="36"/>
    </row>
    <row r="3096" spans="2:9" ht="15.75" thickTop="1" thickBot="1" x14ac:dyDescent="0.25">
      <c r="B3096" s="22">
        <v>3091</v>
      </c>
      <c r="C3096" s="32">
        <v>42857</v>
      </c>
      <c r="D3096" s="33" t="s">
        <v>2341</v>
      </c>
      <c r="E3096" s="34">
        <v>-8.8000000000000007</v>
      </c>
      <c r="F3096" s="34">
        <v>10.1</v>
      </c>
      <c r="G3096" s="35">
        <v>251</v>
      </c>
      <c r="H3096" s="35">
        <v>6</v>
      </c>
      <c r="I3096" s="36"/>
    </row>
    <row r="3097" spans="2:9" ht="15.75" thickTop="1" thickBot="1" x14ac:dyDescent="0.25">
      <c r="B3097" s="22">
        <v>3092</v>
      </c>
      <c r="C3097" s="32">
        <v>42859</v>
      </c>
      <c r="D3097" s="33" t="s">
        <v>2341</v>
      </c>
      <c r="E3097" s="34">
        <v>-9</v>
      </c>
      <c r="F3097" s="34">
        <v>10.1</v>
      </c>
      <c r="G3097" s="35">
        <v>250</v>
      </c>
      <c r="H3097" s="35">
        <v>6</v>
      </c>
      <c r="I3097" s="36"/>
    </row>
    <row r="3098" spans="2:9" ht="15.75" thickTop="1" thickBot="1" x14ac:dyDescent="0.25">
      <c r="B3098" s="22">
        <v>3093</v>
      </c>
      <c r="C3098" s="32">
        <v>42897</v>
      </c>
      <c r="D3098" s="33" t="s">
        <v>2341</v>
      </c>
      <c r="E3098" s="34">
        <v>-9.4</v>
      </c>
      <c r="F3098" s="34">
        <v>9.3000000000000007</v>
      </c>
      <c r="G3098" s="35">
        <v>334</v>
      </c>
      <c r="H3098" s="35">
        <v>6</v>
      </c>
      <c r="I3098" s="36"/>
    </row>
    <row r="3099" spans="2:9" ht="15.75" thickTop="1" thickBot="1" x14ac:dyDescent="0.25">
      <c r="B3099" s="22">
        <v>3094</v>
      </c>
      <c r="C3099" s="32">
        <v>42899</v>
      </c>
      <c r="D3099" s="33" t="s">
        <v>2341</v>
      </c>
      <c r="E3099" s="34">
        <v>-8.8000000000000007</v>
      </c>
      <c r="F3099" s="34">
        <v>9.6999999999999993</v>
      </c>
      <c r="G3099" s="35">
        <v>315</v>
      </c>
      <c r="H3099" s="35">
        <v>6</v>
      </c>
      <c r="I3099" s="36"/>
    </row>
    <row r="3100" spans="2:9" ht="15.75" thickTop="1" thickBot="1" x14ac:dyDescent="0.25">
      <c r="B3100" s="22">
        <v>3095</v>
      </c>
      <c r="C3100" s="32">
        <v>42929</v>
      </c>
      <c r="D3100" s="33" t="s">
        <v>2342</v>
      </c>
      <c r="E3100" s="34">
        <v>-9.1</v>
      </c>
      <c r="F3100" s="34">
        <v>10.1</v>
      </c>
      <c r="G3100" s="35">
        <v>203</v>
      </c>
      <c r="H3100" s="35">
        <v>6</v>
      </c>
      <c r="I3100" s="36"/>
    </row>
    <row r="3101" spans="2:9" ht="15.75" thickTop="1" thickBot="1" x14ac:dyDescent="0.25">
      <c r="B3101" s="22">
        <v>3096</v>
      </c>
      <c r="C3101" s="32">
        <v>44135</v>
      </c>
      <c r="D3101" s="33" t="s">
        <v>2343</v>
      </c>
      <c r="E3101" s="34">
        <v>-7.5</v>
      </c>
      <c r="F3101" s="34">
        <v>11.4</v>
      </c>
      <c r="G3101" s="35">
        <v>98</v>
      </c>
      <c r="H3101" s="35">
        <v>5</v>
      </c>
      <c r="I3101" s="36"/>
    </row>
    <row r="3102" spans="2:9" ht="15.75" thickTop="1" thickBot="1" x14ac:dyDescent="0.25">
      <c r="B3102" s="22">
        <v>3097</v>
      </c>
      <c r="C3102" s="32">
        <v>44137</v>
      </c>
      <c r="D3102" s="33" t="s">
        <v>2343</v>
      </c>
      <c r="E3102" s="34">
        <v>-8</v>
      </c>
      <c r="F3102" s="34">
        <v>11</v>
      </c>
      <c r="G3102" s="35">
        <v>97</v>
      </c>
      <c r="H3102" s="35">
        <v>5</v>
      </c>
      <c r="I3102" s="36"/>
    </row>
    <row r="3103" spans="2:9" ht="15.75" thickTop="1" thickBot="1" x14ac:dyDescent="0.25">
      <c r="B3103" s="22">
        <v>3098</v>
      </c>
      <c r="C3103" s="32">
        <v>44139</v>
      </c>
      <c r="D3103" s="33" t="s">
        <v>2343</v>
      </c>
      <c r="E3103" s="34">
        <v>-8.1</v>
      </c>
      <c r="F3103" s="34">
        <v>10.9</v>
      </c>
      <c r="G3103" s="35">
        <v>103</v>
      </c>
      <c r="H3103" s="35">
        <v>5</v>
      </c>
      <c r="I3103" s="36"/>
    </row>
    <row r="3104" spans="2:9" ht="15.75" thickTop="1" thickBot="1" x14ac:dyDescent="0.25">
      <c r="B3104" s="22">
        <v>3099</v>
      </c>
      <c r="C3104" s="32">
        <v>44141</v>
      </c>
      <c r="D3104" s="33" t="s">
        <v>2343</v>
      </c>
      <c r="E3104" s="34">
        <v>-8.1999999999999993</v>
      </c>
      <c r="F3104" s="34">
        <v>10.8</v>
      </c>
      <c r="G3104" s="35">
        <v>125</v>
      </c>
      <c r="H3104" s="35">
        <v>5</v>
      </c>
      <c r="I3104" s="36"/>
    </row>
    <row r="3105" spans="2:9" ht="15.75" thickTop="1" thickBot="1" x14ac:dyDescent="0.25">
      <c r="B3105" s="22">
        <v>3100</v>
      </c>
      <c r="C3105" s="32">
        <v>44143</v>
      </c>
      <c r="D3105" s="33" t="s">
        <v>2343</v>
      </c>
      <c r="E3105" s="34">
        <v>-8.1999999999999993</v>
      </c>
      <c r="F3105" s="34">
        <v>10.8</v>
      </c>
      <c r="G3105" s="35">
        <v>105</v>
      </c>
      <c r="H3105" s="35">
        <v>5</v>
      </c>
      <c r="I3105" s="36"/>
    </row>
    <row r="3106" spans="2:9" ht="15.75" thickTop="1" thickBot="1" x14ac:dyDescent="0.25">
      <c r="B3106" s="22">
        <v>3101</v>
      </c>
      <c r="C3106" s="32">
        <v>44145</v>
      </c>
      <c r="D3106" s="33" t="s">
        <v>2343</v>
      </c>
      <c r="E3106" s="34">
        <v>-8</v>
      </c>
      <c r="F3106" s="34">
        <v>11</v>
      </c>
      <c r="G3106" s="35">
        <v>76</v>
      </c>
      <c r="H3106" s="35">
        <v>5</v>
      </c>
      <c r="I3106" s="36"/>
    </row>
    <row r="3107" spans="2:9" ht="15.75" thickTop="1" thickBot="1" x14ac:dyDescent="0.25">
      <c r="B3107" s="22">
        <v>3102</v>
      </c>
      <c r="C3107" s="32">
        <v>44147</v>
      </c>
      <c r="D3107" s="33" t="s">
        <v>2343</v>
      </c>
      <c r="E3107" s="34">
        <v>-7.9</v>
      </c>
      <c r="F3107" s="34">
        <v>11.1</v>
      </c>
      <c r="G3107" s="35">
        <v>71</v>
      </c>
      <c r="H3107" s="35">
        <v>5</v>
      </c>
      <c r="I3107" s="36"/>
    </row>
    <row r="3108" spans="2:9" ht="15.75" thickTop="1" thickBot="1" x14ac:dyDescent="0.25">
      <c r="B3108" s="22">
        <v>3103</v>
      </c>
      <c r="C3108" s="32">
        <v>44149</v>
      </c>
      <c r="D3108" s="33" t="s">
        <v>2343</v>
      </c>
      <c r="E3108" s="34">
        <v>-8.1999999999999993</v>
      </c>
      <c r="F3108" s="34">
        <v>10.8</v>
      </c>
      <c r="G3108" s="35">
        <v>99</v>
      </c>
      <c r="H3108" s="35">
        <v>5</v>
      </c>
      <c r="I3108" s="36"/>
    </row>
    <row r="3109" spans="2:9" ht="15.75" thickTop="1" thickBot="1" x14ac:dyDescent="0.25">
      <c r="B3109" s="22">
        <v>3104</v>
      </c>
      <c r="C3109" s="32">
        <v>44225</v>
      </c>
      <c r="D3109" s="33" t="s">
        <v>2343</v>
      </c>
      <c r="E3109" s="34">
        <v>-8.3000000000000007</v>
      </c>
      <c r="F3109" s="34">
        <v>10.7</v>
      </c>
      <c r="G3109" s="35">
        <v>114</v>
      </c>
      <c r="H3109" s="35">
        <v>5</v>
      </c>
      <c r="I3109" s="36"/>
    </row>
    <row r="3110" spans="2:9" ht="15.75" thickTop="1" thickBot="1" x14ac:dyDescent="0.25">
      <c r="B3110" s="22">
        <v>3105</v>
      </c>
      <c r="C3110" s="32">
        <v>44227</v>
      </c>
      <c r="D3110" s="33" t="s">
        <v>2343</v>
      </c>
      <c r="E3110" s="34">
        <v>-8.6999999999999993</v>
      </c>
      <c r="F3110" s="34">
        <v>10.4</v>
      </c>
      <c r="G3110" s="35">
        <v>97</v>
      </c>
      <c r="H3110" s="35">
        <v>5</v>
      </c>
      <c r="I3110" s="36"/>
    </row>
    <row r="3111" spans="2:9" ht="15.75" thickTop="1" thickBot="1" x14ac:dyDescent="0.25">
      <c r="B3111" s="22">
        <v>3106</v>
      </c>
      <c r="C3111" s="32">
        <v>44229</v>
      </c>
      <c r="D3111" s="33" t="s">
        <v>2343</v>
      </c>
      <c r="E3111" s="34">
        <v>-8.6999999999999993</v>
      </c>
      <c r="F3111" s="34">
        <v>10.4</v>
      </c>
      <c r="G3111" s="35">
        <v>154</v>
      </c>
      <c r="H3111" s="35">
        <v>5</v>
      </c>
      <c r="I3111" s="36"/>
    </row>
    <row r="3112" spans="2:9" ht="15.75" thickTop="1" thickBot="1" x14ac:dyDescent="0.25">
      <c r="B3112" s="22">
        <v>3107</v>
      </c>
      <c r="C3112" s="32">
        <v>44263</v>
      </c>
      <c r="D3112" s="33" t="s">
        <v>2343</v>
      </c>
      <c r="E3112" s="34">
        <v>-8.1999999999999993</v>
      </c>
      <c r="F3112" s="34">
        <v>10.8</v>
      </c>
      <c r="G3112" s="35">
        <v>112</v>
      </c>
      <c r="H3112" s="35">
        <v>5</v>
      </c>
      <c r="I3112" s="36"/>
    </row>
    <row r="3113" spans="2:9" ht="15.75" thickTop="1" thickBot="1" x14ac:dyDescent="0.25">
      <c r="B3113" s="22">
        <v>3108</v>
      </c>
      <c r="C3113" s="32">
        <v>44265</v>
      </c>
      <c r="D3113" s="33" t="s">
        <v>2343</v>
      </c>
      <c r="E3113" s="34">
        <v>-9.1</v>
      </c>
      <c r="F3113" s="34">
        <v>9.9</v>
      </c>
      <c r="G3113" s="35">
        <v>194</v>
      </c>
      <c r="H3113" s="35">
        <v>5</v>
      </c>
      <c r="I3113" s="36"/>
    </row>
    <row r="3114" spans="2:9" ht="15.75" thickTop="1" thickBot="1" x14ac:dyDescent="0.25">
      <c r="B3114" s="22">
        <v>3109</v>
      </c>
      <c r="C3114" s="32">
        <v>44267</v>
      </c>
      <c r="D3114" s="33" t="s">
        <v>2343</v>
      </c>
      <c r="E3114" s="34">
        <v>-9.1</v>
      </c>
      <c r="F3114" s="34">
        <v>10.1</v>
      </c>
      <c r="G3114" s="35">
        <v>197</v>
      </c>
      <c r="H3114" s="35">
        <v>5</v>
      </c>
      <c r="I3114" s="36"/>
    </row>
    <row r="3115" spans="2:9" ht="15.75" thickTop="1" thickBot="1" x14ac:dyDescent="0.25">
      <c r="B3115" s="22">
        <v>3110</v>
      </c>
      <c r="C3115" s="32">
        <v>44269</v>
      </c>
      <c r="D3115" s="33" t="s">
        <v>2343</v>
      </c>
      <c r="E3115" s="34">
        <v>-8.6</v>
      </c>
      <c r="F3115" s="34">
        <v>10.6</v>
      </c>
      <c r="G3115" s="35">
        <v>114</v>
      </c>
      <c r="H3115" s="35">
        <v>5</v>
      </c>
      <c r="I3115" s="36"/>
    </row>
    <row r="3116" spans="2:9" ht="15.75" thickTop="1" thickBot="1" x14ac:dyDescent="0.25">
      <c r="B3116" s="22">
        <v>3111</v>
      </c>
      <c r="C3116" s="32">
        <v>44287</v>
      </c>
      <c r="D3116" s="33" t="s">
        <v>2343</v>
      </c>
      <c r="E3116" s="34">
        <v>-8.6999999999999993</v>
      </c>
      <c r="F3116" s="34">
        <v>10.5</v>
      </c>
      <c r="G3116" s="35">
        <v>118</v>
      </c>
      <c r="H3116" s="35">
        <v>5</v>
      </c>
      <c r="I3116" s="36"/>
    </row>
    <row r="3117" spans="2:9" ht="15.75" thickTop="1" thickBot="1" x14ac:dyDescent="0.25">
      <c r="B3117" s="22">
        <v>3112</v>
      </c>
      <c r="C3117" s="32">
        <v>44289</v>
      </c>
      <c r="D3117" s="33" t="s">
        <v>2343</v>
      </c>
      <c r="E3117" s="34">
        <v>-9</v>
      </c>
      <c r="F3117" s="34">
        <v>10.199999999999999</v>
      </c>
      <c r="G3117" s="35">
        <v>150</v>
      </c>
      <c r="H3117" s="35">
        <v>5</v>
      </c>
      <c r="I3117" s="36"/>
    </row>
    <row r="3118" spans="2:9" ht="15.75" thickTop="1" thickBot="1" x14ac:dyDescent="0.25">
      <c r="B3118" s="22">
        <v>3113</v>
      </c>
      <c r="C3118" s="32">
        <v>44309</v>
      </c>
      <c r="D3118" s="33" t="s">
        <v>2343</v>
      </c>
      <c r="E3118" s="34">
        <v>-8.8000000000000007</v>
      </c>
      <c r="F3118" s="34">
        <v>10.6</v>
      </c>
      <c r="G3118" s="35">
        <v>89</v>
      </c>
      <c r="H3118" s="35">
        <v>5</v>
      </c>
      <c r="I3118" s="36"/>
    </row>
    <row r="3119" spans="2:9" ht="15.75" thickTop="1" thickBot="1" x14ac:dyDescent="0.25">
      <c r="B3119" s="22">
        <v>3114</v>
      </c>
      <c r="C3119" s="32">
        <v>44319</v>
      </c>
      <c r="D3119" s="33" t="s">
        <v>2343</v>
      </c>
      <c r="E3119" s="34">
        <v>-9.1</v>
      </c>
      <c r="F3119" s="34">
        <v>10.5</v>
      </c>
      <c r="G3119" s="35">
        <v>72</v>
      </c>
      <c r="H3119" s="35">
        <v>5</v>
      </c>
      <c r="I3119" s="36"/>
    </row>
    <row r="3120" spans="2:9" ht="15.75" thickTop="1" thickBot="1" x14ac:dyDescent="0.25">
      <c r="B3120" s="22">
        <v>3115</v>
      </c>
      <c r="C3120" s="32">
        <v>44328</v>
      </c>
      <c r="D3120" s="33" t="s">
        <v>2343</v>
      </c>
      <c r="E3120" s="34">
        <v>-8.6</v>
      </c>
      <c r="F3120" s="34">
        <v>10.6</v>
      </c>
      <c r="G3120" s="35">
        <v>75</v>
      </c>
      <c r="H3120" s="35">
        <v>5</v>
      </c>
      <c r="I3120" s="36"/>
    </row>
    <row r="3121" spans="2:9" ht="15.75" thickTop="1" thickBot="1" x14ac:dyDescent="0.25">
      <c r="B3121" s="22">
        <v>3116</v>
      </c>
      <c r="C3121" s="32">
        <v>44329</v>
      </c>
      <c r="D3121" s="33" t="s">
        <v>2343</v>
      </c>
      <c r="E3121" s="34">
        <v>-9.1</v>
      </c>
      <c r="F3121" s="34">
        <v>10.4</v>
      </c>
      <c r="G3121" s="35">
        <v>81</v>
      </c>
      <c r="H3121" s="35">
        <v>5</v>
      </c>
      <c r="I3121" s="36"/>
    </row>
    <row r="3122" spans="2:9" ht="15.75" thickTop="1" thickBot="1" x14ac:dyDescent="0.25">
      <c r="B3122" s="22">
        <v>3117</v>
      </c>
      <c r="C3122" s="32">
        <v>44339</v>
      </c>
      <c r="D3122" s="33" t="s">
        <v>2343</v>
      </c>
      <c r="E3122" s="34">
        <v>-8.6999999999999993</v>
      </c>
      <c r="F3122" s="34">
        <v>10.4</v>
      </c>
      <c r="G3122" s="35">
        <v>103</v>
      </c>
      <c r="H3122" s="35">
        <v>5</v>
      </c>
      <c r="I3122" s="36"/>
    </row>
    <row r="3123" spans="2:9" ht="15.75" thickTop="1" thickBot="1" x14ac:dyDescent="0.25">
      <c r="B3123" s="22">
        <v>3118</v>
      </c>
      <c r="C3123" s="32">
        <v>44357</v>
      </c>
      <c r="D3123" s="33" t="s">
        <v>2343</v>
      </c>
      <c r="E3123" s="34">
        <v>-8.6</v>
      </c>
      <c r="F3123" s="34">
        <v>10.4</v>
      </c>
      <c r="G3123" s="35">
        <v>83</v>
      </c>
      <c r="H3123" s="35">
        <v>5</v>
      </c>
      <c r="I3123" s="36"/>
    </row>
    <row r="3124" spans="2:9" ht="15.75" thickTop="1" thickBot="1" x14ac:dyDescent="0.25">
      <c r="B3124" s="22">
        <v>3119</v>
      </c>
      <c r="C3124" s="32">
        <v>44359</v>
      </c>
      <c r="D3124" s="33" t="s">
        <v>2343</v>
      </c>
      <c r="E3124" s="34">
        <v>-8.6</v>
      </c>
      <c r="F3124" s="34">
        <v>10.4</v>
      </c>
      <c r="G3124" s="35">
        <v>63</v>
      </c>
      <c r="H3124" s="35">
        <v>5</v>
      </c>
      <c r="I3124" s="36"/>
    </row>
    <row r="3125" spans="2:9" ht="15.75" thickTop="1" thickBot="1" x14ac:dyDescent="0.25">
      <c r="B3125" s="22">
        <v>3120</v>
      </c>
      <c r="C3125" s="32">
        <v>44369</v>
      </c>
      <c r="D3125" s="33" t="s">
        <v>2343</v>
      </c>
      <c r="E3125" s="34">
        <v>-8.3000000000000007</v>
      </c>
      <c r="F3125" s="34">
        <v>10.8</v>
      </c>
      <c r="G3125" s="35">
        <v>68</v>
      </c>
      <c r="H3125" s="35">
        <v>5</v>
      </c>
      <c r="I3125" s="36"/>
    </row>
    <row r="3126" spans="2:9" ht="15.75" thickTop="1" thickBot="1" x14ac:dyDescent="0.25">
      <c r="B3126" s="22">
        <v>3121</v>
      </c>
      <c r="C3126" s="32">
        <v>44379</v>
      </c>
      <c r="D3126" s="33" t="s">
        <v>2343</v>
      </c>
      <c r="E3126" s="34">
        <v>-8.1</v>
      </c>
      <c r="F3126" s="34">
        <v>11</v>
      </c>
      <c r="G3126" s="35">
        <v>74</v>
      </c>
      <c r="H3126" s="35">
        <v>5</v>
      </c>
      <c r="I3126" s="36"/>
    </row>
    <row r="3127" spans="2:9" ht="15.75" thickTop="1" thickBot="1" x14ac:dyDescent="0.25">
      <c r="B3127" s="22">
        <v>3122</v>
      </c>
      <c r="C3127" s="32">
        <v>44388</v>
      </c>
      <c r="D3127" s="33" t="s">
        <v>2343</v>
      </c>
      <c r="E3127" s="34">
        <v>-8.3000000000000007</v>
      </c>
      <c r="F3127" s="34">
        <v>10.7</v>
      </c>
      <c r="G3127" s="35">
        <v>101</v>
      </c>
      <c r="H3127" s="35">
        <v>5</v>
      </c>
      <c r="I3127" s="36"/>
    </row>
    <row r="3128" spans="2:9" ht="15.75" thickTop="1" thickBot="1" x14ac:dyDescent="0.25">
      <c r="B3128" s="22">
        <v>3123</v>
      </c>
      <c r="C3128" s="32">
        <v>44532</v>
      </c>
      <c r="D3128" s="33" t="s">
        <v>2344</v>
      </c>
      <c r="E3128" s="34">
        <v>-9</v>
      </c>
      <c r="F3128" s="34">
        <v>10.6</v>
      </c>
      <c r="G3128" s="35">
        <v>57</v>
      </c>
      <c r="H3128" s="35">
        <v>5</v>
      </c>
      <c r="I3128" s="36"/>
    </row>
    <row r="3129" spans="2:9" ht="15.75" thickTop="1" thickBot="1" x14ac:dyDescent="0.25">
      <c r="B3129" s="22">
        <v>3124</v>
      </c>
      <c r="C3129" s="32">
        <v>44534</v>
      </c>
      <c r="D3129" s="33" t="s">
        <v>2344</v>
      </c>
      <c r="E3129" s="34">
        <v>-9</v>
      </c>
      <c r="F3129" s="34">
        <v>10.4</v>
      </c>
      <c r="G3129" s="35">
        <v>56</v>
      </c>
      <c r="H3129" s="35">
        <v>5</v>
      </c>
      <c r="I3129" s="36"/>
    </row>
    <row r="3130" spans="2:9" ht="15.75" thickTop="1" thickBot="1" x14ac:dyDescent="0.25">
      <c r="B3130" s="22">
        <v>3125</v>
      </c>
      <c r="C3130" s="32">
        <v>44536</v>
      </c>
      <c r="D3130" s="33" t="s">
        <v>2344</v>
      </c>
      <c r="E3130" s="34">
        <v>-9</v>
      </c>
      <c r="F3130" s="34">
        <v>10.4</v>
      </c>
      <c r="G3130" s="35">
        <v>71</v>
      </c>
      <c r="H3130" s="35">
        <v>5</v>
      </c>
      <c r="I3130" s="36"/>
    </row>
    <row r="3131" spans="2:9" ht="15.75" thickTop="1" thickBot="1" x14ac:dyDescent="0.25">
      <c r="B3131" s="22">
        <v>3126</v>
      </c>
      <c r="C3131" s="32">
        <v>44575</v>
      </c>
      <c r="D3131" s="33" t="s">
        <v>2345</v>
      </c>
      <c r="E3131" s="34">
        <v>-8.3000000000000007</v>
      </c>
      <c r="F3131" s="34">
        <v>10.8</v>
      </c>
      <c r="G3131" s="35">
        <v>73</v>
      </c>
      <c r="H3131" s="35">
        <v>5</v>
      </c>
      <c r="I3131" s="36"/>
    </row>
    <row r="3132" spans="2:9" ht="15.75" thickTop="1" thickBot="1" x14ac:dyDescent="0.25">
      <c r="B3132" s="22">
        <v>3127</v>
      </c>
      <c r="C3132" s="32">
        <v>44577</v>
      </c>
      <c r="D3132" s="33" t="s">
        <v>2345</v>
      </c>
      <c r="E3132" s="34">
        <v>-8.6</v>
      </c>
      <c r="F3132" s="34">
        <v>10.4</v>
      </c>
      <c r="G3132" s="35">
        <v>121</v>
      </c>
      <c r="H3132" s="35">
        <v>5</v>
      </c>
      <c r="I3132" s="36"/>
    </row>
    <row r="3133" spans="2:9" ht="15.75" thickTop="1" thickBot="1" x14ac:dyDescent="0.25">
      <c r="B3133" s="22">
        <v>3128</v>
      </c>
      <c r="C3133" s="32">
        <v>44579</v>
      </c>
      <c r="D3133" s="33" t="s">
        <v>2345</v>
      </c>
      <c r="E3133" s="34">
        <v>-8.3000000000000007</v>
      </c>
      <c r="F3133" s="34">
        <v>10.6</v>
      </c>
      <c r="G3133" s="35">
        <v>57</v>
      </c>
      <c r="H3133" s="35">
        <v>5</v>
      </c>
      <c r="I3133" s="36"/>
    </row>
    <row r="3134" spans="2:9" ht="15.75" thickTop="1" thickBot="1" x14ac:dyDescent="0.25">
      <c r="B3134" s="22">
        <v>3129</v>
      </c>
      <c r="C3134" s="32">
        <v>44581</v>
      </c>
      <c r="D3134" s="33" t="s">
        <v>2345</v>
      </c>
      <c r="E3134" s="34">
        <v>-8.5</v>
      </c>
      <c r="F3134" s="34">
        <v>10.5</v>
      </c>
      <c r="G3134" s="35">
        <v>60</v>
      </c>
      <c r="H3134" s="35">
        <v>5</v>
      </c>
      <c r="I3134" s="36"/>
    </row>
    <row r="3135" spans="2:9" ht="15.75" thickTop="1" thickBot="1" x14ac:dyDescent="0.25">
      <c r="B3135" s="22">
        <v>3130</v>
      </c>
      <c r="C3135" s="32">
        <v>44623</v>
      </c>
      <c r="D3135" s="33" t="s">
        <v>2346</v>
      </c>
      <c r="E3135" s="34">
        <v>-8</v>
      </c>
      <c r="F3135" s="34">
        <v>11</v>
      </c>
      <c r="G3135" s="35">
        <v>75</v>
      </c>
      <c r="H3135" s="35">
        <v>5</v>
      </c>
      <c r="I3135" s="36"/>
    </row>
    <row r="3136" spans="2:9" ht="15.75" thickTop="1" thickBot="1" x14ac:dyDescent="0.25">
      <c r="B3136" s="22">
        <v>3131</v>
      </c>
      <c r="C3136" s="32">
        <v>44625</v>
      </c>
      <c r="D3136" s="33" t="s">
        <v>2346</v>
      </c>
      <c r="E3136" s="34">
        <v>-7.6</v>
      </c>
      <c r="F3136" s="34">
        <v>11.2</v>
      </c>
      <c r="G3136" s="35">
        <v>64</v>
      </c>
      <c r="H3136" s="35">
        <v>5</v>
      </c>
      <c r="I3136" s="36"/>
    </row>
    <row r="3137" spans="2:9" ht="15.75" thickTop="1" thickBot="1" x14ac:dyDescent="0.25">
      <c r="B3137" s="22">
        <v>3132</v>
      </c>
      <c r="C3137" s="32">
        <v>44627</v>
      </c>
      <c r="D3137" s="33" t="s">
        <v>2346</v>
      </c>
      <c r="E3137" s="34">
        <v>-8.5</v>
      </c>
      <c r="F3137" s="34">
        <v>10.5</v>
      </c>
      <c r="G3137" s="35">
        <v>115</v>
      </c>
      <c r="H3137" s="35">
        <v>5</v>
      </c>
      <c r="I3137" s="36"/>
    </row>
    <row r="3138" spans="2:9" ht="15.75" thickTop="1" thickBot="1" x14ac:dyDescent="0.25">
      <c r="B3138" s="22">
        <v>3133</v>
      </c>
      <c r="C3138" s="32">
        <v>44628</v>
      </c>
      <c r="D3138" s="33" t="s">
        <v>2346</v>
      </c>
      <c r="E3138" s="34">
        <v>-8.1</v>
      </c>
      <c r="F3138" s="34">
        <v>10.9</v>
      </c>
      <c r="G3138" s="35">
        <v>51</v>
      </c>
      <c r="H3138" s="35">
        <v>5</v>
      </c>
      <c r="I3138" s="36"/>
    </row>
    <row r="3139" spans="2:9" ht="15.75" thickTop="1" thickBot="1" x14ac:dyDescent="0.25">
      <c r="B3139" s="22">
        <v>3134</v>
      </c>
      <c r="C3139" s="32">
        <v>44629</v>
      </c>
      <c r="D3139" s="33" t="s">
        <v>2346</v>
      </c>
      <c r="E3139" s="34">
        <v>-7.8</v>
      </c>
      <c r="F3139" s="34">
        <v>11.1</v>
      </c>
      <c r="G3139" s="35">
        <v>52</v>
      </c>
      <c r="H3139" s="35">
        <v>5</v>
      </c>
      <c r="I3139" s="36"/>
    </row>
    <row r="3140" spans="2:9" ht="15.75" thickTop="1" thickBot="1" x14ac:dyDescent="0.25">
      <c r="B3140" s="22">
        <v>3135</v>
      </c>
      <c r="C3140" s="32">
        <v>44649</v>
      </c>
      <c r="D3140" s="33" t="s">
        <v>2346</v>
      </c>
      <c r="E3140" s="34">
        <v>-7.8</v>
      </c>
      <c r="F3140" s="34">
        <v>11.1</v>
      </c>
      <c r="G3140" s="35">
        <v>45</v>
      </c>
      <c r="H3140" s="35">
        <v>5</v>
      </c>
      <c r="I3140" s="36"/>
    </row>
    <row r="3141" spans="2:9" ht="15.75" thickTop="1" thickBot="1" x14ac:dyDescent="0.25">
      <c r="B3141" s="22">
        <v>3136</v>
      </c>
      <c r="C3141" s="32">
        <v>44651</v>
      </c>
      <c r="D3141" s="33" t="s">
        <v>2346</v>
      </c>
      <c r="E3141" s="34">
        <v>-7.8</v>
      </c>
      <c r="F3141" s="34">
        <v>11.1</v>
      </c>
      <c r="G3141" s="35">
        <v>52</v>
      </c>
      <c r="H3141" s="35">
        <v>5</v>
      </c>
      <c r="I3141" s="36"/>
    </row>
    <row r="3142" spans="2:9" ht="15.75" thickTop="1" thickBot="1" x14ac:dyDescent="0.25">
      <c r="B3142" s="22">
        <v>3137</v>
      </c>
      <c r="C3142" s="32">
        <v>44652</v>
      </c>
      <c r="D3142" s="33" t="s">
        <v>2346</v>
      </c>
      <c r="E3142" s="34">
        <v>-7.5</v>
      </c>
      <c r="F3142" s="34">
        <v>11.3</v>
      </c>
      <c r="G3142" s="35">
        <v>47</v>
      </c>
      <c r="H3142" s="35">
        <v>5</v>
      </c>
      <c r="I3142" s="36"/>
    </row>
    <row r="3143" spans="2:9" ht="15.75" thickTop="1" thickBot="1" x14ac:dyDescent="0.25">
      <c r="B3143" s="22">
        <v>3138</v>
      </c>
      <c r="C3143" s="32">
        <v>44653</v>
      </c>
      <c r="D3143" s="33" t="s">
        <v>2346</v>
      </c>
      <c r="E3143" s="34">
        <v>-7.8</v>
      </c>
      <c r="F3143" s="34">
        <v>11.1</v>
      </c>
      <c r="G3143" s="35">
        <v>47</v>
      </c>
      <c r="H3143" s="35">
        <v>5</v>
      </c>
      <c r="I3143" s="36"/>
    </row>
    <row r="3144" spans="2:9" ht="15.75" thickTop="1" thickBot="1" x14ac:dyDescent="0.25">
      <c r="B3144" s="22">
        <v>3139</v>
      </c>
      <c r="C3144" s="32">
        <v>44787</v>
      </c>
      <c r="D3144" s="33" t="s">
        <v>2347</v>
      </c>
      <c r="E3144" s="34">
        <v>-7.3</v>
      </c>
      <c r="F3144" s="34">
        <v>11.5</v>
      </c>
      <c r="G3144" s="35">
        <v>103</v>
      </c>
      <c r="H3144" s="35">
        <v>5</v>
      </c>
      <c r="I3144" s="36"/>
    </row>
    <row r="3145" spans="2:9" ht="15.75" thickTop="1" thickBot="1" x14ac:dyDescent="0.25">
      <c r="B3145" s="22">
        <v>3140</v>
      </c>
      <c r="C3145" s="32">
        <v>44789</v>
      </c>
      <c r="D3145" s="33" t="s">
        <v>2347</v>
      </c>
      <c r="E3145" s="34">
        <v>-7.8</v>
      </c>
      <c r="F3145" s="34">
        <v>11</v>
      </c>
      <c r="G3145" s="35">
        <v>106</v>
      </c>
      <c r="H3145" s="35">
        <v>5</v>
      </c>
      <c r="I3145" s="36"/>
    </row>
    <row r="3146" spans="2:9" ht="15.75" thickTop="1" thickBot="1" x14ac:dyDescent="0.25">
      <c r="B3146" s="22">
        <v>3141</v>
      </c>
      <c r="C3146" s="32">
        <v>44791</v>
      </c>
      <c r="D3146" s="33" t="s">
        <v>2347</v>
      </c>
      <c r="E3146" s="34">
        <v>-8</v>
      </c>
      <c r="F3146" s="34">
        <v>10.8</v>
      </c>
      <c r="G3146" s="35">
        <v>132</v>
      </c>
      <c r="H3146" s="35">
        <v>5</v>
      </c>
      <c r="I3146" s="36"/>
    </row>
    <row r="3147" spans="2:9" ht="15.75" thickTop="1" thickBot="1" x14ac:dyDescent="0.25">
      <c r="B3147" s="22">
        <v>3142</v>
      </c>
      <c r="C3147" s="32">
        <v>44793</v>
      </c>
      <c r="D3147" s="33" t="s">
        <v>2347</v>
      </c>
      <c r="E3147" s="34">
        <v>-8.1</v>
      </c>
      <c r="F3147" s="34">
        <v>10.8</v>
      </c>
      <c r="G3147" s="35">
        <v>64</v>
      </c>
      <c r="H3147" s="35">
        <v>5</v>
      </c>
      <c r="I3147" s="36"/>
    </row>
    <row r="3148" spans="2:9" ht="15.75" thickTop="1" thickBot="1" x14ac:dyDescent="0.25">
      <c r="B3148" s="22">
        <v>3143</v>
      </c>
      <c r="C3148" s="32">
        <v>44795</v>
      </c>
      <c r="D3148" s="33" t="s">
        <v>2347</v>
      </c>
      <c r="E3148" s="34">
        <v>-7.9</v>
      </c>
      <c r="F3148" s="34">
        <v>10.9</v>
      </c>
      <c r="G3148" s="35">
        <v>136</v>
      </c>
      <c r="H3148" s="35">
        <v>5</v>
      </c>
      <c r="I3148" s="36"/>
    </row>
    <row r="3149" spans="2:9" ht="15.75" thickTop="1" thickBot="1" x14ac:dyDescent="0.25">
      <c r="B3149" s="22">
        <v>3144</v>
      </c>
      <c r="C3149" s="32">
        <v>44797</v>
      </c>
      <c r="D3149" s="33" t="s">
        <v>2347</v>
      </c>
      <c r="E3149" s="34">
        <v>-8.4</v>
      </c>
      <c r="F3149" s="34">
        <v>10.5</v>
      </c>
      <c r="G3149" s="35">
        <v>121</v>
      </c>
      <c r="H3149" s="35">
        <v>5</v>
      </c>
      <c r="I3149" s="36"/>
    </row>
    <row r="3150" spans="2:9" ht="15.75" thickTop="1" thickBot="1" x14ac:dyDescent="0.25">
      <c r="B3150" s="22">
        <v>3145</v>
      </c>
      <c r="C3150" s="32">
        <v>44799</v>
      </c>
      <c r="D3150" s="33" t="s">
        <v>2347</v>
      </c>
      <c r="E3150" s="34">
        <v>-7.9</v>
      </c>
      <c r="F3150" s="34">
        <v>10.9</v>
      </c>
      <c r="G3150" s="35">
        <v>146</v>
      </c>
      <c r="H3150" s="35">
        <v>5</v>
      </c>
      <c r="I3150" s="36"/>
    </row>
    <row r="3151" spans="2:9" ht="15.75" thickTop="1" thickBot="1" x14ac:dyDescent="0.25">
      <c r="B3151" s="22">
        <v>3146</v>
      </c>
      <c r="C3151" s="32">
        <v>44801</v>
      </c>
      <c r="D3151" s="33" t="s">
        <v>2347</v>
      </c>
      <c r="E3151" s="34">
        <v>-8.1</v>
      </c>
      <c r="F3151" s="34">
        <v>10.7</v>
      </c>
      <c r="G3151" s="35">
        <v>138</v>
      </c>
      <c r="H3151" s="35">
        <v>5</v>
      </c>
      <c r="I3151" s="36"/>
    </row>
    <row r="3152" spans="2:9" ht="15.75" thickTop="1" thickBot="1" x14ac:dyDescent="0.25">
      <c r="B3152" s="22">
        <v>3147</v>
      </c>
      <c r="C3152" s="32">
        <v>44803</v>
      </c>
      <c r="D3152" s="33" t="s">
        <v>2347</v>
      </c>
      <c r="E3152" s="34">
        <v>-8</v>
      </c>
      <c r="F3152" s="34">
        <v>10.8</v>
      </c>
      <c r="G3152" s="35">
        <v>119</v>
      </c>
      <c r="H3152" s="35">
        <v>5</v>
      </c>
      <c r="I3152" s="36"/>
    </row>
    <row r="3153" spans="2:9" ht="15.75" thickTop="1" thickBot="1" x14ac:dyDescent="0.25">
      <c r="B3153" s="22">
        <v>3148</v>
      </c>
      <c r="C3153" s="32">
        <v>44805</v>
      </c>
      <c r="D3153" s="33" t="s">
        <v>2347</v>
      </c>
      <c r="E3153" s="34">
        <v>-8.3000000000000007</v>
      </c>
      <c r="F3153" s="34">
        <v>10.6</v>
      </c>
      <c r="G3153" s="35">
        <v>124</v>
      </c>
      <c r="H3153" s="35">
        <v>5</v>
      </c>
      <c r="I3153" s="36"/>
    </row>
    <row r="3154" spans="2:9" ht="15.75" thickTop="1" thickBot="1" x14ac:dyDescent="0.25">
      <c r="B3154" s="22">
        <v>3149</v>
      </c>
      <c r="C3154" s="32">
        <v>44807</v>
      </c>
      <c r="D3154" s="33" t="s">
        <v>2347</v>
      </c>
      <c r="E3154" s="34">
        <v>-8.1999999999999993</v>
      </c>
      <c r="F3154" s="34">
        <v>10.7</v>
      </c>
      <c r="G3154" s="35">
        <v>112</v>
      </c>
      <c r="H3154" s="35">
        <v>5</v>
      </c>
      <c r="I3154" s="36"/>
    </row>
    <row r="3155" spans="2:9" ht="15.75" thickTop="1" thickBot="1" x14ac:dyDescent="0.25">
      <c r="B3155" s="22">
        <v>3150</v>
      </c>
      <c r="C3155" s="32">
        <v>44809</v>
      </c>
      <c r="D3155" s="33" t="s">
        <v>2347</v>
      </c>
      <c r="E3155" s="34">
        <v>-7.8</v>
      </c>
      <c r="F3155" s="34">
        <v>11.1</v>
      </c>
      <c r="G3155" s="35">
        <v>79</v>
      </c>
      <c r="H3155" s="35">
        <v>5</v>
      </c>
      <c r="I3155" s="36"/>
    </row>
    <row r="3156" spans="2:9" ht="15.75" thickTop="1" thickBot="1" x14ac:dyDescent="0.25">
      <c r="B3156" s="22">
        <v>3151</v>
      </c>
      <c r="C3156" s="32">
        <v>44866</v>
      </c>
      <c r="D3156" s="33" t="s">
        <v>2347</v>
      </c>
      <c r="E3156" s="34">
        <v>-7.8</v>
      </c>
      <c r="F3156" s="34">
        <v>11.1</v>
      </c>
      <c r="G3156" s="35">
        <v>75</v>
      </c>
      <c r="H3156" s="35">
        <v>5</v>
      </c>
      <c r="I3156" s="36"/>
    </row>
    <row r="3157" spans="2:9" ht="15.75" thickTop="1" thickBot="1" x14ac:dyDescent="0.25">
      <c r="B3157" s="22">
        <v>3152</v>
      </c>
      <c r="C3157" s="32">
        <v>44867</v>
      </c>
      <c r="D3157" s="33" t="s">
        <v>2347</v>
      </c>
      <c r="E3157" s="34">
        <v>-8</v>
      </c>
      <c r="F3157" s="34">
        <v>10.9</v>
      </c>
      <c r="G3157" s="35">
        <v>87</v>
      </c>
      <c r="H3157" s="35">
        <v>5</v>
      </c>
      <c r="I3157" s="36"/>
    </row>
    <row r="3158" spans="2:9" ht="15.75" thickTop="1" thickBot="1" x14ac:dyDescent="0.25">
      <c r="B3158" s="22">
        <v>3153</v>
      </c>
      <c r="C3158" s="32">
        <v>44869</v>
      </c>
      <c r="D3158" s="33" t="s">
        <v>2347</v>
      </c>
      <c r="E3158" s="34">
        <v>-8.1</v>
      </c>
      <c r="F3158" s="34">
        <v>10.7</v>
      </c>
      <c r="G3158" s="35">
        <v>119</v>
      </c>
      <c r="H3158" s="35">
        <v>5</v>
      </c>
      <c r="I3158" s="36"/>
    </row>
    <row r="3159" spans="2:9" ht="15.75" thickTop="1" thickBot="1" x14ac:dyDescent="0.25">
      <c r="B3159" s="22">
        <v>3154</v>
      </c>
      <c r="C3159" s="32">
        <v>44879</v>
      </c>
      <c r="D3159" s="33" t="s">
        <v>2347</v>
      </c>
      <c r="E3159" s="34">
        <v>-8.1</v>
      </c>
      <c r="F3159" s="34">
        <v>10.7</v>
      </c>
      <c r="G3159" s="35">
        <v>102</v>
      </c>
      <c r="H3159" s="35">
        <v>5</v>
      </c>
      <c r="I3159" s="36"/>
    </row>
    <row r="3160" spans="2:9" ht="15.75" thickTop="1" thickBot="1" x14ac:dyDescent="0.25">
      <c r="B3160" s="22">
        <v>3155</v>
      </c>
      <c r="C3160" s="32">
        <v>44892</v>
      </c>
      <c r="D3160" s="33" t="s">
        <v>2347</v>
      </c>
      <c r="E3160" s="34">
        <v>-8.3000000000000007</v>
      </c>
      <c r="F3160" s="34">
        <v>10.7</v>
      </c>
      <c r="G3160" s="35">
        <v>103</v>
      </c>
      <c r="H3160" s="35">
        <v>5</v>
      </c>
      <c r="I3160" s="36"/>
    </row>
    <row r="3161" spans="2:9" ht="15.75" thickTop="1" thickBot="1" x14ac:dyDescent="0.25">
      <c r="B3161" s="22">
        <v>3156</v>
      </c>
      <c r="C3161" s="32">
        <v>44894</v>
      </c>
      <c r="D3161" s="33" t="s">
        <v>2347</v>
      </c>
      <c r="E3161" s="34">
        <v>-8.1</v>
      </c>
      <c r="F3161" s="34">
        <v>10.9</v>
      </c>
      <c r="G3161" s="35">
        <v>102</v>
      </c>
      <c r="H3161" s="35">
        <v>5</v>
      </c>
      <c r="I3161" s="36"/>
    </row>
    <row r="3162" spans="2:9" ht="15.75" thickTop="1" thickBot="1" x14ac:dyDescent="0.25">
      <c r="B3162" s="22">
        <v>3157</v>
      </c>
      <c r="C3162" s="32">
        <v>45127</v>
      </c>
      <c r="D3162" s="33" t="s">
        <v>2348</v>
      </c>
      <c r="E3162" s="34">
        <v>-7.1</v>
      </c>
      <c r="F3162" s="34">
        <v>11.6</v>
      </c>
      <c r="G3162" s="35">
        <v>87</v>
      </c>
      <c r="H3162" s="35">
        <v>5</v>
      </c>
      <c r="I3162" s="36"/>
    </row>
    <row r="3163" spans="2:9" ht="15.75" thickTop="1" thickBot="1" x14ac:dyDescent="0.25">
      <c r="B3163" s="22">
        <v>3158</v>
      </c>
      <c r="C3163" s="32">
        <v>45128</v>
      </c>
      <c r="D3163" s="33" t="s">
        <v>2348</v>
      </c>
      <c r="E3163" s="34">
        <v>-7.2</v>
      </c>
      <c r="F3163" s="34">
        <v>11.5</v>
      </c>
      <c r="G3163" s="35">
        <v>101</v>
      </c>
      <c r="H3163" s="35">
        <v>5</v>
      </c>
      <c r="I3163" s="36"/>
    </row>
    <row r="3164" spans="2:9" ht="15.75" thickTop="1" thickBot="1" x14ac:dyDescent="0.25">
      <c r="B3164" s="22">
        <v>3159</v>
      </c>
      <c r="C3164" s="32">
        <v>45130</v>
      </c>
      <c r="D3164" s="33" t="s">
        <v>2348</v>
      </c>
      <c r="E3164" s="34">
        <v>-7.6</v>
      </c>
      <c r="F3164" s="34">
        <v>11</v>
      </c>
      <c r="G3164" s="35">
        <v>110</v>
      </c>
      <c r="H3164" s="35">
        <v>5</v>
      </c>
      <c r="I3164" s="36"/>
    </row>
    <row r="3165" spans="2:9" ht="15.75" thickTop="1" thickBot="1" x14ac:dyDescent="0.25">
      <c r="B3165" s="22">
        <v>3160</v>
      </c>
      <c r="C3165" s="32">
        <v>45131</v>
      </c>
      <c r="D3165" s="33" t="s">
        <v>2348</v>
      </c>
      <c r="E3165" s="34">
        <v>-8</v>
      </c>
      <c r="F3165" s="34">
        <v>10.7</v>
      </c>
      <c r="G3165" s="35">
        <v>119</v>
      </c>
      <c r="H3165" s="35">
        <v>5</v>
      </c>
      <c r="I3165" s="36"/>
    </row>
    <row r="3166" spans="2:9" ht="15.75" thickTop="1" thickBot="1" x14ac:dyDescent="0.25">
      <c r="B3166" s="22">
        <v>3161</v>
      </c>
      <c r="C3166" s="32">
        <v>45133</v>
      </c>
      <c r="D3166" s="33" t="s">
        <v>2348</v>
      </c>
      <c r="E3166" s="34">
        <v>-8.1999999999999993</v>
      </c>
      <c r="F3166" s="34">
        <v>10.5</v>
      </c>
      <c r="G3166" s="35">
        <v>153</v>
      </c>
      <c r="H3166" s="35">
        <v>5</v>
      </c>
      <c r="I3166" s="36"/>
    </row>
    <row r="3167" spans="2:9" ht="15.75" thickTop="1" thickBot="1" x14ac:dyDescent="0.25">
      <c r="B3167" s="22">
        <v>3162</v>
      </c>
      <c r="C3167" s="32">
        <v>45134</v>
      </c>
      <c r="D3167" s="33" t="s">
        <v>2348</v>
      </c>
      <c r="E3167" s="34">
        <v>-8.1999999999999993</v>
      </c>
      <c r="F3167" s="34">
        <v>10.6</v>
      </c>
      <c r="G3167" s="35">
        <v>136</v>
      </c>
      <c r="H3167" s="35">
        <v>5</v>
      </c>
      <c r="I3167" s="36"/>
    </row>
    <row r="3168" spans="2:9" ht="15.75" thickTop="1" thickBot="1" x14ac:dyDescent="0.25">
      <c r="B3168" s="22">
        <v>3163</v>
      </c>
      <c r="C3168" s="32">
        <v>45136</v>
      </c>
      <c r="D3168" s="33" t="s">
        <v>2348</v>
      </c>
      <c r="E3168" s="34">
        <v>-7.8</v>
      </c>
      <c r="F3168" s="34">
        <v>11</v>
      </c>
      <c r="G3168" s="35">
        <v>112</v>
      </c>
      <c r="H3168" s="35">
        <v>5</v>
      </c>
      <c r="I3168" s="36"/>
    </row>
    <row r="3169" spans="2:9" ht="15.75" thickTop="1" thickBot="1" x14ac:dyDescent="0.25">
      <c r="B3169" s="22">
        <v>3164</v>
      </c>
      <c r="C3169" s="32">
        <v>45138</v>
      </c>
      <c r="D3169" s="33" t="s">
        <v>2348</v>
      </c>
      <c r="E3169" s="34">
        <v>-7.6</v>
      </c>
      <c r="F3169" s="34">
        <v>11</v>
      </c>
      <c r="G3169" s="35">
        <v>102</v>
      </c>
      <c r="H3169" s="35">
        <v>5</v>
      </c>
      <c r="I3169" s="36"/>
    </row>
    <row r="3170" spans="2:9" ht="15.75" thickTop="1" thickBot="1" x14ac:dyDescent="0.25">
      <c r="B3170" s="22">
        <v>3165</v>
      </c>
      <c r="C3170" s="32">
        <v>45139</v>
      </c>
      <c r="D3170" s="33" t="s">
        <v>2348</v>
      </c>
      <c r="E3170" s="34">
        <v>-7.6</v>
      </c>
      <c r="F3170" s="34">
        <v>11</v>
      </c>
      <c r="G3170" s="35">
        <v>96</v>
      </c>
      <c r="H3170" s="35">
        <v>5</v>
      </c>
      <c r="I3170" s="36"/>
    </row>
    <row r="3171" spans="2:9" ht="15.75" thickTop="1" thickBot="1" x14ac:dyDescent="0.25">
      <c r="B3171" s="22">
        <v>3166</v>
      </c>
      <c r="C3171" s="32">
        <v>45141</v>
      </c>
      <c r="D3171" s="33" t="s">
        <v>2348</v>
      </c>
      <c r="E3171" s="34">
        <v>-7.9</v>
      </c>
      <c r="F3171" s="34">
        <v>10.9</v>
      </c>
      <c r="G3171" s="35">
        <v>50</v>
      </c>
      <c r="H3171" s="35">
        <v>5</v>
      </c>
      <c r="I3171" s="36"/>
    </row>
    <row r="3172" spans="2:9" ht="15.75" thickTop="1" thickBot="1" x14ac:dyDescent="0.25">
      <c r="B3172" s="22">
        <v>3167</v>
      </c>
      <c r="C3172" s="32">
        <v>45143</v>
      </c>
      <c r="D3172" s="33" t="s">
        <v>2348</v>
      </c>
      <c r="E3172" s="34">
        <v>-7.5</v>
      </c>
      <c r="F3172" s="34">
        <v>11.3</v>
      </c>
      <c r="G3172" s="35">
        <v>58</v>
      </c>
      <c r="H3172" s="35">
        <v>5</v>
      </c>
      <c r="I3172" s="36"/>
    </row>
    <row r="3173" spans="2:9" ht="15.75" thickTop="1" thickBot="1" x14ac:dyDescent="0.25">
      <c r="B3173" s="22">
        <v>3168</v>
      </c>
      <c r="C3173" s="32">
        <v>45144</v>
      </c>
      <c r="D3173" s="33" t="s">
        <v>2348</v>
      </c>
      <c r="E3173" s="34">
        <v>-7.7</v>
      </c>
      <c r="F3173" s="34">
        <v>11.1</v>
      </c>
      <c r="G3173" s="35">
        <v>81</v>
      </c>
      <c r="H3173" s="35">
        <v>5</v>
      </c>
      <c r="I3173" s="36"/>
    </row>
    <row r="3174" spans="2:9" ht="15.75" thickTop="1" thickBot="1" x14ac:dyDescent="0.25">
      <c r="B3174" s="22">
        <v>3169</v>
      </c>
      <c r="C3174" s="32">
        <v>45145</v>
      </c>
      <c r="D3174" s="33" t="s">
        <v>2348</v>
      </c>
      <c r="E3174" s="34">
        <v>-7.6</v>
      </c>
      <c r="F3174" s="34">
        <v>11.1</v>
      </c>
      <c r="G3174" s="35">
        <v>100</v>
      </c>
      <c r="H3174" s="35">
        <v>5</v>
      </c>
      <c r="I3174" s="36"/>
    </row>
    <row r="3175" spans="2:9" ht="15.75" thickTop="1" thickBot="1" x14ac:dyDescent="0.25">
      <c r="B3175" s="22">
        <v>3170</v>
      </c>
      <c r="C3175" s="32">
        <v>45147</v>
      </c>
      <c r="D3175" s="33" t="s">
        <v>2348</v>
      </c>
      <c r="E3175" s="34">
        <v>-7.7</v>
      </c>
      <c r="F3175" s="34">
        <v>11</v>
      </c>
      <c r="G3175" s="35">
        <v>103</v>
      </c>
      <c r="H3175" s="35">
        <v>5</v>
      </c>
      <c r="I3175" s="36"/>
    </row>
    <row r="3176" spans="2:9" ht="15.75" thickTop="1" thickBot="1" x14ac:dyDescent="0.25">
      <c r="B3176" s="22">
        <v>3171</v>
      </c>
      <c r="C3176" s="32">
        <v>45149</v>
      </c>
      <c r="D3176" s="33" t="s">
        <v>2348</v>
      </c>
      <c r="E3176" s="34">
        <v>-8</v>
      </c>
      <c r="F3176" s="34">
        <v>10.7</v>
      </c>
      <c r="G3176" s="35">
        <v>137</v>
      </c>
      <c r="H3176" s="35">
        <v>5</v>
      </c>
      <c r="I3176" s="36"/>
    </row>
    <row r="3177" spans="2:9" ht="15.75" thickTop="1" thickBot="1" x14ac:dyDescent="0.25">
      <c r="B3177" s="22">
        <v>3172</v>
      </c>
      <c r="C3177" s="32">
        <v>45219</v>
      </c>
      <c r="D3177" s="33" t="s">
        <v>2348</v>
      </c>
      <c r="E3177" s="34">
        <v>-8.1</v>
      </c>
      <c r="F3177" s="34">
        <v>10.7</v>
      </c>
      <c r="G3177" s="35">
        <v>85</v>
      </c>
      <c r="H3177" s="35">
        <v>5</v>
      </c>
      <c r="I3177" s="36"/>
    </row>
    <row r="3178" spans="2:9" ht="15.75" thickTop="1" thickBot="1" x14ac:dyDescent="0.25">
      <c r="B3178" s="22">
        <v>3173</v>
      </c>
      <c r="C3178" s="32">
        <v>45239</v>
      </c>
      <c r="D3178" s="33" t="s">
        <v>2348</v>
      </c>
      <c r="E3178" s="34">
        <v>-8.4</v>
      </c>
      <c r="F3178" s="34">
        <v>10.4</v>
      </c>
      <c r="G3178" s="35">
        <v>164</v>
      </c>
      <c r="H3178" s="35">
        <v>5</v>
      </c>
      <c r="I3178" s="36"/>
    </row>
    <row r="3179" spans="2:9" ht="15.75" thickTop="1" thickBot="1" x14ac:dyDescent="0.25">
      <c r="B3179" s="22">
        <v>3174</v>
      </c>
      <c r="C3179" s="32">
        <v>45257</v>
      </c>
      <c r="D3179" s="33" t="s">
        <v>2348</v>
      </c>
      <c r="E3179" s="34">
        <v>-8.3000000000000007</v>
      </c>
      <c r="F3179" s="34">
        <v>10.6</v>
      </c>
      <c r="G3179" s="35">
        <v>94</v>
      </c>
      <c r="H3179" s="35">
        <v>5</v>
      </c>
      <c r="I3179" s="36"/>
    </row>
    <row r="3180" spans="2:9" ht="15.75" thickTop="1" thickBot="1" x14ac:dyDescent="0.25">
      <c r="B3180" s="22">
        <v>3175</v>
      </c>
      <c r="C3180" s="32">
        <v>45259</v>
      </c>
      <c r="D3180" s="33" t="s">
        <v>2348</v>
      </c>
      <c r="E3180" s="34">
        <v>-8</v>
      </c>
      <c r="F3180" s="34">
        <v>10.8</v>
      </c>
      <c r="G3180" s="35">
        <v>130</v>
      </c>
      <c r="H3180" s="35">
        <v>5</v>
      </c>
      <c r="I3180" s="36"/>
    </row>
    <row r="3181" spans="2:9" ht="15.75" thickTop="1" thickBot="1" x14ac:dyDescent="0.25">
      <c r="B3181" s="22">
        <v>3176</v>
      </c>
      <c r="C3181" s="32">
        <v>45276</v>
      </c>
      <c r="D3181" s="33" t="s">
        <v>2348</v>
      </c>
      <c r="E3181" s="34">
        <v>-7.6</v>
      </c>
      <c r="F3181" s="34">
        <v>11.2</v>
      </c>
      <c r="G3181" s="35">
        <v>69</v>
      </c>
      <c r="H3181" s="35">
        <v>5</v>
      </c>
      <c r="I3181" s="36"/>
    </row>
    <row r="3182" spans="2:9" ht="15.75" thickTop="1" thickBot="1" x14ac:dyDescent="0.25">
      <c r="B3182" s="22">
        <v>3177</v>
      </c>
      <c r="C3182" s="32">
        <v>45277</v>
      </c>
      <c r="D3182" s="33" t="s">
        <v>2348</v>
      </c>
      <c r="E3182" s="34">
        <v>-7.6</v>
      </c>
      <c r="F3182" s="34">
        <v>11.1</v>
      </c>
      <c r="G3182" s="35">
        <v>88</v>
      </c>
      <c r="H3182" s="35">
        <v>5</v>
      </c>
      <c r="I3182" s="36"/>
    </row>
    <row r="3183" spans="2:9" ht="15.75" thickTop="1" thickBot="1" x14ac:dyDescent="0.25">
      <c r="B3183" s="22">
        <v>3178</v>
      </c>
      <c r="C3183" s="32">
        <v>45279</v>
      </c>
      <c r="D3183" s="33" t="s">
        <v>2348</v>
      </c>
      <c r="E3183" s="34">
        <v>-8</v>
      </c>
      <c r="F3183" s="34">
        <v>10.9</v>
      </c>
      <c r="G3183" s="35">
        <v>97</v>
      </c>
      <c r="H3183" s="35">
        <v>5</v>
      </c>
      <c r="I3183" s="36"/>
    </row>
    <row r="3184" spans="2:9" ht="15.75" thickTop="1" thickBot="1" x14ac:dyDescent="0.25">
      <c r="B3184" s="22">
        <v>3179</v>
      </c>
      <c r="C3184" s="32">
        <v>45289</v>
      </c>
      <c r="D3184" s="33" t="s">
        <v>2348</v>
      </c>
      <c r="E3184" s="34">
        <v>-8.3000000000000007</v>
      </c>
      <c r="F3184" s="34">
        <v>10.6</v>
      </c>
      <c r="G3184" s="35">
        <v>90</v>
      </c>
      <c r="H3184" s="35">
        <v>5</v>
      </c>
      <c r="I3184" s="36"/>
    </row>
    <row r="3185" spans="2:9" ht="15.75" thickTop="1" thickBot="1" x14ac:dyDescent="0.25">
      <c r="B3185" s="22">
        <v>3180</v>
      </c>
      <c r="C3185" s="32">
        <v>45307</v>
      </c>
      <c r="D3185" s="33" t="s">
        <v>2348</v>
      </c>
      <c r="E3185" s="34">
        <v>-7.9</v>
      </c>
      <c r="F3185" s="34">
        <v>10.9</v>
      </c>
      <c r="G3185" s="35">
        <v>82</v>
      </c>
      <c r="H3185" s="35">
        <v>5</v>
      </c>
      <c r="I3185" s="36"/>
    </row>
    <row r="3186" spans="2:9" ht="15.75" thickTop="1" thickBot="1" x14ac:dyDescent="0.25">
      <c r="B3186" s="22">
        <v>3181</v>
      </c>
      <c r="C3186" s="32">
        <v>45309</v>
      </c>
      <c r="D3186" s="33" t="s">
        <v>2348</v>
      </c>
      <c r="E3186" s="34">
        <v>-7.8</v>
      </c>
      <c r="F3186" s="34">
        <v>11</v>
      </c>
      <c r="G3186" s="35">
        <v>72</v>
      </c>
      <c r="H3186" s="35">
        <v>5</v>
      </c>
      <c r="I3186" s="36"/>
    </row>
    <row r="3187" spans="2:9" ht="15.75" thickTop="1" thickBot="1" x14ac:dyDescent="0.25">
      <c r="B3187" s="22">
        <v>3182</v>
      </c>
      <c r="C3187" s="32">
        <v>45326</v>
      </c>
      <c r="D3187" s="33" t="s">
        <v>2348</v>
      </c>
      <c r="E3187" s="34">
        <v>-7.6</v>
      </c>
      <c r="F3187" s="34">
        <v>11.2</v>
      </c>
      <c r="G3187" s="35">
        <v>47</v>
      </c>
      <c r="H3187" s="35">
        <v>5</v>
      </c>
      <c r="I3187" s="36"/>
    </row>
    <row r="3188" spans="2:9" ht="15.75" thickTop="1" thickBot="1" x14ac:dyDescent="0.25">
      <c r="B3188" s="22">
        <v>3183</v>
      </c>
      <c r="C3188" s="32">
        <v>45327</v>
      </c>
      <c r="D3188" s="33" t="s">
        <v>2348</v>
      </c>
      <c r="E3188" s="34">
        <v>-7.8</v>
      </c>
      <c r="F3188" s="34">
        <v>11.1</v>
      </c>
      <c r="G3188" s="35">
        <v>47</v>
      </c>
      <c r="H3188" s="35">
        <v>5</v>
      </c>
      <c r="I3188" s="36"/>
    </row>
    <row r="3189" spans="2:9" ht="15.75" thickTop="1" thickBot="1" x14ac:dyDescent="0.25">
      <c r="B3189" s="22">
        <v>3184</v>
      </c>
      <c r="C3189" s="32">
        <v>45329</v>
      </c>
      <c r="D3189" s="33" t="s">
        <v>2348</v>
      </c>
      <c r="E3189" s="34">
        <v>-7.3</v>
      </c>
      <c r="F3189" s="34">
        <v>11.4</v>
      </c>
      <c r="G3189" s="35">
        <v>35</v>
      </c>
      <c r="H3189" s="35">
        <v>5</v>
      </c>
      <c r="I3189" s="36"/>
    </row>
    <row r="3190" spans="2:9" ht="15.75" thickTop="1" thickBot="1" x14ac:dyDescent="0.25">
      <c r="B3190" s="22">
        <v>3185</v>
      </c>
      <c r="C3190" s="32">
        <v>45355</v>
      </c>
      <c r="D3190" s="33" t="s">
        <v>2348</v>
      </c>
      <c r="E3190" s="34">
        <v>-7.7</v>
      </c>
      <c r="F3190" s="34">
        <v>11.1</v>
      </c>
      <c r="G3190" s="35">
        <v>66</v>
      </c>
      <c r="H3190" s="35">
        <v>5</v>
      </c>
      <c r="I3190" s="36"/>
    </row>
    <row r="3191" spans="2:9" ht="15.75" thickTop="1" thickBot="1" x14ac:dyDescent="0.25">
      <c r="B3191" s="22">
        <v>3186</v>
      </c>
      <c r="C3191" s="32">
        <v>45356</v>
      </c>
      <c r="D3191" s="33" t="s">
        <v>2348</v>
      </c>
      <c r="E3191" s="34">
        <v>-7.5</v>
      </c>
      <c r="F3191" s="34">
        <v>11.3</v>
      </c>
      <c r="G3191" s="35">
        <v>40</v>
      </c>
      <c r="H3191" s="35">
        <v>5</v>
      </c>
      <c r="I3191" s="36"/>
    </row>
    <row r="3192" spans="2:9" ht="15.75" thickTop="1" thickBot="1" x14ac:dyDescent="0.25">
      <c r="B3192" s="22">
        <v>3187</v>
      </c>
      <c r="C3192" s="32">
        <v>45357</v>
      </c>
      <c r="D3192" s="33" t="s">
        <v>2348</v>
      </c>
      <c r="E3192" s="34">
        <v>-7.8</v>
      </c>
      <c r="F3192" s="34">
        <v>11</v>
      </c>
      <c r="G3192" s="35">
        <v>70</v>
      </c>
      <c r="H3192" s="35">
        <v>5</v>
      </c>
      <c r="I3192" s="36"/>
    </row>
    <row r="3193" spans="2:9" ht="15.75" thickTop="1" thickBot="1" x14ac:dyDescent="0.25">
      <c r="B3193" s="22">
        <v>3188</v>
      </c>
      <c r="C3193" s="32">
        <v>45359</v>
      </c>
      <c r="D3193" s="33" t="s">
        <v>2348</v>
      </c>
      <c r="E3193" s="34">
        <v>-8</v>
      </c>
      <c r="F3193" s="34">
        <v>10.8</v>
      </c>
      <c r="G3193" s="35">
        <v>86</v>
      </c>
      <c r="H3193" s="35">
        <v>5</v>
      </c>
      <c r="I3193" s="36"/>
    </row>
    <row r="3194" spans="2:9" ht="15.75" thickTop="1" thickBot="1" x14ac:dyDescent="0.25">
      <c r="B3194" s="22">
        <v>3189</v>
      </c>
      <c r="C3194" s="32">
        <v>45468</v>
      </c>
      <c r="D3194" s="33" t="s">
        <v>2349</v>
      </c>
      <c r="E3194" s="34">
        <v>-7.6</v>
      </c>
      <c r="F3194" s="34">
        <v>11.3</v>
      </c>
      <c r="G3194" s="35">
        <v>44</v>
      </c>
      <c r="H3194" s="35">
        <v>5</v>
      </c>
      <c r="I3194" s="36"/>
    </row>
    <row r="3195" spans="2:9" ht="15.75" thickTop="1" thickBot="1" x14ac:dyDescent="0.25">
      <c r="B3195" s="22">
        <v>3190</v>
      </c>
      <c r="C3195" s="32">
        <v>45470</v>
      </c>
      <c r="D3195" s="33" t="s">
        <v>2349</v>
      </c>
      <c r="E3195" s="34">
        <v>-8.1999999999999993</v>
      </c>
      <c r="F3195" s="34">
        <v>10.6</v>
      </c>
      <c r="G3195" s="35">
        <v>81</v>
      </c>
      <c r="H3195" s="35">
        <v>5</v>
      </c>
      <c r="I3195" s="36"/>
    </row>
    <row r="3196" spans="2:9" ht="15.75" thickTop="1" thickBot="1" x14ac:dyDescent="0.25">
      <c r="B3196" s="22">
        <v>3191</v>
      </c>
      <c r="C3196" s="32">
        <v>45472</v>
      </c>
      <c r="D3196" s="33" t="s">
        <v>2349</v>
      </c>
      <c r="E3196" s="34">
        <v>-7.9</v>
      </c>
      <c r="F3196" s="34">
        <v>10.9</v>
      </c>
      <c r="G3196" s="35">
        <v>110</v>
      </c>
      <c r="H3196" s="35">
        <v>5</v>
      </c>
      <c r="I3196" s="36"/>
    </row>
    <row r="3197" spans="2:9" ht="15.75" thickTop="1" thickBot="1" x14ac:dyDescent="0.25">
      <c r="B3197" s="22">
        <v>3192</v>
      </c>
      <c r="C3197" s="32">
        <v>45473</v>
      </c>
      <c r="D3197" s="33" t="s">
        <v>2349</v>
      </c>
      <c r="E3197" s="34">
        <v>-7.7</v>
      </c>
      <c r="F3197" s="34">
        <v>11.2</v>
      </c>
      <c r="G3197" s="35">
        <v>61</v>
      </c>
      <c r="H3197" s="35">
        <v>5</v>
      </c>
      <c r="I3197" s="36"/>
    </row>
    <row r="3198" spans="2:9" ht="15.75" thickTop="1" thickBot="1" x14ac:dyDescent="0.25">
      <c r="B3198" s="22">
        <v>3193</v>
      </c>
      <c r="C3198" s="32">
        <v>45475</v>
      </c>
      <c r="D3198" s="33" t="s">
        <v>2349</v>
      </c>
      <c r="E3198" s="34">
        <v>-7.6</v>
      </c>
      <c r="F3198" s="34">
        <v>11.2</v>
      </c>
      <c r="G3198" s="35">
        <v>58</v>
      </c>
      <c r="H3198" s="35">
        <v>5</v>
      </c>
      <c r="I3198" s="36"/>
    </row>
    <row r="3199" spans="2:9" ht="15.75" thickTop="1" thickBot="1" x14ac:dyDescent="0.25">
      <c r="B3199" s="22">
        <v>3194</v>
      </c>
      <c r="C3199" s="32">
        <v>45476</v>
      </c>
      <c r="D3199" s="33" t="s">
        <v>2349</v>
      </c>
      <c r="E3199" s="34">
        <v>-7.5</v>
      </c>
      <c r="F3199" s="34">
        <v>11.3</v>
      </c>
      <c r="G3199" s="35">
        <v>34</v>
      </c>
      <c r="H3199" s="35">
        <v>5</v>
      </c>
      <c r="I3199" s="36"/>
    </row>
    <row r="3200" spans="2:9" ht="15.75" thickTop="1" thickBot="1" x14ac:dyDescent="0.25">
      <c r="B3200" s="22">
        <v>3195</v>
      </c>
      <c r="C3200" s="32">
        <v>45478</v>
      </c>
      <c r="D3200" s="33" t="s">
        <v>2349</v>
      </c>
      <c r="E3200" s="34">
        <v>-8</v>
      </c>
      <c r="F3200" s="34">
        <v>11</v>
      </c>
      <c r="G3200" s="35">
        <v>42</v>
      </c>
      <c r="H3200" s="35">
        <v>5</v>
      </c>
      <c r="I3200" s="36"/>
    </row>
    <row r="3201" spans="2:9" ht="15.75" thickTop="1" thickBot="1" x14ac:dyDescent="0.25">
      <c r="B3201" s="22">
        <v>3196</v>
      </c>
      <c r="C3201" s="32">
        <v>45479</v>
      </c>
      <c r="D3201" s="33" t="s">
        <v>2349</v>
      </c>
      <c r="E3201" s="34">
        <v>-8.3000000000000007</v>
      </c>
      <c r="F3201" s="34">
        <v>10.7</v>
      </c>
      <c r="G3201" s="35">
        <v>87</v>
      </c>
      <c r="H3201" s="35">
        <v>5</v>
      </c>
      <c r="I3201" s="36"/>
    </row>
    <row r="3202" spans="2:9" ht="15.75" thickTop="1" thickBot="1" x14ac:dyDescent="0.25">
      <c r="B3202" s="22">
        <v>3197</v>
      </c>
      <c r="C3202" s="32">
        <v>45481</v>
      </c>
      <c r="D3202" s="33" t="s">
        <v>2349</v>
      </c>
      <c r="E3202" s="34">
        <v>-8.1999999999999993</v>
      </c>
      <c r="F3202" s="34">
        <v>10.7</v>
      </c>
      <c r="G3202" s="35">
        <v>70</v>
      </c>
      <c r="H3202" s="35">
        <v>5</v>
      </c>
      <c r="I3202" s="36"/>
    </row>
    <row r="3203" spans="2:9" ht="15.75" thickTop="1" thickBot="1" x14ac:dyDescent="0.25">
      <c r="B3203" s="22">
        <v>3198</v>
      </c>
      <c r="C3203" s="32">
        <v>45525</v>
      </c>
      <c r="D3203" s="33" t="s">
        <v>2350</v>
      </c>
      <c r="E3203" s="34">
        <v>-8.1</v>
      </c>
      <c r="F3203" s="34">
        <v>10.8</v>
      </c>
      <c r="G3203" s="35">
        <v>92</v>
      </c>
      <c r="H3203" s="35">
        <v>5</v>
      </c>
      <c r="I3203" s="36"/>
    </row>
    <row r="3204" spans="2:9" ht="15.75" thickTop="1" thickBot="1" x14ac:dyDescent="0.25">
      <c r="B3204" s="22">
        <v>3199</v>
      </c>
      <c r="C3204" s="32">
        <v>45527</v>
      </c>
      <c r="D3204" s="33" t="s">
        <v>2350</v>
      </c>
      <c r="E3204" s="34">
        <v>-8.6</v>
      </c>
      <c r="F3204" s="34">
        <v>10.3</v>
      </c>
      <c r="G3204" s="35">
        <v>159</v>
      </c>
      <c r="H3204" s="35">
        <v>5</v>
      </c>
      <c r="I3204" s="36"/>
    </row>
    <row r="3205" spans="2:9" ht="15.75" thickTop="1" thickBot="1" x14ac:dyDescent="0.25">
      <c r="B3205" s="22">
        <v>3200</v>
      </c>
      <c r="C3205" s="32">
        <v>45529</v>
      </c>
      <c r="D3205" s="33" t="s">
        <v>2350</v>
      </c>
      <c r="E3205" s="34">
        <v>-8.6999999999999993</v>
      </c>
      <c r="F3205" s="34">
        <v>10</v>
      </c>
      <c r="G3205" s="35">
        <v>217</v>
      </c>
      <c r="H3205" s="35">
        <v>5</v>
      </c>
      <c r="I3205" s="36"/>
    </row>
    <row r="3206" spans="2:9" ht="15.75" thickTop="1" thickBot="1" x14ac:dyDescent="0.25">
      <c r="B3206" s="22">
        <v>3201</v>
      </c>
      <c r="C3206" s="32">
        <v>45549</v>
      </c>
      <c r="D3206" s="33" t="s">
        <v>2351</v>
      </c>
      <c r="E3206" s="34">
        <v>-8.8000000000000007</v>
      </c>
      <c r="F3206" s="34">
        <v>9.9</v>
      </c>
      <c r="G3206" s="35">
        <v>240</v>
      </c>
      <c r="H3206" s="35">
        <v>5</v>
      </c>
      <c r="I3206" s="36"/>
    </row>
    <row r="3207" spans="2:9" ht="15.75" thickTop="1" thickBot="1" x14ac:dyDescent="0.25">
      <c r="B3207" s="22">
        <v>3202</v>
      </c>
      <c r="C3207" s="32">
        <v>45657</v>
      </c>
      <c r="D3207" s="33" t="s">
        <v>2352</v>
      </c>
      <c r="E3207" s="34">
        <v>-8.1</v>
      </c>
      <c r="F3207" s="34">
        <v>10.8</v>
      </c>
      <c r="G3207" s="35">
        <v>77</v>
      </c>
      <c r="H3207" s="35">
        <v>5</v>
      </c>
      <c r="I3207" s="36"/>
    </row>
    <row r="3208" spans="2:9" ht="15.75" thickTop="1" thickBot="1" x14ac:dyDescent="0.25">
      <c r="B3208" s="22">
        <v>3203</v>
      </c>
      <c r="C3208" s="32">
        <v>45659</v>
      </c>
      <c r="D3208" s="33" t="s">
        <v>2352</v>
      </c>
      <c r="E3208" s="34">
        <v>-8.1999999999999993</v>
      </c>
      <c r="F3208" s="34">
        <v>10.7</v>
      </c>
      <c r="G3208" s="35">
        <v>98</v>
      </c>
      <c r="H3208" s="35">
        <v>5</v>
      </c>
      <c r="I3208" s="36"/>
    </row>
    <row r="3209" spans="2:9" ht="15.75" thickTop="1" thickBot="1" x14ac:dyDescent="0.25">
      <c r="B3209" s="22">
        <v>3204</v>
      </c>
      <c r="C3209" s="32">
        <v>45661</v>
      </c>
      <c r="D3209" s="33" t="s">
        <v>2352</v>
      </c>
      <c r="E3209" s="34">
        <v>-7.9</v>
      </c>
      <c r="F3209" s="34">
        <v>11.1</v>
      </c>
      <c r="G3209" s="35">
        <v>50</v>
      </c>
      <c r="H3209" s="35">
        <v>5</v>
      </c>
      <c r="I3209" s="36"/>
    </row>
    <row r="3210" spans="2:9" ht="15.75" thickTop="1" thickBot="1" x14ac:dyDescent="0.25">
      <c r="B3210" s="22">
        <v>3205</v>
      </c>
      <c r="C3210" s="32">
        <v>45663</v>
      </c>
      <c r="D3210" s="33" t="s">
        <v>2352</v>
      </c>
      <c r="E3210" s="34">
        <v>-8.1</v>
      </c>
      <c r="F3210" s="34">
        <v>10.9</v>
      </c>
      <c r="G3210" s="35">
        <v>59</v>
      </c>
      <c r="H3210" s="35">
        <v>5</v>
      </c>
      <c r="I3210" s="36"/>
    </row>
    <row r="3211" spans="2:9" ht="15.75" thickTop="1" thickBot="1" x14ac:dyDescent="0.25">
      <c r="B3211" s="22">
        <v>3206</v>
      </c>
      <c r="C3211" s="32">
        <v>45665</v>
      </c>
      <c r="D3211" s="33" t="s">
        <v>2352</v>
      </c>
      <c r="E3211" s="34">
        <v>-8.5</v>
      </c>
      <c r="F3211" s="34">
        <v>10.5</v>
      </c>
      <c r="G3211" s="35">
        <v>78</v>
      </c>
      <c r="H3211" s="35">
        <v>5</v>
      </c>
      <c r="I3211" s="36"/>
    </row>
    <row r="3212" spans="2:9" ht="15.75" thickTop="1" thickBot="1" x14ac:dyDescent="0.25">
      <c r="B3212" s="22">
        <v>3207</v>
      </c>
      <c r="C3212" s="32">
        <v>45699</v>
      </c>
      <c r="D3212" s="33" t="s">
        <v>2353</v>
      </c>
      <c r="E3212" s="34">
        <v>-8</v>
      </c>
      <c r="F3212" s="34">
        <v>10.9</v>
      </c>
      <c r="G3212" s="35">
        <v>46</v>
      </c>
      <c r="H3212" s="35">
        <v>5</v>
      </c>
      <c r="I3212" s="36"/>
    </row>
    <row r="3213" spans="2:9" ht="15.75" thickTop="1" thickBot="1" x14ac:dyDescent="0.25">
      <c r="B3213" s="22">
        <v>3208</v>
      </c>
      <c r="C3213" s="32">
        <v>45701</v>
      </c>
      <c r="D3213" s="33" t="s">
        <v>2353</v>
      </c>
      <c r="E3213" s="34">
        <v>-8.5</v>
      </c>
      <c r="F3213" s="34">
        <v>10.5</v>
      </c>
      <c r="G3213" s="35">
        <v>75</v>
      </c>
      <c r="H3213" s="35">
        <v>5</v>
      </c>
      <c r="I3213" s="36"/>
    </row>
    <row r="3214" spans="2:9" ht="15.75" thickTop="1" thickBot="1" x14ac:dyDescent="0.25">
      <c r="B3214" s="22">
        <v>3209</v>
      </c>
      <c r="C3214" s="32">
        <v>45711</v>
      </c>
      <c r="D3214" s="33" t="s">
        <v>2354</v>
      </c>
      <c r="E3214" s="34">
        <v>-8.8000000000000007</v>
      </c>
      <c r="F3214" s="34">
        <v>10.4</v>
      </c>
      <c r="G3214" s="35">
        <v>62</v>
      </c>
      <c r="H3214" s="35">
        <v>5</v>
      </c>
      <c r="I3214" s="36"/>
    </row>
    <row r="3215" spans="2:9" ht="15.75" thickTop="1" thickBot="1" x14ac:dyDescent="0.25">
      <c r="B3215" s="22">
        <v>3210</v>
      </c>
      <c r="C3215" s="32">
        <v>45721</v>
      </c>
      <c r="D3215" s="33" t="s">
        <v>2355</v>
      </c>
      <c r="E3215" s="34">
        <v>-8.5</v>
      </c>
      <c r="F3215" s="34">
        <v>10.4</v>
      </c>
      <c r="G3215" s="35">
        <v>46</v>
      </c>
      <c r="H3215" s="35">
        <v>5</v>
      </c>
      <c r="I3215" s="36"/>
    </row>
    <row r="3216" spans="2:9" ht="15.75" thickTop="1" thickBot="1" x14ac:dyDescent="0.25">
      <c r="B3216" s="22">
        <v>3211</v>
      </c>
      <c r="C3216" s="32">
        <v>45731</v>
      </c>
      <c r="D3216" s="33" t="s">
        <v>2356</v>
      </c>
      <c r="E3216" s="34">
        <v>-8.6</v>
      </c>
      <c r="F3216" s="34">
        <v>10.5</v>
      </c>
      <c r="G3216" s="35">
        <v>73</v>
      </c>
      <c r="H3216" s="35">
        <v>5</v>
      </c>
      <c r="I3216" s="36"/>
    </row>
    <row r="3217" spans="2:9" ht="15.75" thickTop="1" thickBot="1" x14ac:dyDescent="0.25">
      <c r="B3217" s="22">
        <v>3212</v>
      </c>
      <c r="C3217" s="32">
        <v>45739</v>
      </c>
      <c r="D3217" s="33" t="s">
        <v>2357</v>
      </c>
      <c r="E3217" s="34">
        <v>-8.6999999999999993</v>
      </c>
      <c r="F3217" s="34">
        <v>10.3</v>
      </c>
      <c r="G3217" s="35">
        <v>111</v>
      </c>
      <c r="H3217" s="35">
        <v>5</v>
      </c>
      <c r="I3217" s="36"/>
    </row>
    <row r="3218" spans="2:9" ht="15.75" thickTop="1" thickBot="1" x14ac:dyDescent="0.25">
      <c r="B3218" s="22">
        <v>3213</v>
      </c>
      <c r="C3218" s="32">
        <v>45768</v>
      </c>
      <c r="D3218" s="33" t="s">
        <v>2358</v>
      </c>
      <c r="E3218" s="34">
        <v>-8.3000000000000007</v>
      </c>
      <c r="F3218" s="34">
        <v>10.5</v>
      </c>
      <c r="G3218" s="35">
        <v>49</v>
      </c>
      <c r="H3218" s="35">
        <v>5</v>
      </c>
      <c r="I3218" s="36"/>
    </row>
    <row r="3219" spans="2:9" ht="15.75" thickTop="1" thickBot="1" x14ac:dyDescent="0.25">
      <c r="B3219" s="22">
        <v>3214</v>
      </c>
      <c r="C3219" s="32">
        <v>45770</v>
      </c>
      <c r="D3219" s="33" t="s">
        <v>2358</v>
      </c>
      <c r="E3219" s="34">
        <v>-8.3000000000000007</v>
      </c>
      <c r="F3219" s="34">
        <v>10.6</v>
      </c>
      <c r="G3219" s="35">
        <v>58</v>
      </c>
      <c r="H3219" s="35">
        <v>5</v>
      </c>
      <c r="I3219" s="36"/>
    </row>
    <row r="3220" spans="2:9" ht="15.75" thickTop="1" thickBot="1" x14ac:dyDescent="0.25">
      <c r="B3220" s="22">
        <v>3215</v>
      </c>
      <c r="C3220" s="32">
        <v>45772</v>
      </c>
      <c r="D3220" s="33" t="s">
        <v>2358</v>
      </c>
      <c r="E3220" s="34">
        <v>-8.1999999999999993</v>
      </c>
      <c r="F3220" s="34">
        <v>10.7</v>
      </c>
      <c r="G3220" s="35">
        <v>39</v>
      </c>
      <c r="H3220" s="35">
        <v>5</v>
      </c>
      <c r="I3220" s="36"/>
    </row>
    <row r="3221" spans="2:9" ht="15.75" thickTop="1" thickBot="1" x14ac:dyDescent="0.25">
      <c r="B3221" s="22">
        <v>3216</v>
      </c>
      <c r="C3221" s="32">
        <v>45879</v>
      </c>
      <c r="D3221" s="33" t="s">
        <v>2359</v>
      </c>
      <c r="E3221" s="34">
        <v>-7.3</v>
      </c>
      <c r="F3221" s="34">
        <v>11.6</v>
      </c>
      <c r="G3221" s="35">
        <v>47</v>
      </c>
      <c r="H3221" s="35">
        <v>5</v>
      </c>
      <c r="I3221" s="36"/>
    </row>
    <row r="3222" spans="2:9" ht="15.75" thickTop="1" thickBot="1" x14ac:dyDescent="0.25">
      <c r="B3222" s="22">
        <v>3217</v>
      </c>
      <c r="C3222" s="32">
        <v>45881</v>
      </c>
      <c r="D3222" s="33" t="s">
        <v>2359</v>
      </c>
      <c r="E3222" s="34">
        <v>-7.6</v>
      </c>
      <c r="F3222" s="34">
        <v>11.3</v>
      </c>
      <c r="G3222" s="35">
        <v>34</v>
      </c>
      <c r="H3222" s="35">
        <v>5</v>
      </c>
      <c r="I3222" s="36"/>
    </row>
    <row r="3223" spans="2:9" ht="15.75" thickTop="1" thickBot="1" x14ac:dyDescent="0.25">
      <c r="B3223" s="22">
        <v>3218</v>
      </c>
      <c r="C3223" s="32">
        <v>45883</v>
      </c>
      <c r="D3223" s="33" t="s">
        <v>2359</v>
      </c>
      <c r="E3223" s="34">
        <v>-8</v>
      </c>
      <c r="F3223" s="34">
        <v>10.9</v>
      </c>
      <c r="G3223" s="35">
        <v>42</v>
      </c>
      <c r="H3223" s="35">
        <v>5</v>
      </c>
      <c r="I3223" s="36"/>
    </row>
    <row r="3224" spans="2:9" ht="15.75" thickTop="1" thickBot="1" x14ac:dyDescent="0.25">
      <c r="B3224" s="22">
        <v>3219</v>
      </c>
      <c r="C3224" s="32">
        <v>45884</v>
      </c>
      <c r="D3224" s="33" t="s">
        <v>2360</v>
      </c>
      <c r="E3224" s="34">
        <v>-7.7</v>
      </c>
      <c r="F3224" s="34">
        <v>11.1</v>
      </c>
      <c r="G3224" s="35">
        <v>51</v>
      </c>
      <c r="H3224" s="35">
        <v>5</v>
      </c>
      <c r="I3224" s="36"/>
    </row>
    <row r="3225" spans="2:9" ht="15.75" thickTop="1" thickBot="1" x14ac:dyDescent="0.25">
      <c r="B3225" s="22">
        <v>3220</v>
      </c>
      <c r="C3225" s="32">
        <v>45886</v>
      </c>
      <c r="D3225" s="33" t="s">
        <v>2359</v>
      </c>
      <c r="E3225" s="34">
        <v>-7.6</v>
      </c>
      <c r="F3225" s="34">
        <v>11.2</v>
      </c>
      <c r="G3225" s="35">
        <v>50</v>
      </c>
      <c r="H3225" s="35">
        <v>5</v>
      </c>
      <c r="I3225" s="36"/>
    </row>
    <row r="3226" spans="2:9" ht="15.75" thickTop="1" thickBot="1" x14ac:dyDescent="0.25">
      <c r="B3226" s="22">
        <v>3221</v>
      </c>
      <c r="C3226" s="32">
        <v>45888</v>
      </c>
      <c r="D3226" s="33" t="s">
        <v>2359</v>
      </c>
      <c r="E3226" s="34">
        <v>-7.8</v>
      </c>
      <c r="F3226" s="34">
        <v>11.1</v>
      </c>
      <c r="G3226" s="35">
        <v>50</v>
      </c>
      <c r="H3226" s="35">
        <v>5</v>
      </c>
      <c r="I3226" s="36"/>
    </row>
    <row r="3227" spans="2:9" ht="15.75" thickTop="1" thickBot="1" x14ac:dyDescent="0.25">
      <c r="B3227" s="22">
        <v>3222</v>
      </c>
      <c r="C3227" s="32">
        <v>45889</v>
      </c>
      <c r="D3227" s="33" t="s">
        <v>2359</v>
      </c>
      <c r="E3227" s="34">
        <v>-7.4</v>
      </c>
      <c r="F3227" s="34">
        <v>11.3</v>
      </c>
      <c r="G3227" s="35">
        <v>40</v>
      </c>
      <c r="H3227" s="35">
        <v>5</v>
      </c>
      <c r="I3227" s="36"/>
    </row>
    <row r="3228" spans="2:9" ht="15.75" thickTop="1" thickBot="1" x14ac:dyDescent="0.25">
      <c r="B3228" s="22">
        <v>3223</v>
      </c>
      <c r="C3228" s="32">
        <v>45891</v>
      </c>
      <c r="D3228" s="33" t="s">
        <v>2359</v>
      </c>
      <c r="E3228" s="34">
        <v>-8.1</v>
      </c>
      <c r="F3228" s="34">
        <v>11</v>
      </c>
      <c r="G3228" s="35">
        <v>49</v>
      </c>
      <c r="H3228" s="35">
        <v>5</v>
      </c>
      <c r="I3228" s="36"/>
    </row>
    <row r="3229" spans="2:9" ht="15.75" thickTop="1" thickBot="1" x14ac:dyDescent="0.25">
      <c r="B3229" s="22">
        <v>3224</v>
      </c>
      <c r="C3229" s="32">
        <v>45892</v>
      </c>
      <c r="D3229" s="33" t="s">
        <v>2359</v>
      </c>
      <c r="E3229" s="34">
        <v>-8.3000000000000007</v>
      </c>
      <c r="F3229" s="34">
        <v>10.7</v>
      </c>
      <c r="G3229" s="35">
        <v>37</v>
      </c>
      <c r="H3229" s="35">
        <v>5</v>
      </c>
      <c r="I3229" s="36"/>
    </row>
    <row r="3230" spans="2:9" ht="15.75" thickTop="1" thickBot="1" x14ac:dyDescent="0.25">
      <c r="B3230" s="22">
        <v>3225</v>
      </c>
      <c r="C3230" s="32">
        <v>45894</v>
      </c>
      <c r="D3230" s="33" t="s">
        <v>2359</v>
      </c>
      <c r="E3230" s="34">
        <v>-7.9</v>
      </c>
      <c r="F3230" s="34">
        <v>10.9</v>
      </c>
      <c r="G3230" s="35">
        <v>86</v>
      </c>
      <c r="H3230" s="35">
        <v>5</v>
      </c>
      <c r="I3230" s="36"/>
    </row>
    <row r="3231" spans="2:9" ht="15.75" thickTop="1" thickBot="1" x14ac:dyDescent="0.25">
      <c r="B3231" s="22">
        <v>3226</v>
      </c>
      <c r="C3231" s="32">
        <v>45896</v>
      </c>
      <c r="D3231" s="33" t="s">
        <v>2359</v>
      </c>
      <c r="E3231" s="34">
        <v>-8</v>
      </c>
      <c r="F3231" s="34">
        <v>10.9</v>
      </c>
      <c r="G3231" s="35">
        <v>64</v>
      </c>
      <c r="H3231" s="35">
        <v>5</v>
      </c>
      <c r="I3231" s="36"/>
    </row>
    <row r="3232" spans="2:9" ht="15.75" thickTop="1" thickBot="1" x14ac:dyDescent="0.25">
      <c r="B3232" s="22">
        <v>3227</v>
      </c>
      <c r="C3232" s="32">
        <v>45897</v>
      </c>
      <c r="D3232" s="33" t="s">
        <v>2359</v>
      </c>
      <c r="E3232" s="34">
        <v>-8.1</v>
      </c>
      <c r="F3232" s="34">
        <v>11</v>
      </c>
      <c r="G3232" s="35">
        <v>46</v>
      </c>
      <c r="H3232" s="35">
        <v>5</v>
      </c>
      <c r="I3232" s="36"/>
    </row>
    <row r="3233" spans="2:9" ht="15.75" thickTop="1" thickBot="1" x14ac:dyDescent="0.25">
      <c r="B3233" s="22">
        <v>3228</v>
      </c>
      <c r="C3233" s="32">
        <v>45899</v>
      </c>
      <c r="D3233" s="33" t="s">
        <v>2359</v>
      </c>
      <c r="E3233" s="34">
        <v>-7.8</v>
      </c>
      <c r="F3233" s="34">
        <v>11.1</v>
      </c>
      <c r="G3233" s="35">
        <v>37</v>
      </c>
      <c r="H3233" s="35">
        <v>5</v>
      </c>
      <c r="I3233" s="36"/>
    </row>
    <row r="3234" spans="2:9" ht="15.75" thickTop="1" thickBot="1" x14ac:dyDescent="0.25">
      <c r="B3234" s="22">
        <v>3229</v>
      </c>
      <c r="C3234" s="32">
        <v>45964</v>
      </c>
      <c r="D3234" s="33" t="s">
        <v>2361</v>
      </c>
      <c r="E3234" s="34">
        <v>-8.1</v>
      </c>
      <c r="F3234" s="34">
        <v>10.8</v>
      </c>
      <c r="G3234" s="35">
        <v>56</v>
      </c>
      <c r="H3234" s="35">
        <v>5</v>
      </c>
      <c r="I3234" s="36"/>
    </row>
    <row r="3235" spans="2:9" ht="15.75" thickTop="1" thickBot="1" x14ac:dyDescent="0.25">
      <c r="B3235" s="22">
        <v>3230</v>
      </c>
      <c r="C3235" s="32">
        <v>45966</v>
      </c>
      <c r="D3235" s="33" t="s">
        <v>2361</v>
      </c>
      <c r="E3235" s="34">
        <v>-8.1</v>
      </c>
      <c r="F3235" s="34">
        <v>10.8</v>
      </c>
      <c r="G3235" s="35">
        <v>64</v>
      </c>
      <c r="H3235" s="35">
        <v>5</v>
      </c>
      <c r="I3235" s="36"/>
    </row>
    <row r="3236" spans="2:9" ht="15.75" thickTop="1" thickBot="1" x14ac:dyDescent="0.25">
      <c r="B3236" s="22">
        <v>3231</v>
      </c>
      <c r="C3236" s="32">
        <v>45968</v>
      </c>
      <c r="D3236" s="33" t="s">
        <v>2361</v>
      </c>
      <c r="E3236" s="34">
        <v>-7.8</v>
      </c>
      <c r="F3236" s="34">
        <v>11.2</v>
      </c>
      <c r="G3236" s="35">
        <v>29</v>
      </c>
      <c r="H3236" s="35">
        <v>5</v>
      </c>
      <c r="I3236" s="36"/>
    </row>
    <row r="3237" spans="2:9" ht="15.75" thickTop="1" thickBot="1" x14ac:dyDescent="0.25">
      <c r="B3237" s="22">
        <v>3232</v>
      </c>
      <c r="C3237" s="32">
        <v>46045</v>
      </c>
      <c r="D3237" s="33" t="s">
        <v>2362</v>
      </c>
      <c r="E3237" s="34">
        <v>-7.4</v>
      </c>
      <c r="F3237" s="34">
        <v>11.4</v>
      </c>
      <c r="G3237" s="35">
        <v>43</v>
      </c>
      <c r="H3237" s="35">
        <v>5</v>
      </c>
      <c r="I3237" s="36"/>
    </row>
    <row r="3238" spans="2:9" ht="15.75" thickTop="1" thickBot="1" x14ac:dyDescent="0.25">
      <c r="B3238" s="22">
        <v>3233</v>
      </c>
      <c r="C3238" s="32">
        <v>46047</v>
      </c>
      <c r="D3238" s="33" t="s">
        <v>2362</v>
      </c>
      <c r="E3238" s="34">
        <v>-7.4</v>
      </c>
      <c r="F3238" s="34">
        <v>11.3</v>
      </c>
      <c r="G3238" s="35">
        <v>46</v>
      </c>
      <c r="H3238" s="35">
        <v>5</v>
      </c>
      <c r="I3238" s="36"/>
    </row>
    <row r="3239" spans="2:9" ht="15.75" thickTop="1" thickBot="1" x14ac:dyDescent="0.25">
      <c r="B3239" s="22">
        <v>3234</v>
      </c>
      <c r="C3239" s="32">
        <v>46049</v>
      </c>
      <c r="D3239" s="33" t="s">
        <v>2362</v>
      </c>
      <c r="E3239" s="34">
        <v>-7.6</v>
      </c>
      <c r="F3239" s="34">
        <v>11.3</v>
      </c>
      <c r="G3239" s="35">
        <v>33</v>
      </c>
      <c r="H3239" s="35">
        <v>5</v>
      </c>
      <c r="I3239" s="36"/>
    </row>
    <row r="3240" spans="2:9" ht="15.75" thickTop="1" thickBot="1" x14ac:dyDescent="0.25">
      <c r="B3240" s="22">
        <v>3235</v>
      </c>
      <c r="C3240" s="32">
        <v>46117</v>
      </c>
      <c r="D3240" s="33" t="s">
        <v>2362</v>
      </c>
      <c r="E3240" s="34">
        <v>-7.8</v>
      </c>
      <c r="F3240" s="34">
        <v>11.1</v>
      </c>
      <c r="G3240" s="35">
        <v>38</v>
      </c>
      <c r="H3240" s="35">
        <v>5</v>
      </c>
      <c r="I3240" s="36"/>
    </row>
    <row r="3241" spans="2:9" ht="15.75" thickTop="1" thickBot="1" x14ac:dyDescent="0.25">
      <c r="B3241" s="22">
        <v>3236</v>
      </c>
      <c r="C3241" s="32">
        <v>46119</v>
      </c>
      <c r="D3241" s="33" t="s">
        <v>2362</v>
      </c>
      <c r="E3241" s="34">
        <v>-7.9</v>
      </c>
      <c r="F3241" s="34">
        <v>11</v>
      </c>
      <c r="G3241" s="35">
        <v>72</v>
      </c>
      <c r="H3241" s="35">
        <v>5</v>
      </c>
      <c r="I3241" s="36"/>
    </row>
    <row r="3242" spans="2:9" ht="15.75" thickTop="1" thickBot="1" x14ac:dyDescent="0.25">
      <c r="B3242" s="22">
        <v>3237</v>
      </c>
      <c r="C3242" s="32">
        <v>46145</v>
      </c>
      <c r="D3242" s="33" t="s">
        <v>2362</v>
      </c>
      <c r="E3242" s="34">
        <v>-8</v>
      </c>
      <c r="F3242" s="34">
        <v>10.9</v>
      </c>
      <c r="G3242" s="35">
        <v>61</v>
      </c>
      <c r="H3242" s="35">
        <v>5</v>
      </c>
      <c r="I3242" s="36"/>
    </row>
    <row r="3243" spans="2:9" ht="15.75" thickTop="1" thickBot="1" x14ac:dyDescent="0.25">
      <c r="B3243" s="22">
        <v>3238</v>
      </c>
      <c r="C3243" s="32">
        <v>46147</v>
      </c>
      <c r="D3243" s="33" t="s">
        <v>2362</v>
      </c>
      <c r="E3243" s="34">
        <v>-8.1</v>
      </c>
      <c r="F3243" s="34">
        <v>10.8</v>
      </c>
      <c r="G3243" s="35">
        <v>44</v>
      </c>
      <c r="H3243" s="35">
        <v>5</v>
      </c>
      <c r="I3243" s="36"/>
    </row>
    <row r="3244" spans="2:9" ht="15.75" thickTop="1" thickBot="1" x14ac:dyDescent="0.25">
      <c r="B3244" s="22">
        <v>3239</v>
      </c>
      <c r="C3244" s="32">
        <v>46149</v>
      </c>
      <c r="D3244" s="33" t="s">
        <v>2362</v>
      </c>
      <c r="E3244" s="34">
        <v>-7.7</v>
      </c>
      <c r="F3244" s="34">
        <v>11.2</v>
      </c>
      <c r="G3244" s="35">
        <v>31</v>
      </c>
      <c r="H3244" s="35">
        <v>5</v>
      </c>
      <c r="I3244" s="36"/>
    </row>
    <row r="3245" spans="2:9" ht="15.75" thickTop="1" thickBot="1" x14ac:dyDescent="0.25">
      <c r="B3245" s="22">
        <v>3240</v>
      </c>
      <c r="C3245" s="32">
        <v>46236</v>
      </c>
      <c r="D3245" s="33" t="s">
        <v>2363</v>
      </c>
      <c r="E3245" s="34">
        <v>-7.9</v>
      </c>
      <c r="F3245" s="34">
        <v>11</v>
      </c>
      <c r="G3245" s="35">
        <v>54</v>
      </c>
      <c r="H3245" s="35">
        <v>5</v>
      </c>
      <c r="I3245" s="36"/>
    </row>
    <row r="3246" spans="2:9" ht="15.75" thickTop="1" thickBot="1" x14ac:dyDescent="0.25">
      <c r="B3246" s="22">
        <v>3241</v>
      </c>
      <c r="C3246" s="32">
        <v>46238</v>
      </c>
      <c r="D3246" s="33" t="s">
        <v>2363</v>
      </c>
      <c r="E3246" s="34">
        <v>-7.7</v>
      </c>
      <c r="F3246" s="34">
        <v>11.1</v>
      </c>
      <c r="G3246" s="35">
        <v>41</v>
      </c>
      <c r="H3246" s="35">
        <v>5</v>
      </c>
      <c r="I3246" s="36"/>
    </row>
    <row r="3247" spans="2:9" ht="15.75" thickTop="1" thickBot="1" x14ac:dyDescent="0.25">
      <c r="B3247" s="22">
        <v>3242</v>
      </c>
      <c r="C3247" s="32">
        <v>46240</v>
      </c>
      <c r="D3247" s="33" t="s">
        <v>2363</v>
      </c>
      <c r="E3247" s="34">
        <v>-8.1</v>
      </c>
      <c r="F3247" s="34">
        <v>10.8</v>
      </c>
      <c r="G3247" s="35">
        <v>46</v>
      </c>
      <c r="H3247" s="35">
        <v>5</v>
      </c>
      <c r="I3247" s="36"/>
    </row>
    <row r="3248" spans="2:9" ht="15.75" thickTop="1" thickBot="1" x14ac:dyDescent="0.25">
      <c r="B3248" s="22">
        <v>3243</v>
      </c>
      <c r="C3248" s="32">
        <v>46242</v>
      </c>
      <c r="D3248" s="33" t="s">
        <v>2363</v>
      </c>
      <c r="E3248" s="34">
        <v>-7.9</v>
      </c>
      <c r="F3248" s="34">
        <v>11</v>
      </c>
      <c r="G3248" s="35">
        <v>65</v>
      </c>
      <c r="H3248" s="35">
        <v>5</v>
      </c>
      <c r="I3248" s="36"/>
    </row>
    <row r="3249" spans="2:9" ht="15.75" thickTop="1" thickBot="1" x14ac:dyDescent="0.25">
      <c r="B3249" s="22">
        <v>3244</v>
      </c>
      <c r="C3249" s="32">
        <v>46244</v>
      </c>
      <c r="D3249" s="33" t="s">
        <v>2363</v>
      </c>
      <c r="E3249" s="34">
        <v>-8.4</v>
      </c>
      <c r="F3249" s="34">
        <v>10.5</v>
      </c>
      <c r="G3249" s="35">
        <v>65</v>
      </c>
      <c r="H3249" s="35">
        <v>5</v>
      </c>
      <c r="I3249" s="36"/>
    </row>
    <row r="3250" spans="2:9" ht="15.75" thickTop="1" thickBot="1" x14ac:dyDescent="0.25">
      <c r="B3250" s="22">
        <v>3245</v>
      </c>
      <c r="C3250" s="32">
        <v>46282</v>
      </c>
      <c r="D3250" s="33" t="s">
        <v>2364</v>
      </c>
      <c r="E3250" s="34">
        <v>-8.1999999999999993</v>
      </c>
      <c r="F3250" s="34">
        <v>10.6</v>
      </c>
      <c r="G3250" s="35">
        <v>37</v>
      </c>
      <c r="H3250" s="35">
        <v>5</v>
      </c>
      <c r="I3250" s="36"/>
    </row>
    <row r="3251" spans="2:9" ht="15.75" thickTop="1" thickBot="1" x14ac:dyDescent="0.25">
      <c r="B3251" s="22">
        <v>3246</v>
      </c>
      <c r="C3251" s="32">
        <v>46284</v>
      </c>
      <c r="D3251" s="33" t="s">
        <v>2364</v>
      </c>
      <c r="E3251" s="34">
        <v>-8.3000000000000007</v>
      </c>
      <c r="F3251" s="34">
        <v>10.5</v>
      </c>
      <c r="G3251" s="35">
        <v>37</v>
      </c>
      <c r="H3251" s="35">
        <v>5</v>
      </c>
      <c r="I3251" s="36"/>
    </row>
    <row r="3252" spans="2:9" ht="15.75" thickTop="1" thickBot="1" x14ac:dyDescent="0.25">
      <c r="B3252" s="22">
        <v>3247</v>
      </c>
      <c r="C3252" s="32">
        <v>46286</v>
      </c>
      <c r="D3252" s="33" t="s">
        <v>2364</v>
      </c>
      <c r="E3252" s="34">
        <v>-8.4</v>
      </c>
      <c r="F3252" s="34">
        <v>10.3</v>
      </c>
      <c r="G3252" s="35">
        <v>65</v>
      </c>
      <c r="H3252" s="35">
        <v>5</v>
      </c>
      <c r="I3252" s="36"/>
    </row>
    <row r="3253" spans="2:9" ht="15.75" thickTop="1" thickBot="1" x14ac:dyDescent="0.25">
      <c r="B3253" s="22">
        <v>3248</v>
      </c>
      <c r="C3253" s="32">
        <v>46325</v>
      </c>
      <c r="D3253" s="33" t="s">
        <v>1919</v>
      </c>
      <c r="E3253" s="34">
        <v>-8.5</v>
      </c>
      <c r="F3253" s="34">
        <v>10.3</v>
      </c>
      <c r="G3253" s="35">
        <v>48</v>
      </c>
      <c r="H3253" s="35">
        <v>5</v>
      </c>
      <c r="I3253" s="36"/>
    </row>
    <row r="3254" spans="2:9" ht="15.75" thickTop="1" thickBot="1" x14ac:dyDescent="0.25">
      <c r="B3254" s="22">
        <v>3249</v>
      </c>
      <c r="C3254" s="32">
        <v>46342</v>
      </c>
      <c r="D3254" s="33" t="s">
        <v>2365</v>
      </c>
      <c r="E3254" s="34">
        <v>-8.8000000000000007</v>
      </c>
      <c r="F3254" s="34">
        <v>10.1</v>
      </c>
      <c r="G3254" s="35">
        <v>71</v>
      </c>
      <c r="H3254" s="35">
        <v>5</v>
      </c>
      <c r="I3254" s="36"/>
    </row>
    <row r="3255" spans="2:9" ht="15.75" thickTop="1" thickBot="1" x14ac:dyDescent="0.25">
      <c r="B3255" s="22">
        <v>3250</v>
      </c>
      <c r="C3255" s="32">
        <v>46348</v>
      </c>
      <c r="D3255" s="33" t="s">
        <v>2366</v>
      </c>
      <c r="E3255" s="34">
        <v>-8.6</v>
      </c>
      <c r="F3255" s="34">
        <v>10.3</v>
      </c>
      <c r="G3255" s="35">
        <v>55</v>
      </c>
      <c r="H3255" s="35">
        <v>5</v>
      </c>
      <c r="I3255" s="36"/>
    </row>
    <row r="3256" spans="2:9" ht="15.75" thickTop="1" thickBot="1" x14ac:dyDescent="0.25">
      <c r="B3256" s="22">
        <v>3251</v>
      </c>
      <c r="C3256" s="32">
        <v>46354</v>
      </c>
      <c r="D3256" s="33" t="s">
        <v>2367</v>
      </c>
      <c r="E3256" s="34">
        <v>-8.6999999999999993</v>
      </c>
      <c r="F3256" s="34">
        <v>10.199999999999999</v>
      </c>
      <c r="G3256" s="35">
        <v>47</v>
      </c>
      <c r="H3256" s="35">
        <v>5</v>
      </c>
      <c r="I3256" s="36"/>
    </row>
    <row r="3257" spans="2:9" ht="15.75" thickTop="1" thickBot="1" x14ac:dyDescent="0.25">
      <c r="B3257" s="22">
        <v>3252</v>
      </c>
      <c r="C3257" s="32">
        <v>46359</v>
      </c>
      <c r="D3257" s="33" t="s">
        <v>2368</v>
      </c>
      <c r="E3257" s="34">
        <v>-8.6</v>
      </c>
      <c r="F3257" s="34">
        <v>10.1</v>
      </c>
      <c r="G3257" s="35">
        <v>88</v>
      </c>
      <c r="H3257" s="35">
        <v>5</v>
      </c>
      <c r="I3257" s="36"/>
    </row>
    <row r="3258" spans="2:9" ht="15.75" thickTop="1" thickBot="1" x14ac:dyDescent="0.25">
      <c r="B3258" s="22">
        <v>3253</v>
      </c>
      <c r="C3258" s="32">
        <v>46395</v>
      </c>
      <c r="D3258" s="33" t="s">
        <v>2369</v>
      </c>
      <c r="E3258" s="34">
        <v>-8.3000000000000007</v>
      </c>
      <c r="F3258" s="34">
        <v>10.5</v>
      </c>
      <c r="G3258" s="35">
        <v>22</v>
      </c>
      <c r="H3258" s="35">
        <v>5</v>
      </c>
      <c r="I3258" s="36"/>
    </row>
    <row r="3259" spans="2:9" ht="15.75" thickTop="1" thickBot="1" x14ac:dyDescent="0.25">
      <c r="B3259" s="22">
        <v>3254</v>
      </c>
      <c r="C3259" s="32">
        <v>46397</v>
      </c>
      <c r="D3259" s="33" t="s">
        <v>2369</v>
      </c>
      <c r="E3259" s="34">
        <v>-8.6</v>
      </c>
      <c r="F3259" s="34">
        <v>10.199999999999999</v>
      </c>
      <c r="G3259" s="35">
        <v>43</v>
      </c>
      <c r="H3259" s="35">
        <v>5</v>
      </c>
      <c r="I3259" s="36"/>
    </row>
    <row r="3260" spans="2:9" ht="15.75" thickTop="1" thickBot="1" x14ac:dyDescent="0.25">
      <c r="B3260" s="22">
        <v>3255</v>
      </c>
      <c r="C3260" s="32">
        <v>46399</v>
      </c>
      <c r="D3260" s="33" t="s">
        <v>2369</v>
      </c>
      <c r="E3260" s="34">
        <v>-8.4</v>
      </c>
      <c r="F3260" s="34">
        <v>10.4</v>
      </c>
      <c r="G3260" s="35">
        <v>22</v>
      </c>
      <c r="H3260" s="35">
        <v>5</v>
      </c>
      <c r="I3260" s="36"/>
    </row>
    <row r="3261" spans="2:9" ht="15.75" thickTop="1" thickBot="1" x14ac:dyDescent="0.25">
      <c r="B3261" s="22">
        <v>3256</v>
      </c>
      <c r="C3261" s="32">
        <v>46414</v>
      </c>
      <c r="D3261" s="33" t="s">
        <v>2370</v>
      </c>
      <c r="E3261" s="34">
        <v>-8.3000000000000007</v>
      </c>
      <c r="F3261" s="34">
        <v>10.4</v>
      </c>
      <c r="G3261" s="35">
        <v>31</v>
      </c>
      <c r="H3261" s="35">
        <v>5</v>
      </c>
      <c r="I3261" s="36"/>
    </row>
    <row r="3262" spans="2:9" ht="15.75" thickTop="1" thickBot="1" x14ac:dyDescent="0.25">
      <c r="B3262" s="22">
        <v>3257</v>
      </c>
      <c r="C3262" s="32">
        <v>46419</v>
      </c>
      <c r="D3262" s="33" t="s">
        <v>2371</v>
      </c>
      <c r="E3262" s="34">
        <v>-8.3000000000000007</v>
      </c>
      <c r="F3262" s="34">
        <v>10.5</v>
      </c>
      <c r="G3262" s="35">
        <v>16</v>
      </c>
      <c r="H3262" s="35">
        <v>5</v>
      </c>
      <c r="I3262" s="36"/>
    </row>
    <row r="3263" spans="2:9" ht="15.75" thickTop="1" thickBot="1" x14ac:dyDescent="0.25">
      <c r="B3263" s="22">
        <v>3258</v>
      </c>
      <c r="C3263" s="32">
        <v>46446</v>
      </c>
      <c r="D3263" s="33" t="s">
        <v>2372</v>
      </c>
      <c r="E3263" s="34">
        <v>-8.1</v>
      </c>
      <c r="F3263" s="34">
        <v>10.6</v>
      </c>
      <c r="G3263" s="35">
        <v>26</v>
      </c>
      <c r="H3263" s="35">
        <v>5</v>
      </c>
      <c r="I3263" s="36"/>
    </row>
    <row r="3264" spans="2:9" ht="15.75" thickTop="1" thickBot="1" x14ac:dyDescent="0.25">
      <c r="B3264" s="22">
        <v>3259</v>
      </c>
      <c r="C3264" s="32">
        <v>46459</v>
      </c>
      <c r="D3264" s="33" t="s">
        <v>2373</v>
      </c>
      <c r="E3264" s="34">
        <v>-8.1999999999999993</v>
      </c>
      <c r="F3264" s="34">
        <v>10.5</v>
      </c>
      <c r="G3264" s="35">
        <v>16</v>
      </c>
      <c r="H3264" s="35">
        <v>5</v>
      </c>
      <c r="I3264" s="36"/>
    </row>
    <row r="3265" spans="2:9" ht="15.75" thickTop="1" thickBot="1" x14ac:dyDescent="0.25">
      <c r="B3265" s="22">
        <v>3260</v>
      </c>
      <c r="C3265" s="32">
        <v>46483</v>
      </c>
      <c r="D3265" s="33" t="s">
        <v>2374</v>
      </c>
      <c r="E3265" s="34">
        <v>-8</v>
      </c>
      <c r="F3265" s="34">
        <v>10.8</v>
      </c>
      <c r="G3265" s="35">
        <v>25</v>
      </c>
      <c r="H3265" s="35">
        <v>5</v>
      </c>
      <c r="I3265" s="36"/>
    </row>
    <row r="3266" spans="2:9" ht="15.75" thickTop="1" thickBot="1" x14ac:dyDescent="0.25">
      <c r="B3266" s="22">
        <v>3261</v>
      </c>
      <c r="C3266" s="32">
        <v>46485</v>
      </c>
      <c r="D3266" s="33" t="s">
        <v>2374</v>
      </c>
      <c r="E3266" s="34">
        <v>-8.1</v>
      </c>
      <c r="F3266" s="34">
        <v>10.6</v>
      </c>
      <c r="G3266" s="35">
        <v>29</v>
      </c>
      <c r="H3266" s="35">
        <v>5</v>
      </c>
      <c r="I3266" s="36"/>
    </row>
    <row r="3267" spans="2:9" ht="15.75" thickTop="1" thickBot="1" x14ac:dyDescent="0.25">
      <c r="B3267" s="22">
        <v>3262</v>
      </c>
      <c r="C3267" s="32">
        <v>46487</v>
      </c>
      <c r="D3267" s="33" t="s">
        <v>2374</v>
      </c>
      <c r="E3267" s="34">
        <v>-8.1999999999999993</v>
      </c>
      <c r="F3267" s="34">
        <v>10.5</v>
      </c>
      <c r="G3267" s="35">
        <v>19</v>
      </c>
      <c r="H3267" s="35">
        <v>5</v>
      </c>
      <c r="I3267" s="36"/>
    </row>
    <row r="3268" spans="2:9" ht="15.75" thickTop="1" thickBot="1" x14ac:dyDescent="0.25">
      <c r="B3268" s="22">
        <v>3263</v>
      </c>
      <c r="C3268" s="32">
        <v>46499</v>
      </c>
      <c r="D3268" s="33" t="s">
        <v>2375</v>
      </c>
      <c r="E3268" s="34">
        <v>-8.3000000000000007</v>
      </c>
      <c r="F3268" s="34">
        <v>10.5</v>
      </c>
      <c r="G3268" s="35">
        <v>21</v>
      </c>
      <c r="H3268" s="35">
        <v>5</v>
      </c>
      <c r="I3268" s="36"/>
    </row>
    <row r="3269" spans="2:9" ht="15.75" thickTop="1" thickBot="1" x14ac:dyDescent="0.25">
      <c r="B3269" s="22">
        <v>3264</v>
      </c>
      <c r="C3269" s="32">
        <v>46509</v>
      </c>
      <c r="D3269" s="33" t="s">
        <v>2376</v>
      </c>
      <c r="E3269" s="34">
        <v>-8.1999999999999993</v>
      </c>
      <c r="F3269" s="34">
        <v>10.6</v>
      </c>
      <c r="G3269" s="35">
        <v>18</v>
      </c>
      <c r="H3269" s="35">
        <v>5</v>
      </c>
      <c r="I3269" s="36"/>
    </row>
    <row r="3270" spans="2:9" ht="15.75" thickTop="1" thickBot="1" x14ac:dyDescent="0.25">
      <c r="B3270" s="22">
        <v>3265</v>
      </c>
      <c r="C3270" s="32">
        <v>46514</v>
      </c>
      <c r="D3270" s="33" t="s">
        <v>2377</v>
      </c>
      <c r="E3270" s="34">
        <v>-8.3000000000000007</v>
      </c>
      <c r="F3270" s="34">
        <v>10.4</v>
      </c>
      <c r="G3270" s="35">
        <v>46</v>
      </c>
      <c r="H3270" s="35">
        <v>5</v>
      </c>
      <c r="I3270" s="36"/>
    </row>
    <row r="3271" spans="2:9" ht="15.75" thickTop="1" thickBot="1" x14ac:dyDescent="0.25">
      <c r="B3271" s="22">
        <v>3266</v>
      </c>
      <c r="C3271" s="32">
        <v>46519</v>
      </c>
      <c r="D3271" s="33" t="s">
        <v>2378</v>
      </c>
      <c r="E3271" s="34">
        <v>-8.3000000000000007</v>
      </c>
      <c r="F3271" s="34">
        <v>10.6</v>
      </c>
      <c r="G3271" s="35">
        <v>21</v>
      </c>
      <c r="H3271" s="35">
        <v>5</v>
      </c>
      <c r="I3271" s="36"/>
    </row>
    <row r="3272" spans="2:9" ht="15.75" thickTop="1" thickBot="1" x14ac:dyDescent="0.25">
      <c r="B3272" s="22">
        <v>3267</v>
      </c>
      <c r="C3272" s="32">
        <v>46535</v>
      </c>
      <c r="D3272" s="33" t="s">
        <v>2379</v>
      </c>
      <c r="E3272" s="34">
        <v>-7.8</v>
      </c>
      <c r="F3272" s="34">
        <v>11.1</v>
      </c>
      <c r="G3272" s="35">
        <v>30</v>
      </c>
      <c r="H3272" s="35">
        <v>5</v>
      </c>
      <c r="I3272" s="36"/>
    </row>
    <row r="3273" spans="2:9" ht="15.75" thickTop="1" thickBot="1" x14ac:dyDescent="0.25">
      <c r="B3273" s="22">
        <v>3268</v>
      </c>
      <c r="C3273" s="32">
        <v>46537</v>
      </c>
      <c r="D3273" s="33" t="s">
        <v>2379</v>
      </c>
      <c r="E3273" s="34">
        <v>-8</v>
      </c>
      <c r="F3273" s="34">
        <v>10.9</v>
      </c>
      <c r="G3273" s="35">
        <v>30</v>
      </c>
      <c r="H3273" s="35">
        <v>5</v>
      </c>
      <c r="I3273" s="36"/>
    </row>
    <row r="3274" spans="2:9" ht="15.75" thickTop="1" thickBot="1" x14ac:dyDescent="0.25">
      <c r="B3274" s="22">
        <v>3269</v>
      </c>
      <c r="C3274" s="32">
        <v>46539</v>
      </c>
      <c r="D3274" s="33" t="s">
        <v>2379</v>
      </c>
      <c r="E3274" s="34">
        <v>-8.3000000000000007</v>
      </c>
      <c r="F3274" s="34">
        <v>10.6</v>
      </c>
      <c r="G3274" s="35">
        <v>40</v>
      </c>
      <c r="H3274" s="35">
        <v>5</v>
      </c>
      <c r="I3274" s="36"/>
    </row>
    <row r="3275" spans="2:9" ht="15.75" thickTop="1" thickBot="1" x14ac:dyDescent="0.25">
      <c r="B3275" s="22">
        <v>3270</v>
      </c>
      <c r="C3275" s="32">
        <v>46562</v>
      </c>
      <c r="D3275" s="33" t="s">
        <v>2380</v>
      </c>
      <c r="E3275" s="34">
        <v>-8.1999999999999993</v>
      </c>
      <c r="F3275" s="34">
        <v>10.6</v>
      </c>
      <c r="G3275" s="35">
        <v>25</v>
      </c>
      <c r="H3275" s="35">
        <v>5</v>
      </c>
      <c r="I3275" s="36"/>
    </row>
    <row r="3276" spans="2:9" ht="15.75" thickTop="1" thickBot="1" x14ac:dyDescent="0.25">
      <c r="B3276" s="22">
        <v>3271</v>
      </c>
      <c r="C3276" s="32">
        <v>46569</v>
      </c>
      <c r="D3276" s="33" t="s">
        <v>2381</v>
      </c>
      <c r="E3276" s="34">
        <v>-8.3000000000000007</v>
      </c>
      <c r="F3276" s="34">
        <v>10.5</v>
      </c>
      <c r="G3276" s="35">
        <v>30</v>
      </c>
      <c r="H3276" s="35">
        <v>5</v>
      </c>
      <c r="I3276" s="36"/>
    </row>
    <row r="3277" spans="2:9" ht="15.75" thickTop="1" thickBot="1" x14ac:dyDescent="0.25">
      <c r="B3277" s="22">
        <v>3272</v>
      </c>
      <c r="C3277" s="32">
        <v>47051</v>
      </c>
      <c r="D3277" s="33" t="s">
        <v>2382</v>
      </c>
      <c r="E3277" s="34">
        <v>-7.8</v>
      </c>
      <c r="F3277" s="34">
        <v>11.2</v>
      </c>
      <c r="G3277" s="35">
        <v>41</v>
      </c>
      <c r="H3277" s="35">
        <v>5</v>
      </c>
      <c r="I3277" s="36"/>
    </row>
    <row r="3278" spans="2:9" ht="15.75" thickTop="1" thickBot="1" x14ac:dyDescent="0.25">
      <c r="B3278" s="22">
        <v>3273</v>
      </c>
      <c r="C3278" s="32">
        <v>47053</v>
      </c>
      <c r="D3278" s="33" t="s">
        <v>2382</v>
      </c>
      <c r="E3278" s="34">
        <v>-7.7</v>
      </c>
      <c r="F3278" s="34">
        <v>11.3</v>
      </c>
      <c r="G3278" s="35">
        <v>35</v>
      </c>
      <c r="H3278" s="35">
        <v>5</v>
      </c>
      <c r="I3278" s="36"/>
    </row>
    <row r="3279" spans="2:9" ht="15.75" thickTop="1" thickBot="1" x14ac:dyDescent="0.25">
      <c r="B3279" s="22">
        <v>3274</v>
      </c>
      <c r="C3279" s="32">
        <v>47055</v>
      </c>
      <c r="D3279" s="33" t="s">
        <v>2382</v>
      </c>
      <c r="E3279" s="34">
        <v>-8.1</v>
      </c>
      <c r="F3279" s="34">
        <v>11</v>
      </c>
      <c r="G3279" s="35">
        <v>33</v>
      </c>
      <c r="H3279" s="35">
        <v>5</v>
      </c>
      <c r="I3279" s="36"/>
    </row>
    <row r="3280" spans="2:9" ht="15.75" thickTop="1" thickBot="1" x14ac:dyDescent="0.25">
      <c r="B3280" s="22">
        <v>3275</v>
      </c>
      <c r="C3280" s="32">
        <v>47057</v>
      </c>
      <c r="D3280" s="33" t="s">
        <v>2382</v>
      </c>
      <c r="E3280" s="34">
        <v>-8.1</v>
      </c>
      <c r="F3280" s="34">
        <v>10.8</v>
      </c>
      <c r="G3280" s="35">
        <v>73</v>
      </c>
      <c r="H3280" s="35">
        <v>5</v>
      </c>
      <c r="I3280" s="36"/>
    </row>
    <row r="3281" spans="2:9" ht="15.75" thickTop="1" thickBot="1" x14ac:dyDescent="0.25">
      <c r="B3281" s="22">
        <v>3276</v>
      </c>
      <c r="C3281" s="32">
        <v>47058</v>
      </c>
      <c r="D3281" s="33" t="s">
        <v>2382</v>
      </c>
      <c r="E3281" s="34">
        <v>-7.9</v>
      </c>
      <c r="F3281" s="34">
        <v>11.1</v>
      </c>
      <c r="G3281" s="35">
        <v>35</v>
      </c>
      <c r="H3281" s="35">
        <v>5</v>
      </c>
      <c r="I3281" s="36"/>
    </row>
    <row r="3282" spans="2:9" ht="15.75" thickTop="1" thickBot="1" x14ac:dyDescent="0.25">
      <c r="B3282" s="22">
        <v>3277</v>
      </c>
      <c r="C3282" s="32">
        <v>47059</v>
      </c>
      <c r="D3282" s="33" t="s">
        <v>2382</v>
      </c>
      <c r="E3282" s="34">
        <v>-7.1</v>
      </c>
      <c r="F3282" s="34">
        <v>11.7</v>
      </c>
      <c r="G3282" s="35">
        <v>27</v>
      </c>
      <c r="H3282" s="35">
        <v>5</v>
      </c>
      <c r="I3282" s="36"/>
    </row>
    <row r="3283" spans="2:9" ht="15.75" thickTop="1" thickBot="1" x14ac:dyDescent="0.25">
      <c r="B3283" s="22">
        <v>3278</v>
      </c>
      <c r="C3283" s="32">
        <v>47119</v>
      </c>
      <c r="D3283" s="33" t="s">
        <v>2382</v>
      </c>
      <c r="E3283" s="34">
        <v>-7.8</v>
      </c>
      <c r="F3283" s="34">
        <v>11.1</v>
      </c>
      <c r="G3283" s="35">
        <v>29</v>
      </c>
      <c r="H3283" s="35">
        <v>5</v>
      </c>
      <c r="I3283" s="36"/>
    </row>
    <row r="3284" spans="2:9" ht="15.75" thickTop="1" thickBot="1" x14ac:dyDescent="0.25">
      <c r="B3284" s="22">
        <v>3279</v>
      </c>
      <c r="C3284" s="32">
        <v>47137</v>
      </c>
      <c r="D3284" s="33" t="s">
        <v>2382</v>
      </c>
      <c r="E3284" s="34">
        <v>-7.6</v>
      </c>
      <c r="F3284" s="34">
        <v>11.4</v>
      </c>
      <c r="G3284" s="35">
        <v>29</v>
      </c>
      <c r="H3284" s="35">
        <v>5</v>
      </c>
      <c r="I3284" s="36"/>
    </row>
    <row r="3285" spans="2:9" ht="15.75" thickTop="1" thickBot="1" x14ac:dyDescent="0.25">
      <c r="B3285" s="22">
        <v>3280</v>
      </c>
      <c r="C3285" s="32">
        <v>47138</v>
      </c>
      <c r="D3285" s="33" t="s">
        <v>2382</v>
      </c>
      <c r="E3285" s="34">
        <v>-7.8</v>
      </c>
      <c r="F3285" s="34">
        <v>11.1</v>
      </c>
      <c r="G3285" s="35">
        <v>29</v>
      </c>
      <c r="H3285" s="35">
        <v>5</v>
      </c>
      <c r="I3285" s="36"/>
    </row>
    <row r="3286" spans="2:9" ht="15.75" thickTop="1" thickBot="1" x14ac:dyDescent="0.25">
      <c r="B3286" s="22">
        <v>3281</v>
      </c>
      <c r="C3286" s="32">
        <v>47139</v>
      </c>
      <c r="D3286" s="33" t="s">
        <v>2382</v>
      </c>
      <c r="E3286" s="34">
        <v>-7.9</v>
      </c>
      <c r="F3286" s="34">
        <v>11</v>
      </c>
      <c r="G3286" s="35">
        <v>30</v>
      </c>
      <c r="H3286" s="35">
        <v>5</v>
      </c>
      <c r="I3286" s="36"/>
    </row>
    <row r="3287" spans="2:9" ht="15.75" thickTop="1" thickBot="1" x14ac:dyDescent="0.25">
      <c r="B3287" s="22">
        <v>3282</v>
      </c>
      <c r="C3287" s="32">
        <v>47166</v>
      </c>
      <c r="D3287" s="33" t="s">
        <v>2382</v>
      </c>
      <c r="E3287" s="34">
        <v>-7.8</v>
      </c>
      <c r="F3287" s="34">
        <v>11.1</v>
      </c>
      <c r="G3287" s="35">
        <v>27</v>
      </c>
      <c r="H3287" s="35">
        <v>5</v>
      </c>
      <c r="I3287" s="36"/>
    </row>
    <row r="3288" spans="2:9" ht="15.75" thickTop="1" thickBot="1" x14ac:dyDescent="0.25">
      <c r="B3288" s="22">
        <v>3283</v>
      </c>
      <c r="C3288" s="32">
        <v>47167</v>
      </c>
      <c r="D3288" s="33" t="s">
        <v>2382</v>
      </c>
      <c r="E3288" s="34">
        <v>-7.6</v>
      </c>
      <c r="F3288" s="34">
        <v>11.3</v>
      </c>
      <c r="G3288" s="35">
        <v>34</v>
      </c>
      <c r="H3288" s="35">
        <v>5</v>
      </c>
      <c r="I3288" s="36"/>
    </row>
    <row r="3289" spans="2:9" ht="15.75" thickTop="1" thickBot="1" x14ac:dyDescent="0.25">
      <c r="B3289" s="22">
        <v>3284</v>
      </c>
      <c r="C3289" s="32">
        <v>47169</v>
      </c>
      <c r="D3289" s="33" t="s">
        <v>2382</v>
      </c>
      <c r="E3289" s="34">
        <v>-7.6</v>
      </c>
      <c r="F3289" s="34">
        <v>11.2</v>
      </c>
      <c r="G3289" s="35">
        <v>23</v>
      </c>
      <c r="H3289" s="35">
        <v>5</v>
      </c>
      <c r="I3289" s="36"/>
    </row>
    <row r="3290" spans="2:9" ht="15.75" thickTop="1" thickBot="1" x14ac:dyDescent="0.25">
      <c r="B3290" s="22">
        <v>3285</v>
      </c>
      <c r="C3290" s="32">
        <v>47178</v>
      </c>
      <c r="D3290" s="33" t="s">
        <v>2382</v>
      </c>
      <c r="E3290" s="34">
        <v>-8.1</v>
      </c>
      <c r="F3290" s="34">
        <v>10.8</v>
      </c>
      <c r="G3290" s="35">
        <v>21</v>
      </c>
      <c r="H3290" s="35">
        <v>5</v>
      </c>
      <c r="I3290" s="36"/>
    </row>
    <row r="3291" spans="2:9" ht="15.75" thickTop="1" thickBot="1" x14ac:dyDescent="0.25">
      <c r="B3291" s="22">
        <v>3286</v>
      </c>
      <c r="C3291" s="32">
        <v>47179</v>
      </c>
      <c r="D3291" s="33" t="s">
        <v>2382</v>
      </c>
      <c r="E3291" s="34">
        <v>-7.8</v>
      </c>
      <c r="F3291" s="34">
        <v>11.1</v>
      </c>
      <c r="G3291" s="35">
        <v>18</v>
      </c>
      <c r="H3291" s="35">
        <v>5</v>
      </c>
      <c r="I3291" s="36"/>
    </row>
    <row r="3292" spans="2:9" ht="15.75" thickTop="1" thickBot="1" x14ac:dyDescent="0.25">
      <c r="B3292" s="22">
        <v>3287</v>
      </c>
      <c r="C3292" s="32">
        <v>47198</v>
      </c>
      <c r="D3292" s="33" t="s">
        <v>2382</v>
      </c>
      <c r="E3292" s="34">
        <v>-7.8</v>
      </c>
      <c r="F3292" s="34">
        <v>11.2</v>
      </c>
      <c r="G3292" s="35">
        <v>29</v>
      </c>
      <c r="H3292" s="35">
        <v>5</v>
      </c>
      <c r="I3292" s="36"/>
    </row>
    <row r="3293" spans="2:9" ht="15.75" thickTop="1" thickBot="1" x14ac:dyDescent="0.25">
      <c r="B3293" s="22">
        <v>3288</v>
      </c>
      <c r="C3293" s="32">
        <v>47199</v>
      </c>
      <c r="D3293" s="33" t="s">
        <v>2382</v>
      </c>
      <c r="E3293" s="34">
        <v>-8.1999999999999993</v>
      </c>
      <c r="F3293" s="34">
        <v>10.7</v>
      </c>
      <c r="G3293" s="35">
        <v>30</v>
      </c>
      <c r="H3293" s="35">
        <v>5</v>
      </c>
      <c r="I3293" s="36"/>
    </row>
    <row r="3294" spans="2:9" ht="15.75" thickTop="1" thickBot="1" x14ac:dyDescent="0.25">
      <c r="B3294" s="22">
        <v>3289</v>
      </c>
      <c r="C3294" s="32">
        <v>47226</v>
      </c>
      <c r="D3294" s="33" t="s">
        <v>2382</v>
      </c>
      <c r="E3294" s="34">
        <v>-7.8</v>
      </c>
      <c r="F3294" s="34">
        <v>11.2</v>
      </c>
      <c r="G3294" s="35">
        <v>31</v>
      </c>
      <c r="H3294" s="35">
        <v>5</v>
      </c>
      <c r="I3294" s="36"/>
    </row>
    <row r="3295" spans="2:9" ht="15.75" thickTop="1" thickBot="1" x14ac:dyDescent="0.25">
      <c r="B3295" s="22">
        <v>3290</v>
      </c>
      <c r="C3295" s="32">
        <v>47228</v>
      </c>
      <c r="D3295" s="33" t="s">
        <v>2382</v>
      </c>
      <c r="E3295" s="34">
        <v>-7.8</v>
      </c>
      <c r="F3295" s="34">
        <v>11.4</v>
      </c>
      <c r="G3295" s="35">
        <v>24</v>
      </c>
      <c r="H3295" s="35">
        <v>5</v>
      </c>
      <c r="I3295" s="36"/>
    </row>
    <row r="3296" spans="2:9" ht="15.75" thickTop="1" thickBot="1" x14ac:dyDescent="0.25">
      <c r="B3296" s="22">
        <v>3291</v>
      </c>
      <c r="C3296" s="32">
        <v>47229</v>
      </c>
      <c r="D3296" s="33" t="s">
        <v>2382</v>
      </c>
      <c r="E3296" s="34">
        <v>-7.8</v>
      </c>
      <c r="F3296" s="34">
        <v>11.3</v>
      </c>
      <c r="G3296" s="35">
        <v>27</v>
      </c>
      <c r="H3296" s="35">
        <v>5</v>
      </c>
      <c r="I3296" s="36"/>
    </row>
    <row r="3297" spans="2:9" ht="15.75" thickTop="1" thickBot="1" x14ac:dyDescent="0.25">
      <c r="B3297" s="22">
        <v>3292</v>
      </c>
      <c r="C3297" s="32">
        <v>47239</v>
      </c>
      <c r="D3297" s="33" t="s">
        <v>2382</v>
      </c>
      <c r="E3297" s="34">
        <v>-8</v>
      </c>
      <c r="F3297" s="34">
        <v>11.1</v>
      </c>
      <c r="G3297" s="35">
        <v>28</v>
      </c>
      <c r="H3297" s="35">
        <v>5</v>
      </c>
      <c r="I3297" s="36"/>
    </row>
    <row r="3298" spans="2:9" ht="15.75" thickTop="1" thickBot="1" x14ac:dyDescent="0.25">
      <c r="B3298" s="22">
        <v>3293</v>
      </c>
      <c r="C3298" s="32">
        <v>47249</v>
      </c>
      <c r="D3298" s="33" t="s">
        <v>2382</v>
      </c>
      <c r="E3298" s="34">
        <v>-7.9</v>
      </c>
      <c r="F3298" s="34">
        <v>11.2</v>
      </c>
      <c r="G3298" s="35">
        <v>36</v>
      </c>
      <c r="H3298" s="35">
        <v>5</v>
      </c>
      <c r="I3298" s="36"/>
    </row>
    <row r="3299" spans="2:9" ht="15.75" thickTop="1" thickBot="1" x14ac:dyDescent="0.25">
      <c r="B3299" s="22">
        <v>3294</v>
      </c>
      <c r="C3299" s="32">
        <v>47259</v>
      </c>
      <c r="D3299" s="33" t="s">
        <v>2382</v>
      </c>
      <c r="E3299" s="34">
        <v>-8.3000000000000007</v>
      </c>
      <c r="F3299" s="34">
        <v>10.8</v>
      </c>
      <c r="G3299" s="35">
        <v>31</v>
      </c>
      <c r="H3299" s="35">
        <v>5</v>
      </c>
      <c r="I3299" s="36"/>
    </row>
    <row r="3300" spans="2:9" ht="15.75" thickTop="1" thickBot="1" x14ac:dyDescent="0.25">
      <c r="B3300" s="22">
        <v>3295</v>
      </c>
      <c r="C3300" s="32">
        <v>47269</v>
      </c>
      <c r="D3300" s="33" t="s">
        <v>2382</v>
      </c>
      <c r="E3300" s="34">
        <v>-8.4</v>
      </c>
      <c r="F3300" s="34">
        <v>10.8</v>
      </c>
      <c r="G3300" s="35">
        <v>43</v>
      </c>
      <c r="H3300" s="35">
        <v>5</v>
      </c>
      <c r="I3300" s="36"/>
    </row>
    <row r="3301" spans="2:9" ht="15.75" thickTop="1" thickBot="1" x14ac:dyDescent="0.25">
      <c r="B3301" s="22">
        <v>3296</v>
      </c>
      <c r="C3301" s="32">
        <v>47279</v>
      </c>
      <c r="D3301" s="33" t="s">
        <v>2382</v>
      </c>
      <c r="E3301" s="34">
        <v>-8.3000000000000007</v>
      </c>
      <c r="F3301" s="34">
        <v>10.8</v>
      </c>
      <c r="G3301" s="35">
        <v>37</v>
      </c>
      <c r="H3301" s="35">
        <v>5</v>
      </c>
      <c r="I3301" s="36"/>
    </row>
    <row r="3302" spans="2:9" ht="15.75" thickTop="1" thickBot="1" x14ac:dyDescent="0.25">
      <c r="B3302" s="22">
        <v>3297</v>
      </c>
      <c r="C3302" s="32">
        <v>47441</v>
      </c>
      <c r="D3302" s="33" t="s">
        <v>2383</v>
      </c>
      <c r="E3302" s="34">
        <v>-8.1</v>
      </c>
      <c r="F3302" s="34">
        <v>10.9</v>
      </c>
      <c r="G3302" s="35">
        <v>27</v>
      </c>
      <c r="H3302" s="35">
        <v>5</v>
      </c>
      <c r="I3302" s="36"/>
    </row>
    <row r="3303" spans="2:9" ht="15.75" thickTop="1" thickBot="1" x14ac:dyDescent="0.25">
      <c r="B3303" s="22">
        <v>3298</v>
      </c>
      <c r="C3303" s="32">
        <v>47443</v>
      </c>
      <c r="D3303" s="33" t="s">
        <v>2383</v>
      </c>
      <c r="E3303" s="34">
        <v>-7.9</v>
      </c>
      <c r="F3303" s="34">
        <v>11</v>
      </c>
      <c r="G3303" s="35">
        <v>26</v>
      </c>
      <c r="H3303" s="35">
        <v>5</v>
      </c>
      <c r="I3303" s="36"/>
    </row>
    <row r="3304" spans="2:9" ht="15.75" thickTop="1" thickBot="1" x14ac:dyDescent="0.25">
      <c r="B3304" s="22">
        <v>3299</v>
      </c>
      <c r="C3304" s="32">
        <v>47445</v>
      </c>
      <c r="D3304" s="33" t="s">
        <v>2383</v>
      </c>
      <c r="E3304" s="34">
        <v>-8</v>
      </c>
      <c r="F3304" s="34">
        <v>10.9</v>
      </c>
      <c r="G3304" s="35">
        <v>23</v>
      </c>
      <c r="H3304" s="35">
        <v>5</v>
      </c>
      <c r="I3304" s="36"/>
    </row>
    <row r="3305" spans="2:9" ht="15.75" thickTop="1" thickBot="1" x14ac:dyDescent="0.25">
      <c r="B3305" s="22">
        <v>3300</v>
      </c>
      <c r="C3305" s="32">
        <v>47447</v>
      </c>
      <c r="D3305" s="33" t="s">
        <v>2383</v>
      </c>
      <c r="E3305" s="34">
        <v>-8.1999999999999993</v>
      </c>
      <c r="F3305" s="34">
        <v>10.8</v>
      </c>
      <c r="G3305" s="35">
        <v>28</v>
      </c>
      <c r="H3305" s="35">
        <v>5</v>
      </c>
      <c r="I3305" s="36"/>
    </row>
    <row r="3306" spans="2:9" ht="15.75" thickTop="1" thickBot="1" x14ac:dyDescent="0.25">
      <c r="B3306" s="22">
        <v>3301</v>
      </c>
      <c r="C3306" s="32">
        <v>47475</v>
      </c>
      <c r="D3306" s="33" t="s">
        <v>2384</v>
      </c>
      <c r="E3306" s="34">
        <v>-8.1999999999999993</v>
      </c>
      <c r="F3306" s="34">
        <v>10.7</v>
      </c>
      <c r="G3306" s="35">
        <v>25</v>
      </c>
      <c r="H3306" s="35">
        <v>5</v>
      </c>
      <c r="I3306" s="36"/>
    </row>
    <row r="3307" spans="2:9" ht="15.75" thickTop="1" thickBot="1" x14ac:dyDescent="0.25">
      <c r="B3307" s="22">
        <v>3302</v>
      </c>
      <c r="C3307" s="32">
        <v>47495</v>
      </c>
      <c r="D3307" s="33" t="s">
        <v>2385</v>
      </c>
      <c r="E3307" s="34">
        <v>-8.1999999999999993</v>
      </c>
      <c r="F3307" s="34">
        <v>10.7</v>
      </c>
      <c r="G3307" s="35">
        <v>20</v>
      </c>
      <c r="H3307" s="35">
        <v>5</v>
      </c>
      <c r="I3307" s="36"/>
    </row>
    <row r="3308" spans="2:9" ht="15.75" thickTop="1" thickBot="1" x14ac:dyDescent="0.25">
      <c r="B3308" s="22">
        <v>3303</v>
      </c>
      <c r="C3308" s="32">
        <v>47506</v>
      </c>
      <c r="D3308" s="33" t="s">
        <v>2386</v>
      </c>
      <c r="E3308" s="34">
        <v>-8.1999999999999993</v>
      </c>
      <c r="F3308" s="34">
        <v>10.8</v>
      </c>
      <c r="G3308" s="35">
        <v>33</v>
      </c>
      <c r="H3308" s="35">
        <v>5</v>
      </c>
      <c r="I3308" s="36"/>
    </row>
    <row r="3309" spans="2:9" ht="15.75" thickTop="1" thickBot="1" x14ac:dyDescent="0.25">
      <c r="B3309" s="22">
        <v>3304</v>
      </c>
      <c r="C3309" s="32">
        <v>47509</v>
      </c>
      <c r="D3309" s="33" t="s">
        <v>2387</v>
      </c>
      <c r="E3309" s="34">
        <v>-8.3000000000000007</v>
      </c>
      <c r="F3309" s="34">
        <v>10.6</v>
      </c>
      <c r="G3309" s="35">
        <v>52</v>
      </c>
      <c r="H3309" s="35">
        <v>5</v>
      </c>
      <c r="I3309" s="36"/>
    </row>
    <row r="3310" spans="2:9" ht="15.75" thickTop="1" thickBot="1" x14ac:dyDescent="0.25">
      <c r="B3310" s="22">
        <v>3305</v>
      </c>
      <c r="C3310" s="32">
        <v>47533</v>
      </c>
      <c r="D3310" s="33" t="s">
        <v>2388</v>
      </c>
      <c r="E3310" s="34">
        <v>-8.1</v>
      </c>
      <c r="F3310" s="34">
        <v>10.6</v>
      </c>
      <c r="G3310" s="35">
        <v>12</v>
      </c>
      <c r="H3310" s="35">
        <v>5</v>
      </c>
      <c r="I3310" s="36"/>
    </row>
    <row r="3311" spans="2:9" ht="15.75" thickTop="1" thickBot="1" x14ac:dyDescent="0.25">
      <c r="B3311" s="22">
        <v>3306</v>
      </c>
      <c r="C3311" s="32">
        <v>47546</v>
      </c>
      <c r="D3311" s="33" t="s">
        <v>2389</v>
      </c>
      <c r="E3311" s="34">
        <v>-8.1</v>
      </c>
      <c r="F3311" s="34">
        <v>10.6</v>
      </c>
      <c r="G3311" s="35">
        <v>13</v>
      </c>
      <c r="H3311" s="35">
        <v>5</v>
      </c>
      <c r="I3311" s="36"/>
    </row>
    <row r="3312" spans="2:9" ht="15.75" thickTop="1" thickBot="1" x14ac:dyDescent="0.25">
      <c r="B3312" s="22">
        <v>3307</v>
      </c>
      <c r="C3312" s="32">
        <v>47551</v>
      </c>
      <c r="D3312" s="33" t="s">
        <v>2390</v>
      </c>
      <c r="E3312" s="34">
        <v>-8.1</v>
      </c>
      <c r="F3312" s="34">
        <v>10.5</v>
      </c>
      <c r="G3312" s="35">
        <v>46</v>
      </c>
      <c r="H3312" s="35">
        <v>5</v>
      </c>
      <c r="I3312" s="36"/>
    </row>
    <row r="3313" spans="2:9" ht="15.75" thickTop="1" thickBot="1" x14ac:dyDescent="0.25">
      <c r="B3313" s="22">
        <v>3308</v>
      </c>
      <c r="C3313" s="32">
        <v>47559</v>
      </c>
      <c r="D3313" s="33" t="s">
        <v>2391</v>
      </c>
      <c r="E3313" s="34">
        <v>-8.1999999999999993</v>
      </c>
      <c r="F3313" s="34">
        <v>10.5</v>
      </c>
      <c r="G3313" s="35">
        <v>13</v>
      </c>
      <c r="H3313" s="35">
        <v>5</v>
      </c>
      <c r="I3313" s="36"/>
    </row>
    <row r="3314" spans="2:9" ht="15.75" thickTop="1" thickBot="1" x14ac:dyDescent="0.25">
      <c r="B3314" s="22">
        <v>3309</v>
      </c>
      <c r="C3314" s="32">
        <v>47574</v>
      </c>
      <c r="D3314" s="33" t="s">
        <v>2392</v>
      </c>
      <c r="E3314" s="34">
        <v>-8.1</v>
      </c>
      <c r="F3314" s="34">
        <v>10.7</v>
      </c>
      <c r="G3314" s="35">
        <v>12</v>
      </c>
      <c r="H3314" s="35">
        <v>5</v>
      </c>
      <c r="I3314" s="36"/>
    </row>
    <row r="3315" spans="2:9" ht="15.75" thickTop="1" thickBot="1" x14ac:dyDescent="0.25">
      <c r="B3315" s="22">
        <v>3310</v>
      </c>
      <c r="C3315" s="32">
        <v>47589</v>
      </c>
      <c r="D3315" s="33" t="s">
        <v>2393</v>
      </c>
      <c r="E3315" s="34">
        <v>-8.1999999999999993</v>
      </c>
      <c r="F3315" s="34">
        <v>10.5</v>
      </c>
      <c r="G3315" s="35">
        <v>44</v>
      </c>
      <c r="H3315" s="35">
        <v>5</v>
      </c>
      <c r="I3315" s="36"/>
    </row>
    <row r="3316" spans="2:9" ht="15.75" thickTop="1" thickBot="1" x14ac:dyDescent="0.25">
      <c r="B3316" s="22">
        <v>3311</v>
      </c>
      <c r="C3316" s="32">
        <v>47608</v>
      </c>
      <c r="D3316" s="33" t="s">
        <v>2394</v>
      </c>
      <c r="E3316" s="34">
        <v>-8.3000000000000007</v>
      </c>
      <c r="F3316" s="34">
        <v>10.6</v>
      </c>
      <c r="G3316" s="35">
        <v>23</v>
      </c>
      <c r="H3316" s="35">
        <v>5</v>
      </c>
      <c r="I3316" s="36"/>
    </row>
    <row r="3317" spans="2:9" ht="15.75" thickTop="1" thickBot="1" x14ac:dyDescent="0.25">
      <c r="B3317" s="22">
        <v>3312</v>
      </c>
      <c r="C3317" s="32">
        <v>47623</v>
      </c>
      <c r="D3317" s="33" t="s">
        <v>2395</v>
      </c>
      <c r="E3317" s="34">
        <v>-8.1999999999999993</v>
      </c>
      <c r="F3317" s="34">
        <v>10.7</v>
      </c>
      <c r="G3317" s="35">
        <v>21</v>
      </c>
      <c r="H3317" s="35">
        <v>5</v>
      </c>
      <c r="I3317" s="36"/>
    </row>
    <row r="3318" spans="2:9" ht="15.75" thickTop="1" thickBot="1" x14ac:dyDescent="0.25">
      <c r="B3318" s="22">
        <v>3313</v>
      </c>
      <c r="C3318" s="32">
        <v>47624</v>
      </c>
      <c r="D3318" s="33" t="s">
        <v>2395</v>
      </c>
      <c r="E3318" s="34">
        <v>-8.4</v>
      </c>
      <c r="F3318" s="34">
        <v>10.6</v>
      </c>
      <c r="G3318" s="35">
        <v>26</v>
      </c>
      <c r="H3318" s="35">
        <v>5</v>
      </c>
      <c r="I3318" s="36"/>
    </row>
    <row r="3319" spans="2:9" ht="15.75" thickTop="1" thickBot="1" x14ac:dyDescent="0.25">
      <c r="B3319" s="22">
        <v>3314</v>
      </c>
      <c r="C3319" s="32">
        <v>47625</v>
      </c>
      <c r="D3319" s="33" t="s">
        <v>2396</v>
      </c>
      <c r="E3319" s="34">
        <v>-8.3000000000000007</v>
      </c>
      <c r="F3319" s="34">
        <v>10.6</v>
      </c>
      <c r="G3319" s="35">
        <v>22</v>
      </c>
      <c r="H3319" s="35">
        <v>5</v>
      </c>
      <c r="I3319" s="36"/>
    </row>
    <row r="3320" spans="2:9" ht="15.75" thickTop="1" thickBot="1" x14ac:dyDescent="0.25">
      <c r="B3320" s="22">
        <v>3315</v>
      </c>
      <c r="C3320" s="32">
        <v>47626</v>
      </c>
      <c r="D3320" s="33" t="s">
        <v>2397</v>
      </c>
      <c r="E3320" s="34">
        <v>-8.3000000000000007</v>
      </c>
      <c r="F3320" s="34">
        <v>10.6</v>
      </c>
      <c r="G3320" s="35">
        <v>22</v>
      </c>
      <c r="H3320" s="35">
        <v>5</v>
      </c>
      <c r="I3320" s="36"/>
    </row>
    <row r="3321" spans="2:9" ht="15.75" thickTop="1" thickBot="1" x14ac:dyDescent="0.25">
      <c r="B3321" s="22">
        <v>3316</v>
      </c>
      <c r="C3321" s="32">
        <v>47627</v>
      </c>
      <c r="D3321" s="33" t="s">
        <v>2398</v>
      </c>
      <c r="E3321" s="34">
        <v>-8.3000000000000007</v>
      </c>
      <c r="F3321" s="34">
        <v>10.6</v>
      </c>
      <c r="G3321" s="35">
        <v>28</v>
      </c>
      <c r="H3321" s="35">
        <v>5</v>
      </c>
      <c r="I3321" s="36"/>
    </row>
    <row r="3322" spans="2:9" ht="15.75" thickTop="1" thickBot="1" x14ac:dyDescent="0.25">
      <c r="B3322" s="22">
        <v>3317</v>
      </c>
      <c r="C3322" s="32">
        <v>47638</v>
      </c>
      <c r="D3322" s="33" t="s">
        <v>2399</v>
      </c>
      <c r="E3322" s="34">
        <v>-8.1999999999999993</v>
      </c>
      <c r="F3322" s="34">
        <v>10.6</v>
      </c>
      <c r="G3322" s="35">
        <v>45</v>
      </c>
      <c r="H3322" s="35">
        <v>5</v>
      </c>
      <c r="I3322" s="36"/>
    </row>
    <row r="3323" spans="2:9" ht="15.75" thickTop="1" thickBot="1" x14ac:dyDescent="0.25">
      <c r="B3323" s="22">
        <v>3318</v>
      </c>
      <c r="C3323" s="32">
        <v>47647</v>
      </c>
      <c r="D3323" s="33" t="s">
        <v>2400</v>
      </c>
      <c r="E3323" s="34">
        <v>-8.1</v>
      </c>
      <c r="F3323" s="34">
        <v>10.7</v>
      </c>
      <c r="G3323" s="35">
        <v>33</v>
      </c>
      <c r="H3323" s="35">
        <v>5</v>
      </c>
      <c r="I3323" s="36"/>
    </row>
    <row r="3324" spans="2:9" ht="15.75" thickTop="1" thickBot="1" x14ac:dyDescent="0.25">
      <c r="B3324" s="22">
        <v>3319</v>
      </c>
      <c r="C3324" s="32">
        <v>47652</v>
      </c>
      <c r="D3324" s="33" t="s">
        <v>2401</v>
      </c>
      <c r="E3324" s="34">
        <v>-8.3000000000000007</v>
      </c>
      <c r="F3324" s="34">
        <v>10.6</v>
      </c>
      <c r="G3324" s="35">
        <v>19</v>
      </c>
      <c r="H3324" s="35">
        <v>5</v>
      </c>
      <c r="I3324" s="36"/>
    </row>
    <row r="3325" spans="2:9" ht="15.75" thickTop="1" thickBot="1" x14ac:dyDescent="0.25">
      <c r="B3325" s="22">
        <v>3320</v>
      </c>
      <c r="C3325" s="32">
        <v>47661</v>
      </c>
      <c r="D3325" s="33" t="s">
        <v>2402</v>
      </c>
      <c r="E3325" s="34">
        <v>-8.3000000000000007</v>
      </c>
      <c r="F3325" s="34">
        <v>10.6</v>
      </c>
      <c r="G3325" s="35">
        <v>26</v>
      </c>
      <c r="H3325" s="35">
        <v>5</v>
      </c>
      <c r="I3325" s="36"/>
    </row>
    <row r="3326" spans="2:9" ht="15.75" thickTop="1" thickBot="1" x14ac:dyDescent="0.25">
      <c r="B3326" s="22">
        <v>3321</v>
      </c>
      <c r="C3326" s="32">
        <v>47665</v>
      </c>
      <c r="D3326" s="33" t="s">
        <v>2403</v>
      </c>
      <c r="E3326" s="34">
        <v>-8.3000000000000007</v>
      </c>
      <c r="F3326" s="34">
        <v>10.6</v>
      </c>
      <c r="G3326" s="35">
        <v>27</v>
      </c>
      <c r="H3326" s="35">
        <v>5</v>
      </c>
      <c r="I3326" s="36"/>
    </row>
    <row r="3327" spans="2:9" ht="15.75" thickTop="1" thickBot="1" x14ac:dyDescent="0.25">
      <c r="B3327" s="22">
        <v>3322</v>
      </c>
      <c r="C3327" s="32">
        <v>47669</v>
      </c>
      <c r="D3327" s="33" t="s">
        <v>2404</v>
      </c>
      <c r="E3327" s="34">
        <v>-8.1999999999999993</v>
      </c>
      <c r="F3327" s="34">
        <v>10.7</v>
      </c>
      <c r="G3327" s="35">
        <v>31</v>
      </c>
      <c r="H3327" s="35">
        <v>5</v>
      </c>
      <c r="I3327" s="36"/>
    </row>
    <row r="3328" spans="2:9" ht="15.75" thickTop="1" thickBot="1" x14ac:dyDescent="0.25">
      <c r="B3328" s="22">
        <v>3323</v>
      </c>
      <c r="C3328" s="32">
        <v>47798</v>
      </c>
      <c r="D3328" s="33" t="s">
        <v>2405</v>
      </c>
      <c r="E3328" s="34">
        <v>-7</v>
      </c>
      <c r="F3328" s="34">
        <v>11.7</v>
      </c>
      <c r="G3328" s="35">
        <v>43</v>
      </c>
      <c r="H3328" s="35">
        <v>5</v>
      </c>
      <c r="I3328" s="36"/>
    </row>
    <row r="3329" spans="2:9" ht="15.75" thickTop="1" thickBot="1" x14ac:dyDescent="0.25">
      <c r="B3329" s="22">
        <v>3324</v>
      </c>
      <c r="C3329" s="32">
        <v>47799</v>
      </c>
      <c r="D3329" s="33" t="s">
        <v>2405</v>
      </c>
      <c r="E3329" s="34">
        <v>-7.6</v>
      </c>
      <c r="F3329" s="34">
        <v>11.3</v>
      </c>
      <c r="G3329" s="35">
        <v>38</v>
      </c>
      <c r="H3329" s="35">
        <v>5</v>
      </c>
      <c r="I3329" s="36"/>
    </row>
    <row r="3330" spans="2:9" ht="15.75" thickTop="1" thickBot="1" x14ac:dyDescent="0.25">
      <c r="B3330" s="22">
        <v>3325</v>
      </c>
      <c r="C3330" s="32">
        <v>47800</v>
      </c>
      <c r="D3330" s="33" t="s">
        <v>2405</v>
      </c>
      <c r="E3330" s="34">
        <v>-7.7</v>
      </c>
      <c r="F3330" s="34">
        <v>11.3</v>
      </c>
      <c r="G3330" s="35">
        <v>35</v>
      </c>
      <c r="H3330" s="35">
        <v>5</v>
      </c>
      <c r="I3330" s="36"/>
    </row>
    <row r="3331" spans="2:9" ht="15.75" thickTop="1" thickBot="1" x14ac:dyDescent="0.25">
      <c r="B3331" s="22">
        <v>3326</v>
      </c>
      <c r="C3331" s="32">
        <v>47802</v>
      </c>
      <c r="D3331" s="33" t="s">
        <v>2405</v>
      </c>
      <c r="E3331" s="34">
        <v>-8.3000000000000007</v>
      </c>
      <c r="F3331" s="34">
        <v>10.8</v>
      </c>
      <c r="G3331" s="35">
        <v>33</v>
      </c>
      <c r="H3331" s="35">
        <v>5</v>
      </c>
      <c r="I3331" s="36"/>
    </row>
    <row r="3332" spans="2:9" ht="15.75" thickTop="1" thickBot="1" x14ac:dyDescent="0.25">
      <c r="B3332" s="22">
        <v>3327</v>
      </c>
      <c r="C3332" s="32">
        <v>47803</v>
      </c>
      <c r="D3332" s="33" t="s">
        <v>2405</v>
      </c>
      <c r="E3332" s="34">
        <v>-7.9</v>
      </c>
      <c r="F3332" s="34">
        <v>11.1</v>
      </c>
      <c r="G3332" s="35">
        <v>39</v>
      </c>
      <c r="H3332" s="35">
        <v>5</v>
      </c>
      <c r="I3332" s="36"/>
    </row>
    <row r="3333" spans="2:9" ht="15.75" thickTop="1" thickBot="1" x14ac:dyDescent="0.25">
      <c r="B3333" s="22">
        <v>3328</v>
      </c>
      <c r="C3333" s="32">
        <v>47804</v>
      </c>
      <c r="D3333" s="33" t="s">
        <v>2405</v>
      </c>
      <c r="E3333" s="34">
        <v>-8.1</v>
      </c>
      <c r="F3333" s="34">
        <v>10.8</v>
      </c>
      <c r="G3333" s="35">
        <v>36</v>
      </c>
      <c r="H3333" s="35">
        <v>5</v>
      </c>
      <c r="I3333" s="36"/>
    </row>
    <row r="3334" spans="2:9" ht="15.75" thickTop="1" thickBot="1" x14ac:dyDescent="0.25">
      <c r="B3334" s="22">
        <v>3329</v>
      </c>
      <c r="C3334" s="32">
        <v>47805</v>
      </c>
      <c r="D3334" s="33" t="s">
        <v>2405</v>
      </c>
      <c r="E3334" s="34">
        <v>-7.6</v>
      </c>
      <c r="F3334" s="34">
        <v>11.4</v>
      </c>
      <c r="G3334" s="35">
        <v>38</v>
      </c>
      <c r="H3334" s="35">
        <v>5</v>
      </c>
      <c r="I3334" s="36"/>
    </row>
    <row r="3335" spans="2:9" ht="15.75" thickTop="1" thickBot="1" x14ac:dyDescent="0.25">
      <c r="B3335" s="22">
        <v>3330</v>
      </c>
      <c r="C3335" s="32">
        <v>47807</v>
      </c>
      <c r="D3335" s="33" t="s">
        <v>2405</v>
      </c>
      <c r="E3335" s="34">
        <v>-7.9</v>
      </c>
      <c r="F3335" s="34">
        <v>11.1</v>
      </c>
      <c r="G3335" s="35">
        <v>40</v>
      </c>
      <c r="H3335" s="35">
        <v>5</v>
      </c>
      <c r="I3335" s="36"/>
    </row>
    <row r="3336" spans="2:9" ht="15.75" thickTop="1" thickBot="1" x14ac:dyDescent="0.25">
      <c r="B3336" s="22">
        <v>3331</v>
      </c>
      <c r="C3336" s="32">
        <v>47809</v>
      </c>
      <c r="D3336" s="33" t="s">
        <v>2405</v>
      </c>
      <c r="E3336" s="34">
        <v>-8.1999999999999993</v>
      </c>
      <c r="F3336" s="34">
        <v>10.9</v>
      </c>
      <c r="G3336" s="35">
        <v>36</v>
      </c>
      <c r="H3336" s="35">
        <v>5</v>
      </c>
      <c r="I3336" s="36"/>
    </row>
    <row r="3337" spans="2:9" ht="15.75" thickTop="1" thickBot="1" x14ac:dyDescent="0.25">
      <c r="B3337" s="22">
        <v>3332</v>
      </c>
      <c r="C3337" s="32">
        <v>47829</v>
      </c>
      <c r="D3337" s="33" t="s">
        <v>2405</v>
      </c>
      <c r="E3337" s="34">
        <v>-8</v>
      </c>
      <c r="F3337" s="34">
        <v>10.9</v>
      </c>
      <c r="G3337" s="35">
        <v>34</v>
      </c>
      <c r="H3337" s="35">
        <v>5</v>
      </c>
      <c r="I3337" s="36"/>
    </row>
    <row r="3338" spans="2:9" ht="15.75" thickTop="1" thickBot="1" x14ac:dyDescent="0.25">
      <c r="B3338" s="22">
        <v>3333</v>
      </c>
      <c r="C3338" s="32">
        <v>47839</v>
      </c>
      <c r="D3338" s="33" t="s">
        <v>2405</v>
      </c>
      <c r="E3338" s="34">
        <v>-8.1</v>
      </c>
      <c r="F3338" s="34">
        <v>10.8</v>
      </c>
      <c r="G3338" s="35">
        <v>36</v>
      </c>
      <c r="H3338" s="35">
        <v>5</v>
      </c>
      <c r="I3338" s="36"/>
    </row>
    <row r="3339" spans="2:9" ht="15.75" thickTop="1" thickBot="1" x14ac:dyDescent="0.25">
      <c r="B3339" s="22">
        <v>3334</v>
      </c>
      <c r="C3339" s="32">
        <v>47877</v>
      </c>
      <c r="D3339" s="33" t="s">
        <v>2406</v>
      </c>
      <c r="E3339" s="34">
        <v>-8.1999999999999993</v>
      </c>
      <c r="F3339" s="34">
        <v>10.8</v>
      </c>
      <c r="G3339" s="35">
        <v>38</v>
      </c>
      <c r="H3339" s="35">
        <v>5</v>
      </c>
      <c r="I3339" s="36"/>
    </row>
    <row r="3340" spans="2:9" ht="15.75" thickTop="1" thickBot="1" x14ac:dyDescent="0.25">
      <c r="B3340" s="22">
        <v>3335</v>
      </c>
      <c r="C3340" s="32">
        <v>47906</v>
      </c>
      <c r="D3340" s="33" t="s">
        <v>2407</v>
      </c>
      <c r="E3340" s="34">
        <v>-8.1</v>
      </c>
      <c r="F3340" s="34">
        <v>10.7</v>
      </c>
      <c r="G3340" s="35">
        <v>35</v>
      </c>
      <c r="H3340" s="35">
        <v>5</v>
      </c>
      <c r="I3340" s="36"/>
    </row>
    <row r="3341" spans="2:9" ht="15.75" thickTop="1" thickBot="1" x14ac:dyDescent="0.25">
      <c r="B3341" s="22">
        <v>3336</v>
      </c>
      <c r="C3341" s="32">
        <v>47918</v>
      </c>
      <c r="D3341" s="33" t="s">
        <v>2408</v>
      </c>
      <c r="E3341" s="34">
        <v>-8.1</v>
      </c>
      <c r="F3341" s="34">
        <v>10.8</v>
      </c>
      <c r="G3341" s="35">
        <v>38</v>
      </c>
      <c r="H3341" s="35">
        <v>5</v>
      </c>
      <c r="I3341" s="36"/>
    </row>
    <row r="3342" spans="2:9" ht="15.75" thickTop="1" thickBot="1" x14ac:dyDescent="0.25">
      <c r="B3342" s="22">
        <v>3337</v>
      </c>
      <c r="C3342" s="32">
        <v>47929</v>
      </c>
      <c r="D3342" s="33" t="s">
        <v>2409</v>
      </c>
      <c r="E3342" s="34">
        <v>-8.1</v>
      </c>
      <c r="F3342" s="34">
        <v>10.8</v>
      </c>
      <c r="G3342" s="35">
        <v>32</v>
      </c>
      <c r="H3342" s="35">
        <v>5</v>
      </c>
      <c r="I3342" s="36"/>
    </row>
    <row r="3343" spans="2:9" ht="15.75" thickTop="1" thickBot="1" x14ac:dyDescent="0.25">
      <c r="B3343" s="22">
        <v>3338</v>
      </c>
      <c r="C3343" s="32">
        <v>48143</v>
      </c>
      <c r="D3343" s="33" t="s">
        <v>2410</v>
      </c>
      <c r="E3343" s="34">
        <v>-7.9</v>
      </c>
      <c r="F3343" s="34">
        <v>11.3</v>
      </c>
      <c r="G3343" s="35">
        <v>65</v>
      </c>
      <c r="H3343" s="35">
        <v>5</v>
      </c>
      <c r="I3343" s="36"/>
    </row>
    <row r="3344" spans="2:9" ht="15.75" thickTop="1" thickBot="1" x14ac:dyDescent="0.25">
      <c r="B3344" s="22">
        <v>3339</v>
      </c>
      <c r="C3344" s="32">
        <v>48145</v>
      </c>
      <c r="D3344" s="33" t="s">
        <v>2410</v>
      </c>
      <c r="E3344" s="34">
        <v>-8.6999999999999993</v>
      </c>
      <c r="F3344" s="34">
        <v>10.7</v>
      </c>
      <c r="G3344" s="35">
        <v>62</v>
      </c>
      <c r="H3344" s="35">
        <v>5</v>
      </c>
      <c r="I3344" s="36"/>
    </row>
    <row r="3345" spans="2:9" ht="15.75" thickTop="1" thickBot="1" x14ac:dyDescent="0.25">
      <c r="B3345" s="22">
        <v>3340</v>
      </c>
      <c r="C3345" s="32">
        <v>48147</v>
      </c>
      <c r="D3345" s="33" t="s">
        <v>2410</v>
      </c>
      <c r="E3345" s="34">
        <v>-8.5</v>
      </c>
      <c r="F3345" s="34">
        <v>10.6</v>
      </c>
      <c r="G3345" s="35">
        <v>62</v>
      </c>
      <c r="H3345" s="35">
        <v>5</v>
      </c>
      <c r="I3345" s="36"/>
    </row>
    <row r="3346" spans="2:9" ht="15.75" thickTop="1" thickBot="1" x14ac:dyDescent="0.25">
      <c r="B3346" s="22">
        <v>3341</v>
      </c>
      <c r="C3346" s="32">
        <v>48149</v>
      </c>
      <c r="D3346" s="33" t="s">
        <v>2410</v>
      </c>
      <c r="E3346" s="34">
        <v>-8.8000000000000007</v>
      </c>
      <c r="F3346" s="34">
        <v>10.7</v>
      </c>
      <c r="G3346" s="35">
        <v>70</v>
      </c>
      <c r="H3346" s="35">
        <v>5</v>
      </c>
      <c r="I3346" s="36"/>
    </row>
    <row r="3347" spans="2:9" ht="15.75" thickTop="1" thickBot="1" x14ac:dyDescent="0.25">
      <c r="B3347" s="22">
        <v>3342</v>
      </c>
      <c r="C3347" s="32">
        <v>48151</v>
      </c>
      <c r="D3347" s="33" t="s">
        <v>2410</v>
      </c>
      <c r="E3347" s="34">
        <v>-8.6</v>
      </c>
      <c r="F3347" s="34">
        <v>10.8</v>
      </c>
      <c r="G3347" s="35">
        <v>65</v>
      </c>
      <c r="H3347" s="35">
        <v>5</v>
      </c>
      <c r="I3347" s="36"/>
    </row>
    <row r="3348" spans="2:9" ht="15.75" thickTop="1" thickBot="1" x14ac:dyDescent="0.25">
      <c r="B3348" s="22">
        <v>3343</v>
      </c>
      <c r="C3348" s="32">
        <v>48153</v>
      </c>
      <c r="D3348" s="33" t="s">
        <v>2410</v>
      </c>
      <c r="E3348" s="34">
        <v>-8.8000000000000007</v>
      </c>
      <c r="F3348" s="34">
        <v>10.6</v>
      </c>
      <c r="G3348" s="35">
        <v>68</v>
      </c>
      <c r="H3348" s="35">
        <v>5</v>
      </c>
      <c r="I3348" s="36"/>
    </row>
    <row r="3349" spans="2:9" ht="15.75" thickTop="1" thickBot="1" x14ac:dyDescent="0.25">
      <c r="B3349" s="22">
        <v>3344</v>
      </c>
      <c r="C3349" s="32">
        <v>48155</v>
      </c>
      <c r="D3349" s="33" t="s">
        <v>2410</v>
      </c>
      <c r="E3349" s="34">
        <v>-8.8000000000000007</v>
      </c>
      <c r="F3349" s="34">
        <v>10.6</v>
      </c>
      <c r="G3349" s="35">
        <v>60</v>
      </c>
      <c r="H3349" s="35">
        <v>5</v>
      </c>
      <c r="I3349" s="36"/>
    </row>
    <row r="3350" spans="2:9" ht="15.75" thickTop="1" thickBot="1" x14ac:dyDescent="0.25">
      <c r="B3350" s="22">
        <v>3345</v>
      </c>
      <c r="C3350" s="32">
        <v>48157</v>
      </c>
      <c r="D3350" s="33" t="s">
        <v>2410</v>
      </c>
      <c r="E3350" s="34">
        <v>-9.1999999999999993</v>
      </c>
      <c r="F3350" s="34">
        <v>10.199999999999999</v>
      </c>
      <c r="G3350" s="35">
        <v>54</v>
      </c>
      <c r="H3350" s="35">
        <v>5</v>
      </c>
      <c r="I3350" s="36"/>
    </row>
    <row r="3351" spans="2:9" ht="15.75" thickTop="1" thickBot="1" x14ac:dyDescent="0.25">
      <c r="B3351" s="22">
        <v>3346</v>
      </c>
      <c r="C3351" s="32">
        <v>48159</v>
      </c>
      <c r="D3351" s="33" t="s">
        <v>2410</v>
      </c>
      <c r="E3351" s="34">
        <v>-9.1999999999999993</v>
      </c>
      <c r="F3351" s="34">
        <v>10.1</v>
      </c>
      <c r="G3351" s="35">
        <v>60</v>
      </c>
      <c r="H3351" s="35">
        <v>5</v>
      </c>
      <c r="I3351" s="36"/>
    </row>
    <row r="3352" spans="2:9" ht="15.75" thickTop="1" thickBot="1" x14ac:dyDescent="0.25">
      <c r="B3352" s="22">
        <v>3347</v>
      </c>
      <c r="C3352" s="32">
        <v>48161</v>
      </c>
      <c r="D3352" s="33" t="s">
        <v>2410</v>
      </c>
      <c r="E3352" s="34">
        <v>-9.1999999999999993</v>
      </c>
      <c r="F3352" s="34">
        <v>10.1</v>
      </c>
      <c r="G3352" s="35">
        <v>74</v>
      </c>
      <c r="H3352" s="35">
        <v>5</v>
      </c>
      <c r="I3352" s="36"/>
    </row>
    <row r="3353" spans="2:9" ht="15.75" thickTop="1" thickBot="1" x14ac:dyDescent="0.25">
      <c r="B3353" s="22">
        <v>3348</v>
      </c>
      <c r="C3353" s="32">
        <v>48163</v>
      </c>
      <c r="D3353" s="33" t="s">
        <v>2410</v>
      </c>
      <c r="E3353" s="34">
        <v>-9.3000000000000007</v>
      </c>
      <c r="F3353" s="34">
        <v>10.199999999999999</v>
      </c>
      <c r="G3353" s="35">
        <v>62</v>
      </c>
      <c r="H3353" s="35">
        <v>5</v>
      </c>
      <c r="I3353" s="36"/>
    </row>
    <row r="3354" spans="2:9" ht="15.75" thickTop="1" thickBot="1" x14ac:dyDescent="0.25">
      <c r="B3354" s="22">
        <v>3349</v>
      </c>
      <c r="C3354" s="32">
        <v>48165</v>
      </c>
      <c r="D3354" s="33" t="s">
        <v>2410</v>
      </c>
      <c r="E3354" s="34">
        <v>-9.3000000000000007</v>
      </c>
      <c r="F3354" s="34">
        <v>10.199999999999999</v>
      </c>
      <c r="G3354" s="35">
        <v>57</v>
      </c>
      <c r="H3354" s="35">
        <v>5</v>
      </c>
      <c r="I3354" s="36"/>
    </row>
    <row r="3355" spans="2:9" ht="15.75" thickTop="1" thickBot="1" x14ac:dyDescent="0.25">
      <c r="B3355" s="22">
        <v>3350</v>
      </c>
      <c r="C3355" s="32">
        <v>48167</v>
      </c>
      <c r="D3355" s="33" t="s">
        <v>2410</v>
      </c>
      <c r="E3355" s="34">
        <v>-9.3000000000000007</v>
      </c>
      <c r="F3355" s="34">
        <v>10.199999999999999</v>
      </c>
      <c r="G3355" s="35">
        <v>56</v>
      </c>
      <c r="H3355" s="35">
        <v>5</v>
      </c>
      <c r="I3355" s="36"/>
    </row>
    <row r="3356" spans="2:9" ht="15.75" thickTop="1" thickBot="1" x14ac:dyDescent="0.25">
      <c r="B3356" s="22">
        <v>3351</v>
      </c>
      <c r="C3356" s="32">
        <v>48231</v>
      </c>
      <c r="D3356" s="33" t="s">
        <v>2411</v>
      </c>
      <c r="E3356" s="34">
        <v>-9.6999999999999993</v>
      </c>
      <c r="F3356" s="34">
        <v>10.199999999999999</v>
      </c>
      <c r="G3356" s="35">
        <v>54</v>
      </c>
      <c r="H3356" s="35">
        <v>5</v>
      </c>
      <c r="I3356" s="36"/>
    </row>
    <row r="3357" spans="2:9" ht="15.75" thickTop="1" thickBot="1" x14ac:dyDescent="0.25">
      <c r="B3357" s="22">
        <v>3352</v>
      </c>
      <c r="C3357" s="32">
        <v>48249</v>
      </c>
      <c r="D3357" s="33" t="s">
        <v>2412</v>
      </c>
      <c r="E3357" s="34">
        <v>-8.9</v>
      </c>
      <c r="F3357" s="34">
        <v>10.199999999999999</v>
      </c>
      <c r="G3357" s="35">
        <v>82</v>
      </c>
      <c r="H3357" s="35">
        <v>5</v>
      </c>
      <c r="I3357" s="36"/>
    </row>
    <row r="3358" spans="2:9" ht="15.75" thickTop="1" thickBot="1" x14ac:dyDescent="0.25">
      <c r="B3358" s="22">
        <v>3353</v>
      </c>
      <c r="C3358" s="32">
        <v>48268</v>
      </c>
      <c r="D3358" s="33" t="s">
        <v>2413</v>
      </c>
      <c r="E3358" s="34">
        <v>-9.1</v>
      </c>
      <c r="F3358" s="34">
        <v>10.199999999999999</v>
      </c>
      <c r="G3358" s="35">
        <v>48</v>
      </c>
      <c r="H3358" s="35">
        <v>5</v>
      </c>
      <c r="I3358" s="36"/>
    </row>
    <row r="3359" spans="2:9" ht="15.75" thickTop="1" thickBot="1" x14ac:dyDescent="0.25">
      <c r="B3359" s="22">
        <v>3354</v>
      </c>
      <c r="C3359" s="32">
        <v>48282</v>
      </c>
      <c r="D3359" s="33" t="s">
        <v>2414</v>
      </c>
      <c r="E3359" s="34">
        <v>-8.8000000000000007</v>
      </c>
      <c r="F3359" s="34">
        <v>10.4</v>
      </c>
      <c r="G3359" s="35">
        <v>43</v>
      </c>
      <c r="H3359" s="35">
        <v>5</v>
      </c>
      <c r="I3359" s="36"/>
    </row>
    <row r="3360" spans="2:9" ht="15.75" thickTop="1" thickBot="1" x14ac:dyDescent="0.25">
      <c r="B3360" s="22">
        <v>3355</v>
      </c>
      <c r="C3360" s="32">
        <v>48291</v>
      </c>
      <c r="D3360" s="33" t="s">
        <v>2415</v>
      </c>
      <c r="E3360" s="34">
        <v>-9.1</v>
      </c>
      <c r="F3360" s="34">
        <v>10.199999999999999</v>
      </c>
      <c r="G3360" s="35">
        <v>55</v>
      </c>
      <c r="H3360" s="35">
        <v>5</v>
      </c>
      <c r="I3360" s="36"/>
    </row>
    <row r="3361" spans="2:9" ht="15.75" thickTop="1" thickBot="1" x14ac:dyDescent="0.25">
      <c r="B3361" s="22">
        <v>3356</v>
      </c>
      <c r="C3361" s="32">
        <v>48301</v>
      </c>
      <c r="D3361" s="33" t="s">
        <v>2416</v>
      </c>
      <c r="E3361" s="34">
        <v>-9.1999999999999993</v>
      </c>
      <c r="F3361" s="34">
        <v>10</v>
      </c>
      <c r="G3361" s="35">
        <v>91</v>
      </c>
      <c r="H3361" s="35">
        <v>5</v>
      </c>
      <c r="I3361" s="36"/>
    </row>
    <row r="3362" spans="2:9" ht="15.75" thickTop="1" thickBot="1" x14ac:dyDescent="0.25">
      <c r="B3362" s="22">
        <v>3357</v>
      </c>
      <c r="C3362" s="32">
        <v>48308</v>
      </c>
      <c r="D3362" s="33" t="s">
        <v>2417</v>
      </c>
      <c r="E3362" s="34">
        <v>-9.3000000000000007</v>
      </c>
      <c r="F3362" s="34">
        <v>10.199999999999999</v>
      </c>
      <c r="G3362" s="35">
        <v>58</v>
      </c>
      <c r="H3362" s="35">
        <v>5</v>
      </c>
      <c r="I3362" s="36"/>
    </row>
    <row r="3363" spans="2:9" ht="15.75" thickTop="1" thickBot="1" x14ac:dyDescent="0.25">
      <c r="B3363" s="22">
        <v>3358</v>
      </c>
      <c r="C3363" s="32">
        <v>48317</v>
      </c>
      <c r="D3363" s="33" t="s">
        <v>2418</v>
      </c>
      <c r="E3363" s="34">
        <v>-9.5</v>
      </c>
      <c r="F3363" s="34">
        <v>10.199999999999999</v>
      </c>
      <c r="G3363" s="35">
        <v>62</v>
      </c>
      <c r="H3363" s="35">
        <v>5</v>
      </c>
      <c r="I3363" s="36"/>
    </row>
    <row r="3364" spans="2:9" ht="15.75" thickTop="1" thickBot="1" x14ac:dyDescent="0.25">
      <c r="B3364" s="22">
        <v>3359</v>
      </c>
      <c r="C3364" s="32">
        <v>48324</v>
      </c>
      <c r="D3364" s="33" t="s">
        <v>2419</v>
      </c>
      <c r="E3364" s="34">
        <v>-9.6999999999999993</v>
      </c>
      <c r="F3364" s="34">
        <v>10.199999999999999</v>
      </c>
      <c r="G3364" s="35">
        <v>61</v>
      </c>
      <c r="H3364" s="35">
        <v>5</v>
      </c>
      <c r="I3364" s="36"/>
    </row>
    <row r="3365" spans="2:9" ht="15.75" thickTop="1" thickBot="1" x14ac:dyDescent="0.25">
      <c r="B3365" s="22">
        <v>3360</v>
      </c>
      <c r="C3365" s="32">
        <v>48329</v>
      </c>
      <c r="D3365" s="33" t="s">
        <v>2420</v>
      </c>
      <c r="E3365" s="34">
        <v>-9.1999999999999993</v>
      </c>
      <c r="F3365" s="34">
        <v>10.1</v>
      </c>
      <c r="G3365" s="35">
        <v>69</v>
      </c>
      <c r="H3365" s="35">
        <v>5</v>
      </c>
      <c r="I3365" s="36"/>
    </row>
    <row r="3366" spans="2:9" ht="15.75" thickTop="1" thickBot="1" x14ac:dyDescent="0.25">
      <c r="B3366" s="22">
        <v>3361</v>
      </c>
      <c r="C3366" s="32">
        <v>48336</v>
      </c>
      <c r="D3366" s="33" t="s">
        <v>2421</v>
      </c>
      <c r="E3366" s="34">
        <v>-9.9</v>
      </c>
      <c r="F3366" s="34">
        <v>10.199999999999999</v>
      </c>
      <c r="G3366" s="35">
        <v>59</v>
      </c>
      <c r="H3366" s="35">
        <v>5</v>
      </c>
      <c r="I3366" s="36"/>
    </row>
    <row r="3367" spans="2:9" ht="15.75" thickTop="1" thickBot="1" x14ac:dyDescent="0.25">
      <c r="B3367" s="22">
        <v>3362</v>
      </c>
      <c r="C3367" s="32">
        <v>48341</v>
      </c>
      <c r="D3367" s="33" t="s">
        <v>2422</v>
      </c>
      <c r="E3367" s="34">
        <v>-9.1999999999999993</v>
      </c>
      <c r="F3367" s="34">
        <v>10</v>
      </c>
      <c r="G3367" s="35">
        <v>87</v>
      </c>
      <c r="H3367" s="35">
        <v>5</v>
      </c>
      <c r="I3367" s="36"/>
    </row>
    <row r="3368" spans="2:9" ht="15.75" thickTop="1" thickBot="1" x14ac:dyDescent="0.25">
      <c r="B3368" s="22">
        <v>3363</v>
      </c>
      <c r="C3368" s="32">
        <v>48346</v>
      </c>
      <c r="D3368" s="33" t="s">
        <v>2423</v>
      </c>
      <c r="E3368" s="34">
        <v>-9.3000000000000007</v>
      </c>
      <c r="F3368" s="34">
        <v>10.199999999999999</v>
      </c>
      <c r="G3368" s="35">
        <v>51</v>
      </c>
      <c r="H3368" s="35">
        <v>5</v>
      </c>
      <c r="I3368" s="36"/>
    </row>
    <row r="3369" spans="2:9" ht="15.75" thickTop="1" thickBot="1" x14ac:dyDescent="0.25">
      <c r="B3369" s="22">
        <v>3364</v>
      </c>
      <c r="C3369" s="32">
        <v>48351</v>
      </c>
      <c r="D3369" s="33" t="s">
        <v>2424</v>
      </c>
      <c r="E3369" s="34">
        <v>-9.5</v>
      </c>
      <c r="F3369" s="34">
        <v>10.1</v>
      </c>
      <c r="G3369" s="35">
        <v>69</v>
      </c>
      <c r="H3369" s="35">
        <v>5</v>
      </c>
      <c r="I3369" s="36"/>
    </row>
    <row r="3370" spans="2:9" ht="15.75" thickTop="1" thickBot="1" x14ac:dyDescent="0.25">
      <c r="B3370" s="22">
        <v>3365</v>
      </c>
      <c r="C3370" s="32">
        <v>48356</v>
      </c>
      <c r="D3370" s="33" t="s">
        <v>2425</v>
      </c>
      <c r="E3370" s="34">
        <v>-9.1</v>
      </c>
      <c r="F3370" s="34">
        <v>10.199999999999999</v>
      </c>
      <c r="G3370" s="35">
        <v>46</v>
      </c>
      <c r="H3370" s="35">
        <v>5</v>
      </c>
      <c r="I3370" s="36"/>
    </row>
    <row r="3371" spans="2:9" ht="15.75" thickTop="1" thickBot="1" x14ac:dyDescent="0.25">
      <c r="B3371" s="22">
        <v>3366</v>
      </c>
      <c r="C3371" s="32">
        <v>48361</v>
      </c>
      <c r="D3371" s="33" t="s">
        <v>2426</v>
      </c>
      <c r="E3371" s="34">
        <v>-10</v>
      </c>
      <c r="F3371" s="34">
        <v>10.199999999999999</v>
      </c>
      <c r="G3371" s="35">
        <v>63</v>
      </c>
      <c r="H3371" s="35">
        <v>5</v>
      </c>
      <c r="I3371" s="36"/>
    </row>
    <row r="3372" spans="2:9" ht="15.75" thickTop="1" thickBot="1" x14ac:dyDescent="0.25">
      <c r="B3372" s="22">
        <v>3367</v>
      </c>
      <c r="C3372" s="32">
        <v>48366</v>
      </c>
      <c r="D3372" s="33" t="s">
        <v>2427</v>
      </c>
      <c r="E3372" s="34">
        <v>-9.1</v>
      </c>
      <c r="F3372" s="34">
        <v>10</v>
      </c>
      <c r="G3372" s="35">
        <v>74</v>
      </c>
      <c r="H3372" s="35">
        <v>5</v>
      </c>
      <c r="I3372" s="36"/>
    </row>
    <row r="3373" spans="2:9" ht="15.75" thickTop="1" thickBot="1" x14ac:dyDescent="0.25">
      <c r="B3373" s="22">
        <v>3368</v>
      </c>
      <c r="C3373" s="32">
        <v>48369</v>
      </c>
      <c r="D3373" s="33" t="s">
        <v>2428</v>
      </c>
      <c r="E3373" s="34">
        <v>-9.3000000000000007</v>
      </c>
      <c r="F3373" s="34">
        <v>10.199999999999999</v>
      </c>
      <c r="G3373" s="35">
        <v>48</v>
      </c>
      <c r="H3373" s="35">
        <v>5</v>
      </c>
      <c r="I3373" s="36"/>
    </row>
    <row r="3374" spans="2:9" ht="15.75" thickTop="1" thickBot="1" x14ac:dyDescent="0.25">
      <c r="B3374" s="22">
        <v>3369</v>
      </c>
      <c r="C3374" s="32">
        <v>48429</v>
      </c>
      <c r="D3374" s="33" t="s">
        <v>2429</v>
      </c>
      <c r="E3374" s="34">
        <v>-8.3000000000000007</v>
      </c>
      <c r="F3374" s="34">
        <v>10.5</v>
      </c>
      <c r="G3374" s="35">
        <v>43</v>
      </c>
      <c r="H3374" s="35">
        <v>5</v>
      </c>
      <c r="I3374" s="36"/>
    </row>
    <row r="3375" spans="2:9" ht="15.75" thickTop="1" thickBot="1" x14ac:dyDescent="0.25">
      <c r="B3375" s="22">
        <v>3370</v>
      </c>
      <c r="C3375" s="32">
        <v>48431</v>
      </c>
      <c r="D3375" s="33" t="s">
        <v>2429</v>
      </c>
      <c r="E3375" s="34">
        <v>-8.1999999999999993</v>
      </c>
      <c r="F3375" s="34">
        <v>10.5</v>
      </c>
      <c r="G3375" s="35">
        <v>41</v>
      </c>
      <c r="H3375" s="35">
        <v>5</v>
      </c>
      <c r="I3375" s="36"/>
    </row>
    <row r="3376" spans="2:9" ht="15.75" thickTop="1" thickBot="1" x14ac:dyDescent="0.25">
      <c r="B3376" s="22">
        <v>3371</v>
      </c>
      <c r="C3376" s="32">
        <v>48432</v>
      </c>
      <c r="D3376" s="33" t="s">
        <v>2429</v>
      </c>
      <c r="E3376" s="34">
        <v>-8.8000000000000007</v>
      </c>
      <c r="F3376" s="34">
        <v>10.199999999999999</v>
      </c>
      <c r="G3376" s="35">
        <v>36</v>
      </c>
      <c r="H3376" s="35">
        <v>5</v>
      </c>
      <c r="I3376" s="36"/>
    </row>
    <row r="3377" spans="2:9" ht="15.75" thickTop="1" thickBot="1" x14ac:dyDescent="0.25">
      <c r="B3377" s="22">
        <v>3372</v>
      </c>
      <c r="C3377" s="32">
        <v>48455</v>
      </c>
      <c r="D3377" s="33" t="s">
        <v>2430</v>
      </c>
      <c r="E3377" s="34">
        <v>-8.9</v>
      </c>
      <c r="F3377" s="34">
        <v>10</v>
      </c>
      <c r="G3377" s="35">
        <v>67</v>
      </c>
      <c r="H3377" s="35">
        <v>5</v>
      </c>
      <c r="I3377" s="36"/>
    </row>
    <row r="3378" spans="2:9" ht="15.75" thickTop="1" thickBot="1" x14ac:dyDescent="0.25">
      <c r="B3378" s="22">
        <v>3373</v>
      </c>
      <c r="C3378" s="32">
        <v>48465</v>
      </c>
      <c r="D3378" s="33" t="s">
        <v>2431</v>
      </c>
      <c r="E3378" s="34">
        <v>-9.1</v>
      </c>
      <c r="F3378" s="34">
        <v>10.1</v>
      </c>
      <c r="G3378" s="35">
        <v>30</v>
      </c>
      <c r="H3378" s="35">
        <v>5</v>
      </c>
      <c r="I3378" s="36"/>
    </row>
    <row r="3379" spans="2:9" ht="15.75" thickTop="1" thickBot="1" x14ac:dyDescent="0.25">
      <c r="B3379" s="22">
        <v>3374</v>
      </c>
      <c r="C3379" s="32">
        <v>48477</v>
      </c>
      <c r="D3379" s="33" t="s">
        <v>2432</v>
      </c>
      <c r="E3379" s="34">
        <v>-9.1</v>
      </c>
      <c r="F3379" s="34">
        <v>10.1</v>
      </c>
      <c r="G3379" s="35">
        <v>43</v>
      </c>
      <c r="H3379" s="35">
        <v>5</v>
      </c>
      <c r="I3379" s="36"/>
    </row>
    <row r="3380" spans="2:9" ht="15.75" thickTop="1" thickBot="1" x14ac:dyDescent="0.25">
      <c r="B3380" s="22">
        <v>3375</v>
      </c>
      <c r="C3380" s="32">
        <v>48480</v>
      </c>
      <c r="D3380" s="33" t="s">
        <v>2433</v>
      </c>
      <c r="E3380" s="34">
        <v>-9.1</v>
      </c>
      <c r="F3380" s="34">
        <v>10.1</v>
      </c>
      <c r="G3380" s="35">
        <v>34</v>
      </c>
      <c r="H3380" s="35">
        <v>5</v>
      </c>
      <c r="I3380" s="36"/>
    </row>
    <row r="3381" spans="2:9" ht="15.75" thickTop="1" thickBot="1" x14ac:dyDescent="0.25">
      <c r="B3381" s="22">
        <v>3376</v>
      </c>
      <c r="C3381" s="32">
        <v>48485</v>
      </c>
      <c r="D3381" s="33" t="s">
        <v>806</v>
      </c>
      <c r="E3381" s="34">
        <v>-8.9</v>
      </c>
      <c r="F3381" s="34">
        <v>10.199999999999999</v>
      </c>
      <c r="G3381" s="35">
        <v>54</v>
      </c>
      <c r="H3381" s="35">
        <v>5</v>
      </c>
      <c r="I3381" s="36"/>
    </row>
    <row r="3382" spans="2:9" ht="15.75" thickTop="1" thickBot="1" x14ac:dyDescent="0.25">
      <c r="B3382" s="22">
        <v>3377</v>
      </c>
      <c r="C3382" s="32">
        <v>48488</v>
      </c>
      <c r="D3382" s="33" t="s">
        <v>2434</v>
      </c>
      <c r="E3382" s="34">
        <v>-9.1999999999999993</v>
      </c>
      <c r="F3382" s="34">
        <v>10.1</v>
      </c>
      <c r="G3382" s="35">
        <v>30</v>
      </c>
      <c r="H3382" s="35">
        <v>5</v>
      </c>
      <c r="I3382" s="36"/>
    </row>
    <row r="3383" spans="2:9" ht="15.75" thickTop="1" thickBot="1" x14ac:dyDescent="0.25">
      <c r="B3383" s="22">
        <v>3378</v>
      </c>
      <c r="C3383" s="32">
        <v>48493</v>
      </c>
      <c r="D3383" s="33" t="s">
        <v>2435</v>
      </c>
      <c r="E3383" s="34">
        <v>-9.1</v>
      </c>
      <c r="F3383" s="34">
        <v>10.1</v>
      </c>
      <c r="G3383" s="35">
        <v>38</v>
      </c>
      <c r="H3383" s="35">
        <v>5</v>
      </c>
      <c r="I3383" s="36"/>
    </row>
    <row r="3384" spans="2:9" ht="15.75" thickTop="1" thickBot="1" x14ac:dyDescent="0.25">
      <c r="B3384" s="22">
        <v>3379</v>
      </c>
      <c r="C3384" s="32">
        <v>48496</v>
      </c>
      <c r="D3384" s="33" t="s">
        <v>2436</v>
      </c>
      <c r="E3384" s="34">
        <v>-9.1999999999999993</v>
      </c>
      <c r="F3384" s="34">
        <v>10.1</v>
      </c>
      <c r="G3384" s="35">
        <v>39</v>
      </c>
      <c r="H3384" s="35">
        <v>5</v>
      </c>
      <c r="I3384" s="36"/>
    </row>
    <row r="3385" spans="2:9" ht="15.75" thickTop="1" thickBot="1" x14ac:dyDescent="0.25">
      <c r="B3385" s="22">
        <v>3380</v>
      </c>
      <c r="C3385" s="32">
        <v>48499</v>
      </c>
      <c r="D3385" s="33" t="s">
        <v>2437</v>
      </c>
      <c r="E3385" s="34">
        <v>-9</v>
      </c>
      <c r="F3385" s="34">
        <v>10.1</v>
      </c>
      <c r="G3385" s="35">
        <v>36</v>
      </c>
      <c r="H3385" s="35">
        <v>5</v>
      </c>
      <c r="I3385" s="36"/>
    </row>
    <row r="3386" spans="2:9" ht="15.75" thickTop="1" thickBot="1" x14ac:dyDescent="0.25">
      <c r="B3386" s="22">
        <v>3381</v>
      </c>
      <c r="C3386" s="32">
        <v>48527</v>
      </c>
      <c r="D3386" s="33" t="s">
        <v>2438</v>
      </c>
      <c r="E3386" s="34">
        <v>-9</v>
      </c>
      <c r="F3386" s="34">
        <v>10.1</v>
      </c>
      <c r="G3386" s="35">
        <v>18</v>
      </c>
      <c r="H3386" s="35">
        <v>5</v>
      </c>
      <c r="I3386" s="36"/>
    </row>
    <row r="3387" spans="2:9" ht="15.75" thickTop="1" thickBot="1" x14ac:dyDescent="0.25">
      <c r="B3387" s="22">
        <v>3382</v>
      </c>
      <c r="C3387" s="32">
        <v>48529</v>
      </c>
      <c r="D3387" s="33" t="s">
        <v>2438</v>
      </c>
      <c r="E3387" s="34">
        <v>-9</v>
      </c>
      <c r="F3387" s="34">
        <v>10.1</v>
      </c>
      <c r="G3387" s="35">
        <v>25</v>
      </c>
      <c r="H3387" s="35">
        <v>5</v>
      </c>
      <c r="I3387" s="36"/>
    </row>
    <row r="3388" spans="2:9" ht="15.75" thickTop="1" thickBot="1" x14ac:dyDescent="0.25">
      <c r="B3388" s="22">
        <v>3383</v>
      </c>
      <c r="C3388" s="32">
        <v>48531</v>
      </c>
      <c r="D3388" s="33" t="s">
        <v>2438</v>
      </c>
      <c r="E3388" s="34">
        <v>-9</v>
      </c>
      <c r="F3388" s="34">
        <v>10.1</v>
      </c>
      <c r="G3388" s="35">
        <v>22</v>
      </c>
      <c r="H3388" s="35">
        <v>5</v>
      </c>
      <c r="I3388" s="36"/>
    </row>
    <row r="3389" spans="2:9" ht="15.75" thickTop="1" thickBot="1" x14ac:dyDescent="0.25">
      <c r="B3389" s="22">
        <v>3384</v>
      </c>
      <c r="C3389" s="32">
        <v>48565</v>
      </c>
      <c r="D3389" s="33" t="s">
        <v>2439</v>
      </c>
      <c r="E3389" s="34">
        <v>-9.1</v>
      </c>
      <c r="F3389" s="34">
        <v>10</v>
      </c>
      <c r="G3389" s="35">
        <v>88</v>
      </c>
      <c r="H3389" s="35">
        <v>5</v>
      </c>
      <c r="I3389" s="36"/>
    </row>
    <row r="3390" spans="2:9" ht="15.75" thickTop="1" thickBot="1" x14ac:dyDescent="0.25">
      <c r="B3390" s="22">
        <v>3385</v>
      </c>
      <c r="C3390" s="32">
        <v>48599</v>
      </c>
      <c r="D3390" s="33" t="s">
        <v>2440</v>
      </c>
      <c r="E3390" s="34">
        <v>-8.8000000000000007</v>
      </c>
      <c r="F3390" s="34">
        <v>10.1</v>
      </c>
      <c r="G3390" s="35">
        <v>42</v>
      </c>
      <c r="H3390" s="35">
        <v>5</v>
      </c>
      <c r="I3390" s="36"/>
    </row>
    <row r="3391" spans="2:9" ht="15.75" thickTop="1" thickBot="1" x14ac:dyDescent="0.25">
      <c r="B3391" s="22">
        <v>3386</v>
      </c>
      <c r="C3391" s="32">
        <v>48607</v>
      </c>
      <c r="D3391" s="33" t="s">
        <v>2441</v>
      </c>
      <c r="E3391" s="34">
        <v>-9.1</v>
      </c>
      <c r="F3391" s="34">
        <v>10.1</v>
      </c>
      <c r="G3391" s="35">
        <v>60</v>
      </c>
      <c r="H3391" s="35">
        <v>5</v>
      </c>
      <c r="I3391" s="36"/>
    </row>
    <row r="3392" spans="2:9" ht="15.75" thickTop="1" thickBot="1" x14ac:dyDescent="0.25">
      <c r="B3392" s="22">
        <v>3387</v>
      </c>
      <c r="C3392" s="32">
        <v>48612</v>
      </c>
      <c r="D3392" s="33" t="s">
        <v>2442</v>
      </c>
      <c r="E3392" s="34">
        <v>-9.3000000000000007</v>
      </c>
      <c r="F3392" s="34">
        <v>9.8000000000000007</v>
      </c>
      <c r="G3392" s="35">
        <v>127</v>
      </c>
      <c r="H3392" s="35">
        <v>5</v>
      </c>
      <c r="I3392" s="36"/>
    </row>
    <row r="3393" spans="2:9" ht="15.75" thickTop="1" thickBot="1" x14ac:dyDescent="0.25">
      <c r="B3393" s="22">
        <v>3388</v>
      </c>
      <c r="C3393" s="32">
        <v>48619</v>
      </c>
      <c r="D3393" s="33" t="s">
        <v>2443</v>
      </c>
      <c r="E3393" s="34">
        <v>-9.1</v>
      </c>
      <c r="F3393" s="34">
        <v>10</v>
      </c>
      <c r="G3393" s="35">
        <v>49</v>
      </c>
      <c r="H3393" s="35">
        <v>5</v>
      </c>
      <c r="I3393" s="36"/>
    </row>
    <row r="3394" spans="2:9" ht="15.75" thickTop="1" thickBot="1" x14ac:dyDescent="0.25">
      <c r="B3394" s="22">
        <v>3389</v>
      </c>
      <c r="C3394" s="32">
        <v>48624</v>
      </c>
      <c r="D3394" s="33" t="s">
        <v>2444</v>
      </c>
      <c r="E3394" s="34">
        <v>-9.1</v>
      </c>
      <c r="F3394" s="34">
        <v>9.9</v>
      </c>
      <c r="G3394" s="35">
        <v>80</v>
      </c>
      <c r="H3394" s="35">
        <v>5</v>
      </c>
      <c r="I3394" s="36"/>
    </row>
    <row r="3395" spans="2:9" ht="15.75" thickTop="1" thickBot="1" x14ac:dyDescent="0.25">
      <c r="B3395" s="22">
        <v>3390</v>
      </c>
      <c r="C3395" s="32">
        <v>48629</v>
      </c>
      <c r="D3395" s="33" t="s">
        <v>2445</v>
      </c>
      <c r="E3395" s="34">
        <v>-9.1</v>
      </c>
      <c r="F3395" s="34">
        <v>10</v>
      </c>
      <c r="G3395" s="35">
        <v>55</v>
      </c>
      <c r="H3395" s="35">
        <v>5</v>
      </c>
      <c r="I3395" s="36"/>
    </row>
    <row r="3396" spans="2:9" ht="15.75" thickTop="1" thickBot="1" x14ac:dyDescent="0.25">
      <c r="B3396" s="22">
        <v>3391</v>
      </c>
      <c r="C3396" s="32">
        <v>48653</v>
      </c>
      <c r="D3396" s="33" t="s">
        <v>2446</v>
      </c>
      <c r="E3396" s="34">
        <v>-8.9</v>
      </c>
      <c r="F3396" s="34">
        <v>10</v>
      </c>
      <c r="G3396" s="35">
        <v>81</v>
      </c>
      <c r="H3396" s="35">
        <v>5</v>
      </c>
      <c r="I3396" s="36"/>
    </row>
    <row r="3397" spans="2:9" ht="15.75" thickTop="1" thickBot="1" x14ac:dyDescent="0.25">
      <c r="B3397" s="22">
        <v>3392</v>
      </c>
      <c r="C3397" s="32">
        <v>48683</v>
      </c>
      <c r="D3397" s="33" t="s">
        <v>2447</v>
      </c>
      <c r="E3397" s="34">
        <v>-9</v>
      </c>
      <c r="F3397" s="34">
        <v>10</v>
      </c>
      <c r="G3397" s="35">
        <v>51</v>
      </c>
      <c r="H3397" s="35">
        <v>5</v>
      </c>
      <c r="I3397" s="36"/>
    </row>
    <row r="3398" spans="2:9" ht="15.75" thickTop="1" thickBot="1" x14ac:dyDescent="0.25">
      <c r="B3398" s="22">
        <v>3393</v>
      </c>
      <c r="C3398" s="32">
        <v>48691</v>
      </c>
      <c r="D3398" s="33" t="s">
        <v>2448</v>
      </c>
      <c r="E3398" s="34">
        <v>-8.8000000000000007</v>
      </c>
      <c r="F3398" s="34">
        <v>10.1</v>
      </c>
      <c r="G3398" s="35">
        <v>36</v>
      </c>
      <c r="H3398" s="35">
        <v>5</v>
      </c>
      <c r="I3398" s="36"/>
    </row>
    <row r="3399" spans="2:9" ht="15.75" thickTop="1" thickBot="1" x14ac:dyDescent="0.25">
      <c r="B3399" s="22">
        <v>3394</v>
      </c>
      <c r="C3399" s="32">
        <v>48703</v>
      </c>
      <c r="D3399" s="33" t="s">
        <v>2449</v>
      </c>
      <c r="E3399" s="34">
        <v>-8.8000000000000007</v>
      </c>
      <c r="F3399" s="34">
        <v>10.1</v>
      </c>
      <c r="G3399" s="35">
        <v>58</v>
      </c>
      <c r="H3399" s="35">
        <v>5</v>
      </c>
      <c r="I3399" s="36"/>
    </row>
    <row r="3400" spans="2:9" ht="15.75" thickTop="1" thickBot="1" x14ac:dyDescent="0.25">
      <c r="B3400" s="22">
        <v>3395</v>
      </c>
      <c r="C3400" s="32">
        <v>48712</v>
      </c>
      <c r="D3400" s="33" t="s">
        <v>2450</v>
      </c>
      <c r="E3400" s="34">
        <v>-8.8000000000000007</v>
      </c>
      <c r="F3400" s="34">
        <v>10.1</v>
      </c>
      <c r="G3400" s="35">
        <v>61</v>
      </c>
      <c r="H3400" s="35">
        <v>5</v>
      </c>
      <c r="I3400" s="36"/>
    </row>
    <row r="3401" spans="2:9" ht="15.75" thickTop="1" thickBot="1" x14ac:dyDescent="0.25">
      <c r="B3401" s="22">
        <v>3396</v>
      </c>
      <c r="C3401" s="32">
        <v>48720</v>
      </c>
      <c r="D3401" s="33" t="s">
        <v>2451</v>
      </c>
      <c r="E3401" s="34">
        <v>-9.1</v>
      </c>
      <c r="F3401" s="34">
        <v>9.9</v>
      </c>
      <c r="G3401" s="35">
        <v>104</v>
      </c>
      <c r="H3401" s="35">
        <v>5</v>
      </c>
      <c r="I3401" s="36"/>
    </row>
    <row r="3402" spans="2:9" ht="15.75" thickTop="1" thickBot="1" x14ac:dyDescent="0.25">
      <c r="B3402" s="22">
        <v>3397</v>
      </c>
      <c r="C3402" s="32">
        <v>48727</v>
      </c>
      <c r="D3402" s="33" t="s">
        <v>2452</v>
      </c>
      <c r="E3402" s="34">
        <v>-9.3000000000000007</v>
      </c>
      <c r="F3402" s="34">
        <v>9.8000000000000007</v>
      </c>
      <c r="G3402" s="35">
        <v>152</v>
      </c>
      <c r="H3402" s="35">
        <v>5</v>
      </c>
      <c r="I3402" s="36"/>
    </row>
    <row r="3403" spans="2:9" ht="15.75" thickTop="1" thickBot="1" x14ac:dyDescent="0.25">
      <c r="B3403" s="22">
        <v>3398</v>
      </c>
      <c r="C3403" s="32">
        <v>48734</v>
      </c>
      <c r="D3403" s="33" t="s">
        <v>2453</v>
      </c>
      <c r="E3403" s="34">
        <v>-8.6999999999999993</v>
      </c>
      <c r="F3403" s="34">
        <v>10.1</v>
      </c>
      <c r="G3403" s="35">
        <v>81</v>
      </c>
      <c r="H3403" s="35">
        <v>5</v>
      </c>
      <c r="I3403" s="36"/>
    </row>
    <row r="3404" spans="2:9" ht="15.75" thickTop="1" thickBot="1" x14ac:dyDescent="0.25">
      <c r="B3404" s="22">
        <v>3399</v>
      </c>
      <c r="C3404" s="32">
        <v>48739</v>
      </c>
      <c r="D3404" s="33" t="s">
        <v>2454</v>
      </c>
      <c r="E3404" s="34">
        <v>-9</v>
      </c>
      <c r="F3404" s="34">
        <v>10</v>
      </c>
      <c r="G3404" s="35">
        <v>63</v>
      </c>
      <c r="H3404" s="35">
        <v>5</v>
      </c>
      <c r="I3404" s="36"/>
    </row>
    <row r="3405" spans="2:9" ht="15.75" thickTop="1" thickBot="1" x14ac:dyDescent="0.25">
      <c r="B3405" s="22">
        <v>3400</v>
      </c>
      <c r="C3405" s="32">
        <v>49074</v>
      </c>
      <c r="D3405" s="33" t="s">
        <v>2455</v>
      </c>
      <c r="E3405" s="34">
        <v>-8.5</v>
      </c>
      <c r="F3405" s="34">
        <v>11</v>
      </c>
      <c r="G3405" s="35">
        <v>65</v>
      </c>
      <c r="H3405" s="35">
        <v>5</v>
      </c>
      <c r="I3405" s="36"/>
    </row>
    <row r="3406" spans="2:9" ht="15.75" thickTop="1" thickBot="1" x14ac:dyDescent="0.25">
      <c r="B3406" s="22">
        <v>3401</v>
      </c>
      <c r="C3406" s="32">
        <v>49076</v>
      </c>
      <c r="D3406" s="33" t="s">
        <v>2455</v>
      </c>
      <c r="E3406" s="34">
        <v>-9.6999999999999993</v>
      </c>
      <c r="F3406" s="34">
        <v>9.9</v>
      </c>
      <c r="G3406" s="35">
        <v>80</v>
      </c>
      <c r="H3406" s="35">
        <v>5</v>
      </c>
      <c r="I3406" s="36"/>
    </row>
    <row r="3407" spans="2:9" ht="15.75" thickTop="1" thickBot="1" x14ac:dyDescent="0.25">
      <c r="B3407" s="22">
        <v>3402</v>
      </c>
      <c r="C3407" s="32">
        <v>49078</v>
      </c>
      <c r="D3407" s="33" t="s">
        <v>2455</v>
      </c>
      <c r="E3407" s="34">
        <v>-9.6</v>
      </c>
      <c r="F3407" s="34">
        <v>10</v>
      </c>
      <c r="G3407" s="35">
        <v>68</v>
      </c>
      <c r="H3407" s="35">
        <v>5</v>
      </c>
      <c r="I3407" s="36"/>
    </row>
    <row r="3408" spans="2:9" ht="15.75" thickTop="1" thickBot="1" x14ac:dyDescent="0.25">
      <c r="B3408" s="22">
        <v>3403</v>
      </c>
      <c r="C3408" s="32">
        <v>49080</v>
      </c>
      <c r="D3408" s="33" t="s">
        <v>2455</v>
      </c>
      <c r="E3408" s="34">
        <v>-9.5</v>
      </c>
      <c r="F3408" s="34">
        <v>10.1</v>
      </c>
      <c r="G3408" s="35">
        <v>80</v>
      </c>
      <c r="H3408" s="35">
        <v>5</v>
      </c>
      <c r="I3408" s="36"/>
    </row>
    <row r="3409" spans="2:9" ht="15.75" thickTop="1" thickBot="1" x14ac:dyDescent="0.25">
      <c r="B3409" s="22">
        <v>3404</v>
      </c>
      <c r="C3409" s="32">
        <v>49082</v>
      </c>
      <c r="D3409" s="33" t="s">
        <v>2455</v>
      </c>
      <c r="E3409" s="34">
        <v>-9.6999999999999993</v>
      </c>
      <c r="F3409" s="34">
        <v>9.9</v>
      </c>
      <c r="G3409" s="35">
        <v>118</v>
      </c>
      <c r="H3409" s="35">
        <v>5</v>
      </c>
      <c r="I3409" s="36"/>
    </row>
    <row r="3410" spans="2:9" ht="15.75" thickTop="1" thickBot="1" x14ac:dyDescent="0.25">
      <c r="B3410" s="22">
        <v>3405</v>
      </c>
      <c r="C3410" s="32">
        <v>49084</v>
      </c>
      <c r="D3410" s="33" t="s">
        <v>2455</v>
      </c>
      <c r="E3410" s="34">
        <v>-9</v>
      </c>
      <c r="F3410" s="34">
        <v>10.4</v>
      </c>
      <c r="G3410" s="35">
        <v>71</v>
      </c>
      <c r="H3410" s="35">
        <v>5</v>
      </c>
      <c r="I3410" s="36"/>
    </row>
    <row r="3411" spans="2:9" ht="15.75" thickTop="1" thickBot="1" x14ac:dyDescent="0.25">
      <c r="B3411" s="22">
        <v>3406</v>
      </c>
      <c r="C3411" s="32">
        <v>49086</v>
      </c>
      <c r="D3411" s="33" t="s">
        <v>2455</v>
      </c>
      <c r="E3411" s="34">
        <v>-9.8000000000000007</v>
      </c>
      <c r="F3411" s="34">
        <v>10</v>
      </c>
      <c r="G3411" s="35">
        <v>74</v>
      </c>
      <c r="H3411" s="35">
        <v>5</v>
      </c>
      <c r="I3411" s="36"/>
    </row>
    <row r="3412" spans="2:9" ht="15.75" thickTop="1" thickBot="1" x14ac:dyDescent="0.25">
      <c r="B3412" s="22">
        <v>3407</v>
      </c>
      <c r="C3412" s="32">
        <v>49088</v>
      </c>
      <c r="D3412" s="33" t="s">
        <v>2455</v>
      </c>
      <c r="E3412" s="34">
        <v>-9.1</v>
      </c>
      <c r="F3412" s="34">
        <v>10.3</v>
      </c>
      <c r="G3412" s="35">
        <v>69</v>
      </c>
      <c r="H3412" s="35">
        <v>5</v>
      </c>
      <c r="I3412" s="36"/>
    </row>
    <row r="3413" spans="2:9" ht="15.75" thickTop="1" thickBot="1" x14ac:dyDescent="0.25">
      <c r="B3413" s="22">
        <v>3408</v>
      </c>
      <c r="C3413" s="32">
        <v>49090</v>
      </c>
      <c r="D3413" s="33" t="s">
        <v>2455</v>
      </c>
      <c r="E3413" s="34">
        <v>-9.8000000000000007</v>
      </c>
      <c r="F3413" s="34">
        <v>9.8000000000000007</v>
      </c>
      <c r="G3413" s="35">
        <v>108</v>
      </c>
      <c r="H3413" s="35">
        <v>5</v>
      </c>
      <c r="I3413" s="36"/>
    </row>
    <row r="3414" spans="2:9" ht="15.75" thickTop="1" thickBot="1" x14ac:dyDescent="0.25">
      <c r="B3414" s="22">
        <v>3409</v>
      </c>
      <c r="C3414" s="32">
        <v>49124</v>
      </c>
      <c r="D3414" s="33" t="s">
        <v>2456</v>
      </c>
      <c r="E3414" s="34">
        <v>-9.8000000000000007</v>
      </c>
      <c r="F3414" s="34">
        <v>9.8000000000000007</v>
      </c>
      <c r="G3414" s="35">
        <v>104</v>
      </c>
      <c r="H3414" s="35">
        <v>6</v>
      </c>
      <c r="I3414" s="36"/>
    </row>
    <row r="3415" spans="2:9" ht="15.75" thickTop="1" thickBot="1" x14ac:dyDescent="0.25">
      <c r="B3415" s="22">
        <v>3410</v>
      </c>
      <c r="C3415" s="32">
        <v>49134</v>
      </c>
      <c r="D3415" s="33" t="s">
        <v>2457</v>
      </c>
      <c r="E3415" s="34">
        <v>-9.6</v>
      </c>
      <c r="F3415" s="34">
        <v>9.9</v>
      </c>
      <c r="G3415" s="35">
        <v>94</v>
      </c>
      <c r="H3415" s="35">
        <v>5</v>
      </c>
      <c r="I3415" s="36"/>
    </row>
    <row r="3416" spans="2:9" ht="15.75" thickTop="1" thickBot="1" x14ac:dyDescent="0.25">
      <c r="B3416" s="22">
        <v>3411</v>
      </c>
      <c r="C3416" s="32">
        <v>49143</v>
      </c>
      <c r="D3416" s="33" t="s">
        <v>2458</v>
      </c>
      <c r="E3416" s="34">
        <v>-9.8000000000000007</v>
      </c>
      <c r="F3416" s="34">
        <v>9.9</v>
      </c>
      <c r="G3416" s="35">
        <v>79</v>
      </c>
      <c r="H3416" s="35">
        <v>6</v>
      </c>
      <c r="I3416" s="36"/>
    </row>
    <row r="3417" spans="2:9" ht="15.75" thickTop="1" thickBot="1" x14ac:dyDescent="0.25">
      <c r="B3417" s="22">
        <v>3412</v>
      </c>
      <c r="C3417" s="32">
        <v>49152</v>
      </c>
      <c r="D3417" s="33" t="s">
        <v>2459</v>
      </c>
      <c r="E3417" s="34">
        <v>-10.1</v>
      </c>
      <c r="F3417" s="34">
        <v>10</v>
      </c>
      <c r="G3417" s="35">
        <v>49</v>
      </c>
      <c r="H3417" s="35">
        <v>5</v>
      </c>
      <c r="I3417" s="36"/>
    </row>
    <row r="3418" spans="2:9" ht="15.75" thickTop="1" thickBot="1" x14ac:dyDescent="0.25">
      <c r="B3418" s="22">
        <v>3413</v>
      </c>
      <c r="C3418" s="32">
        <v>49163</v>
      </c>
      <c r="D3418" s="33" t="s">
        <v>2460</v>
      </c>
      <c r="E3418" s="34">
        <v>-9.6</v>
      </c>
      <c r="F3418" s="34">
        <v>9.9</v>
      </c>
      <c r="G3418" s="35">
        <v>42</v>
      </c>
      <c r="H3418" s="35">
        <v>5</v>
      </c>
      <c r="I3418" s="36"/>
    </row>
    <row r="3419" spans="2:9" ht="15.75" thickTop="1" thickBot="1" x14ac:dyDescent="0.25">
      <c r="B3419" s="22">
        <v>3414</v>
      </c>
      <c r="C3419" s="32">
        <v>49170</v>
      </c>
      <c r="D3419" s="33" t="s">
        <v>2461</v>
      </c>
      <c r="E3419" s="34">
        <v>-9.6999999999999993</v>
      </c>
      <c r="F3419" s="34">
        <v>9.8000000000000007</v>
      </c>
      <c r="G3419" s="35">
        <v>109</v>
      </c>
      <c r="H3419" s="35">
        <v>6</v>
      </c>
      <c r="I3419" s="36"/>
    </row>
    <row r="3420" spans="2:9" ht="15.75" thickTop="1" thickBot="1" x14ac:dyDescent="0.25">
      <c r="B3420" s="22">
        <v>3415</v>
      </c>
      <c r="C3420" s="32">
        <v>49176</v>
      </c>
      <c r="D3420" s="33" t="s">
        <v>2462</v>
      </c>
      <c r="E3420" s="34">
        <v>-9.8000000000000007</v>
      </c>
      <c r="F3420" s="34">
        <v>9.6999999999999993</v>
      </c>
      <c r="G3420" s="35">
        <v>139</v>
      </c>
      <c r="H3420" s="35">
        <v>6</v>
      </c>
      <c r="I3420" s="36"/>
    </row>
    <row r="3421" spans="2:9" ht="15.75" thickTop="1" thickBot="1" x14ac:dyDescent="0.25">
      <c r="B3421" s="22">
        <v>3416</v>
      </c>
      <c r="C3421" s="32">
        <v>49179</v>
      </c>
      <c r="D3421" s="33" t="s">
        <v>2463</v>
      </c>
      <c r="E3421" s="34">
        <v>-9.6</v>
      </c>
      <c r="F3421" s="34">
        <v>9.9</v>
      </c>
      <c r="G3421" s="35">
        <v>52</v>
      </c>
      <c r="H3421" s="35">
        <v>5</v>
      </c>
      <c r="I3421" s="36"/>
    </row>
    <row r="3422" spans="2:9" ht="15.75" thickTop="1" thickBot="1" x14ac:dyDescent="0.25">
      <c r="B3422" s="22">
        <v>3417</v>
      </c>
      <c r="C3422" s="32">
        <v>49186</v>
      </c>
      <c r="D3422" s="33" t="s">
        <v>2464</v>
      </c>
      <c r="E3422" s="34">
        <v>-9.8000000000000007</v>
      </c>
      <c r="F3422" s="34">
        <v>9.9</v>
      </c>
      <c r="G3422" s="35">
        <v>98</v>
      </c>
      <c r="H3422" s="35">
        <v>6</v>
      </c>
      <c r="I3422" s="36"/>
    </row>
    <row r="3423" spans="2:9" ht="15.75" thickTop="1" thickBot="1" x14ac:dyDescent="0.25">
      <c r="B3423" s="22">
        <v>3418</v>
      </c>
      <c r="C3423" s="32">
        <v>49191</v>
      </c>
      <c r="D3423" s="33" t="s">
        <v>2465</v>
      </c>
      <c r="E3423" s="34">
        <v>-9.8000000000000007</v>
      </c>
      <c r="F3423" s="34">
        <v>9.6999999999999993</v>
      </c>
      <c r="G3423" s="35">
        <v>118</v>
      </c>
      <c r="H3423" s="35">
        <v>6</v>
      </c>
      <c r="I3423" s="36"/>
    </row>
    <row r="3424" spans="2:9" ht="15.75" thickTop="1" thickBot="1" x14ac:dyDescent="0.25">
      <c r="B3424" s="22">
        <v>3419</v>
      </c>
      <c r="C3424" s="32">
        <v>49196</v>
      </c>
      <c r="D3424" s="33" t="s">
        <v>2466</v>
      </c>
      <c r="E3424" s="34">
        <v>-9.8000000000000007</v>
      </c>
      <c r="F3424" s="34">
        <v>10</v>
      </c>
      <c r="G3424" s="35">
        <v>87</v>
      </c>
      <c r="H3424" s="35">
        <v>6</v>
      </c>
      <c r="I3424" s="36"/>
    </row>
    <row r="3425" spans="2:9" ht="15.75" thickTop="1" thickBot="1" x14ac:dyDescent="0.25">
      <c r="B3425" s="22">
        <v>3420</v>
      </c>
      <c r="C3425" s="32">
        <v>49201</v>
      </c>
      <c r="D3425" s="33" t="s">
        <v>2467</v>
      </c>
      <c r="E3425" s="34">
        <v>-9.9</v>
      </c>
      <c r="F3425" s="34">
        <v>9.8000000000000007</v>
      </c>
      <c r="G3425" s="35">
        <v>124</v>
      </c>
      <c r="H3425" s="35">
        <v>6</v>
      </c>
      <c r="I3425" s="36"/>
    </row>
    <row r="3426" spans="2:9" ht="15.75" thickTop="1" thickBot="1" x14ac:dyDescent="0.25">
      <c r="B3426" s="22">
        <v>3421</v>
      </c>
      <c r="C3426" s="32">
        <v>49205</v>
      </c>
      <c r="D3426" s="33" t="s">
        <v>2468</v>
      </c>
      <c r="E3426" s="34">
        <v>-9.8000000000000007</v>
      </c>
      <c r="F3426" s="34">
        <v>9.9</v>
      </c>
      <c r="G3426" s="35">
        <v>82</v>
      </c>
      <c r="H3426" s="35">
        <v>5</v>
      </c>
      <c r="I3426" s="36"/>
    </row>
    <row r="3427" spans="2:9" ht="15.75" thickTop="1" thickBot="1" x14ac:dyDescent="0.25">
      <c r="B3427" s="22">
        <v>3422</v>
      </c>
      <c r="C3427" s="32">
        <v>49214</v>
      </c>
      <c r="D3427" s="33" t="s">
        <v>2469</v>
      </c>
      <c r="E3427" s="34">
        <v>-10</v>
      </c>
      <c r="F3427" s="34">
        <v>10</v>
      </c>
      <c r="G3427" s="35">
        <v>90</v>
      </c>
      <c r="H3427" s="35">
        <v>6</v>
      </c>
      <c r="I3427" s="36"/>
    </row>
    <row r="3428" spans="2:9" ht="15.75" thickTop="1" thickBot="1" x14ac:dyDescent="0.25">
      <c r="B3428" s="22">
        <v>3423</v>
      </c>
      <c r="C3428" s="32">
        <v>49219</v>
      </c>
      <c r="D3428" s="33" t="s">
        <v>2470</v>
      </c>
      <c r="E3428" s="34">
        <v>-9.5</v>
      </c>
      <c r="F3428" s="34">
        <v>10.1</v>
      </c>
      <c r="G3428" s="35">
        <v>60</v>
      </c>
      <c r="H3428" s="35">
        <v>5</v>
      </c>
      <c r="I3428" s="36"/>
    </row>
    <row r="3429" spans="2:9" ht="15.75" thickTop="1" thickBot="1" x14ac:dyDescent="0.25">
      <c r="B3429" s="22">
        <v>3424</v>
      </c>
      <c r="C3429" s="32">
        <v>49324</v>
      </c>
      <c r="D3429" s="33" t="s">
        <v>2471</v>
      </c>
      <c r="E3429" s="34">
        <v>-9.8000000000000007</v>
      </c>
      <c r="F3429" s="34">
        <v>10</v>
      </c>
      <c r="G3429" s="35">
        <v>75</v>
      </c>
      <c r="H3429" s="35">
        <v>6</v>
      </c>
      <c r="I3429" s="36"/>
    </row>
    <row r="3430" spans="2:9" ht="15.75" thickTop="1" thickBot="1" x14ac:dyDescent="0.25">
      <c r="B3430" s="22">
        <v>3425</v>
      </c>
      <c r="C3430" s="32">
        <v>49326</v>
      </c>
      <c r="D3430" s="33" t="s">
        <v>2471</v>
      </c>
      <c r="E3430" s="34">
        <v>-9.9</v>
      </c>
      <c r="F3430" s="34">
        <v>9.8000000000000007</v>
      </c>
      <c r="G3430" s="35">
        <v>106</v>
      </c>
      <c r="H3430" s="35">
        <v>6</v>
      </c>
      <c r="I3430" s="36"/>
    </row>
    <row r="3431" spans="2:9" ht="15.75" thickTop="1" thickBot="1" x14ac:dyDescent="0.25">
      <c r="B3431" s="22">
        <v>3426</v>
      </c>
      <c r="C3431" s="32">
        <v>49328</v>
      </c>
      <c r="D3431" s="33" t="s">
        <v>2471</v>
      </c>
      <c r="E3431" s="34">
        <v>-10.1</v>
      </c>
      <c r="F3431" s="34">
        <v>9.9</v>
      </c>
      <c r="G3431" s="35">
        <v>74</v>
      </c>
      <c r="H3431" s="35">
        <v>6</v>
      </c>
      <c r="I3431" s="36"/>
    </row>
    <row r="3432" spans="2:9" ht="15.75" thickTop="1" thickBot="1" x14ac:dyDescent="0.25">
      <c r="B3432" s="22">
        <v>3427</v>
      </c>
      <c r="C3432" s="32">
        <v>49356</v>
      </c>
      <c r="D3432" s="33" t="s">
        <v>2472</v>
      </c>
      <c r="E3432" s="34">
        <v>-9.6999999999999993</v>
      </c>
      <c r="F3432" s="34">
        <v>9.8000000000000007</v>
      </c>
      <c r="G3432" s="35">
        <v>38</v>
      </c>
      <c r="H3432" s="35">
        <v>3</v>
      </c>
      <c r="I3432" s="36"/>
    </row>
    <row r="3433" spans="2:9" ht="15.75" thickTop="1" thickBot="1" x14ac:dyDescent="0.25">
      <c r="B3433" s="22">
        <v>3428</v>
      </c>
      <c r="C3433" s="32">
        <v>49377</v>
      </c>
      <c r="D3433" s="33" t="s">
        <v>2473</v>
      </c>
      <c r="E3433" s="34">
        <v>-9.6999999999999993</v>
      </c>
      <c r="F3433" s="34">
        <v>9.6999999999999993</v>
      </c>
      <c r="G3433" s="35">
        <v>41</v>
      </c>
      <c r="H3433" s="35">
        <v>3</v>
      </c>
      <c r="I3433" s="36"/>
    </row>
    <row r="3434" spans="2:9" ht="15.75" thickTop="1" thickBot="1" x14ac:dyDescent="0.25">
      <c r="B3434" s="22">
        <v>3429</v>
      </c>
      <c r="C3434" s="32">
        <v>49393</v>
      </c>
      <c r="D3434" s="33" t="s">
        <v>2474</v>
      </c>
      <c r="E3434" s="34">
        <v>-9.6</v>
      </c>
      <c r="F3434" s="34">
        <v>9.8000000000000007</v>
      </c>
      <c r="G3434" s="35">
        <v>36</v>
      </c>
      <c r="H3434" s="35">
        <v>3</v>
      </c>
      <c r="I3434" s="36"/>
    </row>
    <row r="3435" spans="2:9" ht="15.75" thickTop="1" thickBot="1" x14ac:dyDescent="0.25">
      <c r="B3435" s="22">
        <v>3430</v>
      </c>
      <c r="C3435" s="32">
        <v>49401</v>
      </c>
      <c r="D3435" s="33" t="s">
        <v>2475</v>
      </c>
      <c r="E3435" s="34">
        <v>-9.6999999999999993</v>
      </c>
      <c r="F3435" s="34">
        <v>9.6999999999999993</v>
      </c>
      <c r="G3435" s="35">
        <v>67</v>
      </c>
      <c r="H3435" s="35">
        <v>5</v>
      </c>
      <c r="I3435" s="36"/>
    </row>
    <row r="3436" spans="2:9" ht="15.75" thickTop="1" thickBot="1" x14ac:dyDescent="0.25">
      <c r="B3436" s="22">
        <v>3431</v>
      </c>
      <c r="C3436" s="32">
        <v>49406</v>
      </c>
      <c r="D3436" s="33" t="s">
        <v>2476</v>
      </c>
      <c r="E3436" s="34">
        <v>-9.8000000000000007</v>
      </c>
      <c r="F3436" s="34">
        <v>9.8000000000000007</v>
      </c>
      <c r="G3436" s="35">
        <v>38</v>
      </c>
      <c r="H3436" s="35">
        <v>3</v>
      </c>
      <c r="I3436" s="36"/>
    </row>
    <row r="3437" spans="2:9" ht="15.75" thickTop="1" thickBot="1" x14ac:dyDescent="0.25">
      <c r="B3437" s="22">
        <v>3432</v>
      </c>
      <c r="C3437" s="32">
        <v>49413</v>
      </c>
      <c r="D3437" s="33" t="s">
        <v>2477</v>
      </c>
      <c r="E3437" s="34">
        <v>-9.5</v>
      </c>
      <c r="F3437" s="34">
        <v>9.9</v>
      </c>
      <c r="G3437" s="35">
        <v>28</v>
      </c>
      <c r="H3437" s="35">
        <v>3</v>
      </c>
      <c r="I3437" s="36"/>
    </row>
    <row r="3438" spans="2:9" ht="15.75" thickTop="1" thickBot="1" x14ac:dyDescent="0.25">
      <c r="B3438" s="22">
        <v>3433</v>
      </c>
      <c r="C3438" s="32">
        <v>49419</v>
      </c>
      <c r="D3438" s="33" t="s">
        <v>2478</v>
      </c>
      <c r="E3438" s="34">
        <v>-9.8000000000000007</v>
      </c>
      <c r="F3438" s="34">
        <v>9.9</v>
      </c>
      <c r="G3438" s="35">
        <v>38</v>
      </c>
      <c r="H3438" s="35">
        <v>3</v>
      </c>
      <c r="I3438" s="36"/>
    </row>
    <row r="3439" spans="2:9" ht="15.75" thickTop="1" thickBot="1" x14ac:dyDescent="0.25">
      <c r="B3439" s="22">
        <v>3434</v>
      </c>
      <c r="C3439" s="32">
        <v>49424</v>
      </c>
      <c r="D3439" s="33" t="s">
        <v>2479</v>
      </c>
      <c r="E3439" s="34">
        <v>-9.6999999999999993</v>
      </c>
      <c r="F3439" s="34">
        <v>9.6999999999999993</v>
      </c>
      <c r="G3439" s="35">
        <v>39</v>
      </c>
      <c r="H3439" s="35">
        <v>3</v>
      </c>
      <c r="I3439" s="36"/>
    </row>
    <row r="3440" spans="2:9" ht="15.75" thickTop="1" thickBot="1" x14ac:dyDescent="0.25">
      <c r="B3440" s="22">
        <v>3435</v>
      </c>
      <c r="C3440" s="32">
        <v>49429</v>
      </c>
      <c r="D3440" s="33" t="s">
        <v>2480</v>
      </c>
      <c r="E3440" s="34">
        <v>-9.6</v>
      </c>
      <c r="F3440" s="34">
        <v>9.6</v>
      </c>
      <c r="G3440" s="35">
        <v>49</v>
      </c>
      <c r="H3440" s="35">
        <v>3</v>
      </c>
      <c r="I3440" s="36"/>
    </row>
    <row r="3441" spans="2:9" ht="15.75" thickTop="1" thickBot="1" x14ac:dyDescent="0.25">
      <c r="B3441" s="22">
        <v>3436</v>
      </c>
      <c r="C3441" s="32">
        <v>49434</v>
      </c>
      <c r="D3441" s="33" t="s">
        <v>2481</v>
      </c>
      <c r="E3441" s="34">
        <v>-9.6999999999999993</v>
      </c>
      <c r="F3441" s="34">
        <v>9.6999999999999993</v>
      </c>
      <c r="G3441" s="35">
        <v>100</v>
      </c>
      <c r="H3441" s="35">
        <v>5</v>
      </c>
      <c r="I3441" s="36"/>
    </row>
    <row r="3442" spans="2:9" ht="15.75" thickTop="1" thickBot="1" x14ac:dyDescent="0.25">
      <c r="B3442" s="22">
        <v>3437</v>
      </c>
      <c r="C3442" s="32">
        <v>49439</v>
      </c>
      <c r="D3442" s="33" t="s">
        <v>1260</v>
      </c>
      <c r="E3442" s="34">
        <v>-9.6999999999999993</v>
      </c>
      <c r="F3442" s="34">
        <v>9.8000000000000007</v>
      </c>
      <c r="G3442" s="35">
        <v>44</v>
      </c>
      <c r="H3442" s="35">
        <v>5</v>
      </c>
      <c r="I3442" s="36"/>
    </row>
    <row r="3443" spans="2:9" ht="15.75" thickTop="1" thickBot="1" x14ac:dyDescent="0.25">
      <c r="B3443" s="22">
        <v>3438</v>
      </c>
      <c r="C3443" s="32">
        <v>49448</v>
      </c>
      <c r="D3443" s="33" t="s">
        <v>2482</v>
      </c>
      <c r="E3443" s="34">
        <v>-9.6999999999999993</v>
      </c>
      <c r="F3443" s="34">
        <v>9.8000000000000007</v>
      </c>
      <c r="G3443" s="35">
        <v>37</v>
      </c>
      <c r="H3443" s="35">
        <v>5</v>
      </c>
      <c r="I3443" s="36"/>
    </row>
    <row r="3444" spans="2:9" ht="15.75" thickTop="1" thickBot="1" x14ac:dyDescent="0.25">
      <c r="B3444" s="22">
        <v>3439</v>
      </c>
      <c r="C3444" s="32">
        <v>49451</v>
      </c>
      <c r="D3444" s="33" t="s">
        <v>2483</v>
      </c>
      <c r="E3444" s="34">
        <v>-9.6</v>
      </c>
      <c r="F3444" s="34">
        <v>9.8000000000000007</v>
      </c>
      <c r="G3444" s="35">
        <v>42</v>
      </c>
      <c r="H3444" s="35">
        <v>5</v>
      </c>
      <c r="I3444" s="36"/>
    </row>
    <row r="3445" spans="2:9" ht="30" thickTop="1" thickBot="1" x14ac:dyDescent="0.25">
      <c r="B3445" s="22">
        <v>3440</v>
      </c>
      <c r="C3445" s="32">
        <v>49453</v>
      </c>
      <c r="D3445" s="33" t="s">
        <v>2484</v>
      </c>
      <c r="E3445" s="34">
        <v>-9.8000000000000007</v>
      </c>
      <c r="F3445" s="34">
        <v>9.6999999999999993</v>
      </c>
      <c r="G3445" s="35">
        <v>49</v>
      </c>
      <c r="H3445" s="35">
        <v>3</v>
      </c>
      <c r="I3445" s="36"/>
    </row>
    <row r="3446" spans="2:9" ht="15.75" thickTop="1" thickBot="1" x14ac:dyDescent="0.25">
      <c r="B3446" s="22">
        <v>3441</v>
      </c>
      <c r="C3446" s="32">
        <v>49456</v>
      </c>
      <c r="D3446" s="33" t="s">
        <v>2485</v>
      </c>
      <c r="E3446" s="34">
        <v>-9.6</v>
      </c>
      <c r="F3446" s="34">
        <v>9.8000000000000007</v>
      </c>
      <c r="G3446" s="35">
        <v>30</v>
      </c>
      <c r="H3446" s="35">
        <v>3</v>
      </c>
      <c r="I3446" s="36"/>
    </row>
    <row r="3447" spans="2:9" ht="15.75" thickTop="1" thickBot="1" x14ac:dyDescent="0.25">
      <c r="B3447" s="22">
        <v>3442</v>
      </c>
      <c r="C3447" s="32">
        <v>49457</v>
      </c>
      <c r="D3447" s="33" t="s">
        <v>2486</v>
      </c>
      <c r="E3447" s="34">
        <v>-9.8000000000000007</v>
      </c>
      <c r="F3447" s="34">
        <v>9.8000000000000007</v>
      </c>
      <c r="G3447" s="35">
        <v>35</v>
      </c>
      <c r="H3447" s="35">
        <v>3</v>
      </c>
      <c r="I3447" s="36"/>
    </row>
    <row r="3448" spans="2:9" ht="15.75" thickTop="1" thickBot="1" x14ac:dyDescent="0.25">
      <c r="B3448" s="22">
        <v>3443</v>
      </c>
      <c r="C3448" s="32">
        <v>49459</v>
      </c>
      <c r="D3448" s="33" t="s">
        <v>2487</v>
      </c>
      <c r="E3448" s="34">
        <v>-9.6999999999999993</v>
      </c>
      <c r="F3448" s="34">
        <v>9.8000000000000007</v>
      </c>
      <c r="G3448" s="35">
        <v>35</v>
      </c>
      <c r="H3448" s="35">
        <v>5</v>
      </c>
      <c r="I3448" s="36"/>
    </row>
    <row r="3449" spans="2:9" ht="15.75" thickTop="1" thickBot="1" x14ac:dyDescent="0.25">
      <c r="B3449" s="22">
        <v>3444</v>
      </c>
      <c r="C3449" s="32">
        <v>49477</v>
      </c>
      <c r="D3449" s="33" t="s">
        <v>2488</v>
      </c>
      <c r="E3449" s="34">
        <v>-9.1</v>
      </c>
      <c r="F3449" s="34">
        <v>10.1</v>
      </c>
      <c r="G3449" s="35">
        <v>61</v>
      </c>
      <c r="H3449" s="35">
        <v>6</v>
      </c>
      <c r="I3449" s="36"/>
    </row>
    <row r="3450" spans="2:9" ht="15.75" thickTop="1" thickBot="1" x14ac:dyDescent="0.25">
      <c r="B3450" s="22">
        <v>3445</v>
      </c>
      <c r="C3450" s="32">
        <v>49479</v>
      </c>
      <c r="D3450" s="33" t="s">
        <v>2488</v>
      </c>
      <c r="E3450" s="34">
        <v>-9.1</v>
      </c>
      <c r="F3450" s="34">
        <v>10.1</v>
      </c>
      <c r="G3450" s="35">
        <v>61</v>
      </c>
      <c r="H3450" s="35">
        <v>6</v>
      </c>
      <c r="I3450" s="36"/>
    </row>
    <row r="3451" spans="2:9" ht="15.75" thickTop="1" thickBot="1" x14ac:dyDescent="0.25">
      <c r="B3451" s="22">
        <v>3446</v>
      </c>
      <c r="C3451" s="32">
        <v>49492</v>
      </c>
      <c r="D3451" s="33" t="s">
        <v>2489</v>
      </c>
      <c r="E3451" s="34">
        <v>-9.6</v>
      </c>
      <c r="F3451" s="34">
        <v>9.9</v>
      </c>
      <c r="G3451" s="35">
        <v>67</v>
      </c>
      <c r="H3451" s="35">
        <v>5</v>
      </c>
      <c r="I3451" s="36"/>
    </row>
    <row r="3452" spans="2:9" ht="15.75" thickTop="1" thickBot="1" x14ac:dyDescent="0.25">
      <c r="B3452" s="22">
        <v>3447</v>
      </c>
      <c r="C3452" s="32">
        <v>49497</v>
      </c>
      <c r="D3452" s="33" t="s">
        <v>2490</v>
      </c>
      <c r="E3452" s="34">
        <v>-9.3000000000000007</v>
      </c>
      <c r="F3452" s="34">
        <v>10</v>
      </c>
      <c r="G3452" s="35">
        <v>59</v>
      </c>
      <c r="H3452" s="35">
        <v>5</v>
      </c>
      <c r="I3452" s="36"/>
    </row>
    <row r="3453" spans="2:9" ht="15.75" thickTop="1" thickBot="1" x14ac:dyDescent="0.25">
      <c r="B3453" s="22">
        <v>3448</v>
      </c>
      <c r="C3453" s="32">
        <v>49504</v>
      </c>
      <c r="D3453" s="33" t="s">
        <v>2491</v>
      </c>
      <c r="E3453" s="34">
        <v>-9.6</v>
      </c>
      <c r="F3453" s="34">
        <v>10</v>
      </c>
      <c r="G3453" s="35">
        <v>63</v>
      </c>
      <c r="H3453" s="35">
        <v>5</v>
      </c>
      <c r="I3453" s="36"/>
    </row>
    <row r="3454" spans="2:9" ht="15.75" thickTop="1" thickBot="1" x14ac:dyDescent="0.25">
      <c r="B3454" s="22">
        <v>3449</v>
      </c>
      <c r="C3454" s="32">
        <v>49509</v>
      </c>
      <c r="D3454" s="33" t="s">
        <v>2492</v>
      </c>
      <c r="E3454" s="34">
        <v>-9.1999999999999993</v>
      </c>
      <c r="F3454" s="34">
        <v>10.1</v>
      </c>
      <c r="G3454" s="35">
        <v>44</v>
      </c>
      <c r="H3454" s="35">
        <v>5</v>
      </c>
      <c r="I3454" s="36"/>
    </row>
    <row r="3455" spans="2:9" ht="15.75" thickTop="1" thickBot="1" x14ac:dyDescent="0.25">
      <c r="B3455" s="22">
        <v>3450</v>
      </c>
      <c r="C3455" s="32">
        <v>49525</v>
      </c>
      <c r="D3455" s="33" t="s">
        <v>2493</v>
      </c>
      <c r="E3455" s="34">
        <v>-9.3000000000000007</v>
      </c>
      <c r="F3455" s="34">
        <v>10.1</v>
      </c>
      <c r="G3455" s="35">
        <v>59</v>
      </c>
      <c r="H3455" s="35">
        <v>5</v>
      </c>
      <c r="I3455" s="36"/>
    </row>
    <row r="3456" spans="2:9" ht="15.75" thickTop="1" thickBot="1" x14ac:dyDescent="0.25">
      <c r="B3456" s="22">
        <v>3451</v>
      </c>
      <c r="C3456" s="32">
        <v>49536</v>
      </c>
      <c r="D3456" s="33" t="s">
        <v>2494</v>
      </c>
      <c r="E3456" s="34">
        <v>-9.5</v>
      </c>
      <c r="F3456" s="34">
        <v>10.1</v>
      </c>
      <c r="G3456" s="35">
        <v>68</v>
      </c>
      <c r="H3456" s="35">
        <v>5</v>
      </c>
      <c r="I3456" s="36"/>
    </row>
    <row r="3457" spans="2:9" ht="15.75" thickTop="1" thickBot="1" x14ac:dyDescent="0.25">
      <c r="B3457" s="22">
        <v>3452</v>
      </c>
      <c r="C3457" s="32">
        <v>49545</v>
      </c>
      <c r="D3457" s="33" t="s">
        <v>2495</v>
      </c>
      <c r="E3457" s="34">
        <v>-9.6999999999999993</v>
      </c>
      <c r="F3457" s="34">
        <v>9.6999999999999993</v>
      </c>
      <c r="G3457" s="35">
        <v>146</v>
      </c>
      <c r="H3457" s="35">
        <v>6</v>
      </c>
      <c r="I3457" s="36"/>
    </row>
    <row r="3458" spans="2:9" ht="15.75" thickTop="1" thickBot="1" x14ac:dyDescent="0.25">
      <c r="B3458" s="22">
        <v>3453</v>
      </c>
      <c r="C3458" s="32">
        <v>49549</v>
      </c>
      <c r="D3458" s="33" t="s">
        <v>2496</v>
      </c>
      <c r="E3458" s="34">
        <v>-9.3000000000000007</v>
      </c>
      <c r="F3458" s="34">
        <v>10.199999999999999</v>
      </c>
      <c r="G3458" s="35">
        <v>51</v>
      </c>
      <c r="H3458" s="35">
        <v>5</v>
      </c>
      <c r="I3458" s="36"/>
    </row>
    <row r="3459" spans="2:9" ht="15.75" thickTop="1" thickBot="1" x14ac:dyDescent="0.25">
      <c r="B3459" s="22">
        <v>3454</v>
      </c>
      <c r="C3459" s="32">
        <v>49565</v>
      </c>
      <c r="D3459" s="33" t="s">
        <v>2497</v>
      </c>
      <c r="E3459" s="34">
        <v>-9.6</v>
      </c>
      <c r="F3459" s="34">
        <v>10</v>
      </c>
      <c r="G3459" s="35">
        <v>46</v>
      </c>
      <c r="H3459" s="35">
        <v>5</v>
      </c>
      <c r="I3459" s="36"/>
    </row>
    <row r="3460" spans="2:9" ht="15.75" thickTop="1" thickBot="1" x14ac:dyDescent="0.25">
      <c r="B3460" s="22">
        <v>3455</v>
      </c>
      <c r="C3460" s="32">
        <v>49577</v>
      </c>
      <c r="D3460" s="33" t="s">
        <v>2498</v>
      </c>
      <c r="E3460" s="34">
        <v>-9.6</v>
      </c>
      <c r="F3460" s="34">
        <v>9.8000000000000007</v>
      </c>
      <c r="G3460" s="35">
        <v>65</v>
      </c>
      <c r="H3460" s="35">
        <v>5</v>
      </c>
      <c r="I3460" s="36"/>
    </row>
    <row r="3461" spans="2:9" ht="15.75" thickTop="1" thickBot="1" x14ac:dyDescent="0.25">
      <c r="B3461" s="22">
        <v>3456</v>
      </c>
      <c r="C3461" s="32">
        <v>49584</v>
      </c>
      <c r="D3461" s="33" t="s">
        <v>2499</v>
      </c>
      <c r="E3461" s="34">
        <v>-9.1999999999999993</v>
      </c>
      <c r="F3461" s="34">
        <v>10</v>
      </c>
      <c r="G3461" s="35">
        <v>50</v>
      </c>
      <c r="H3461" s="35">
        <v>5</v>
      </c>
      <c r="I3461" s="36"/>
    </row>
    <row r="3462" spans="2:9" ht="15.75" thickTop="1" thickBot="1" x14ac:dyDescent="0.25">
      <c r="B3462" s="22">
        <v>3457</v>
      </c>
      <c r="C3462" s="32">
        <v>49586</v>
      </c>
      <c r="D3462" s="33" t="s">
        <v>2500</v>
      </c>
      <c r="E3462" s="34">
        <v>-9.3000000000000007</v>
      </c>
      <c r="F3462" s="34">
        <v>10</v>
      </c>
      <c r="G3462" s="35">
        <v>56</v>
      </c>
      <c r="H3462" s="35">
        <v>5</v>
      </c>
      <c r="I3462" s="36"/>
    </row>
    <row r="3463" spans="2:9" ht="15.75" thickTop="1" thickBot="1" x14ac:dyDescent="0.25">
      <c r="B3463" s="22">
        <v>3458</v>
      </c>
      <c r="C3463" s="32">
        <v>49593</v>
      </c>
      <c r="D3463" s="33" t="s">
        <v>2501</v>
      </c>
      <c r="E3463" s="34">
        <v>-9.4</v>
      </c>
      <c r="F3463" s="34">
        <v>9.9</v>
      </c>
      <c r="G3463" s="35">
        <v>43</v>
      </c>
      <c r="H3463" s="35">
        <v>3</v>
      </c>
      <c r="I3463" s="36"/>
    </row>
    <row r="3464" spans="2:9" ht="15.75" thickTop="1" thickBot="1" x14ac:dyDescent="0.25">
      <c r="B3464" s="22">
        <v>3459</v>
      </c>
      <c r="C3464" s="32">
        <v>49594</v>
      </c>
      <c r="D3464" s="33" t="s">
        <v>2502</v>
      </c>
      <c r="E3464" s="34">
        <v>-9.5</v>
      </c>
      <c r="F3464" s="34">
        <v>9.9</v>
      </c>
      <c r="G3464" s="35">
        <v>43</v>
      </c>
      <c r="H3464" s="35">
        <v>5</v>
      </c>
      <c r="I3464" s="36"/>
    </row>
    <row r="3465" spans="2:9" ht="15.75" thickTop="1" thickBot="1" x14ac:dyDescent="0.25">
      <c r="B3465" s="22">
        <v>3460</v>
      </c>
      <c r="C3465" s="32">
        <v>49596</v>
      </c>
      <c r="D3465" s="33" t="s">
        <v>2503</v>
      </c>
      <c r="E3465" s="34">
        <v>-9.5</v>
      </c>
      <c r="F3465" s="34">
        <v>9.9</v>
      </c>
      <c r="G3465" s="35">
        <v>33</v>
      </c>
      <c r="H3465" s="35">
        <v>3</v>
      </c>
      <c r="I3465" s="36"/>
    </row>
    <row r="3466" spans="2:9" ht="15.75" thickTop="1" thickBot="1" x14ac:dyDescent="0.25">
      <c r="B3466" s="22">
        <v>3461</v>
      </c>
      <c r="C3466" s="32">
        <v>49597</v>
      </c>
      <c r="D3466" s="33" t="s">
        <v>2504</v>
      </c>
      <c r="E3466" s="34">
        <v>-9.5</v>
      </c>
      <c r="F3466" s="34">
        <v>9.9</v>
      </c>
      <c r="G3466" s="35">
        <v>51</v>
      </c>
      <c r="H3466" s="35">
        <v>5</v>
      </c>
      <c r="I3466" s="36"/>
    </row>
    <row r="3467" spans="2:9" ht="15.75" thickTop="1" thickBot="1" x14ac:dyDescent="0.25">
      <c r="B3467" s="22">
        <v>3462</v>
      </c>
      <c r="C3467" s="32">
        <v>49599</v>
      </c>
      <c r="D3467" s="33" t="s">
        <v>2505</v>
      </c>
      <c r="E3467" s="34">
        <v>-9.1999999999999993</v>
      </c>
      <c r="F3467" s="34">
        <v>10</v>
      </c>
      <c r="G3467" s="35">
        <v>43</v>
      </c>
      <c r="H3467" s="35">
        <v>5</v>
      </c>
      <c r="I3467" s="36"/>
    </row>
    <row r="3468" spans="2:9" ht="15.75" thickTop="1" thickBot="1" x14ac:dyDescent="0.25">
      <c r="B3468" s="22">
        <v>3463</v>
      </c>
      <c r="C3468" s="32">
        <v>49610</v>
      </c>
      <c r="D3468" s="33" t="s">
        <v>2506</v>
      </c>
      <c r="E3468" s="34">
        <v>-9.4</v>
      </c>
      <c r="F3468" s="34">
        <v>9.9</v>
      </c>
      <c r="G3468" s="35">
        <v>24</v>
      </c>
      <c r="H3468" s="35">
        <v>3</v>
      </c>
      <c r="I3468" s="36"/>
    </row>
    <row r="3469" spans="2:9" ht="15.75" thickTop="1" thickBot="1" x14ac:dyDescent="0.25">
      <c r="B3469" s="22">
        <v>3464</v>
      </c>
      <c r="C3469" s="32">
        <v>49624</v>
      </c>
      <c r="D3469" s="33" t="s">
        <v>2507</v>
      </c>
      <c r="E3469" s="34">
        <v>-9.1</v>
      </c>
      <c r="F3469" s="34">
        <v>10</v>
      </c>
      <c r="G3469" s="35">
        <v>25</v>
      </c>
      <c r="H3469" s="35">
        <v>3</v>
      </c>
      <c r="I3469" s="36"/>
    </row>
    <row r="3470" spans="2:9" ht="15.75" thickTop="1" thickBot="1" x14ac:dyDescent="0.25">
      <c r="B3470" s="22">
        <v>3465</v>
      </c>
      <c r="C3470" s="32">
        <v>49626</v>
      </c>
      <c r="D3470" s="33" t="s">
        <v>2508</v>
      </c>
      <c r="E3470" s="34">
        <v>-9.3000000000000007</v>
      </c>
      <c r="F3470" s="34">
        <v>9.9</v>
      </c>
      <c r="G3470" s="35">
        <v>62</v>
      </c>
      <c r="H3470" s="35">
        <v>3</v>
      </c>
      <c r="I3470" s="36"/>
    </row>
    <row r="3471" spans="2:9" ht="15.75" thickTop="1" thickBot="1" x14ac:dyDescent="0.25">
      <c r="B3471" s="22">
        <v>3466</v>
      </c>
      <c r="C3471" s="32">
        <v>49632</v>
      </c>
      <c r="D3471" s="33" t="s">
        <v>2509</v>
      </c>
      <c r="E3471" s="34">
        <v>-9.4</v>
      </c>
      <c r="F3471" s="34">
        <v>9.9</v>
      </c>
      <c r="G3471" s="35">
        <v>28</v>
      </c>
      <c r="H3471" s="35">
        <v>3</v>
      </c>
      <c r="I3471" s="36"/>
    </row>
    <row r="3472" spans="2:9" ht="15.75" thickTop="1" thickBot="1" x14ac:dyDescent="0.25">
      <c r="B3472" s="22">
        <v>3467</v>
      </c>
      <c r="C3472" s="32">
        <v>49635</v>
      </c>
      <c r="D3472" s="33" t="s">
        <v>2510</v>
      </c>
      <c r="E3472" s="34">
        <v>-9.5</v>
      </c>
      <c r="F3472" s="34">
        <v>9.9</v>
      </c>
      <c r="G3472" s="35">
        <v>27</v>
      </c>
      <c r="H3472" s="35">
        <v>3</v>
      </c>
      <c r="I3472" s="36"/>
    </row>
    <row r="3473" spans="2:9" ht="15.75" thickTop="1" thickBot="1" x14ac:dyDescent="0.25">
      <c r="B3473" s="22">
        <v>3468</v>
      </c>
      <c r="C3473" s="32">
        <v>49637</v>
      </c>
      <c r="D3473" s="33" t="s">
        <v>2511</v>
      </c>
      <c r="E3473" s="34">
        <v>-9.3000000000000007</v>
      </c>
      <c r="F3473" s="34">
        <v>10</v>
      </c>
      <c r="G3473" s="35">
        <v>23</v>
      </c>
      <c r="H3473" s="35">
        <v>3</v>
      </c>
      <c r="I3473" s="36"/>
    </row>
    <row r="3474" spans="2:9" ht="15.75" thickTop="1" thickBot="1" x14ac:dyDescent="0.25">
      <c r="B3474" s="22">
        <v>3469</v>
      </c>
      <c r="C3474" s="32">
        <v>49638</v>
      </c>
      <c r="D3474" s="33" t="s">
        <v>2512</v>
      </c>
      <c r="E3474" s="34">
        <v>-9.3000000000000007</v>
      </c>
      <c r="F3474" s="34">
        <v>10</v>
      </c>
      <c r="G3474" s="35">
        <v>27</v>
      </c>
      <c r="H3474" s="35">
        <v>3</v>
      </c>
      <c r="I3474" s="36"/>
    </row>
    <row r="3475" spans="2:9" ht="15.75" thickTop="1" thickBot="1" x14ac:dyDescent="0.25">
      <c r="B3475" s="22">
        <v>3470</v>
      </c>
      <c r="C3475" s="32">
        <v>49661</v>
      </c>
      <c r="D3475" s="33" t="s">
        <v>2513</v>
      </c>
      <c r="E3475" s="34">
        <v>-9.1</v>
      </c>
      <c r="F3475" s="34">
        <v>9.8000000000000007</v>
      </c>
      <c r="G3475" s="35">
        <v>46</v>
      </c>
      <c r="H3475" s="35">
        <v>3</v>
      </c>
      <c r="I3475" s="36"/>
    </row>
    <row r="3476" spans="2:9" ht="15.75" thickTop="1" thickBot="1" x14ac:dyDescent="0.25">
      <c r="B3476" s="22">
        <v>3471</v>
      </c>
      <c r="C3476" s="32">
        <v>49681</v>
      </c>
      <c r="D3476" s="33" t="s">
        <v>2514</v>
      </c>
      <c r="E3476" s="34">
        <v>-9.5</v>
      </c>
      <c r="F3476" s="34">
        <v>9.6</v>
      </c>
      <c r="G3476" s="35">
        <v>22</v>
      </c>
      <c r="H3476" s="35">
        <v>3</v>
      </c>
      <c r="I3476" s="36"/>
    </row>
    <row r="3477" spans="2:9" ht="15.75" thickTop="1" thickBot="1" x14ac:dyDescent="0.25">
      <c r="B3477" s="22">
        <v>3472</v>
      </c>
      <c r="C3477" s="32">
        <v>49685</v>
      </c>
      <c r="D3477" s="33" t="s">
        <v>2515</v>
      </c>
      <c r="E3477" s="34">
        <v>-9.6999999999999993</v>
      </c>
      <c r="F3477" s="34">
        <v>9.6</v>
      </c>
      <c r="G3477" s="35">
        <v>59</v>
      </c>
      <c r="H3477" s="35">
        <v>3</v>
      </c>
      <c r="I3477" s="36"/>
    </row>
    <row r="3478" spans="2:9" ht="15.75" thickTop="1" thickBot="1" x14ac:dyDescent="0.25">
      <c r="B3478" s="22">
        <v>3473</v>
      </c>
      <c r="C3478" s="32">
        <v>49688</v>
      </c>
      <c r="D3478" s="33" t="s">
        <v>2516</v>
      </c>
      <c r="E3478" s="34">
        <v>-9.5</v>
      </c>
      <c r="F3478" s="34">
        <v>9.8000000000000007</v>
      </c>
      <c r="G3478" s="35">
        <v>39</v>
      </c>
      <c r="H3478" s="35">
        <v>3</v>
      </c>
      <c r="I3478" s="36"/>
    </row>
    <row r="3479" spans="2:9" ht="15.75" thickTop="1" thickBot="1" x14ac:dyDescent="0.25">
      <c r="B3479" s="22">
        <v>3474</v>
      </c>
      <c r="C3479" s="32">
        <v>49692</v>
      </c>
      <c r="D3479" s="33" t="s">
        <v>2517</v>
      </c>
      <c r="E3479" s="34">
        <v>-9.6</v>
      </c>
      <c r="F3479" s="34">
        <v>9.6999999999999993</v>
      </c>
      <c r="G3479" s="35">
        <v>36</v>
      </c>
      <c r="H3479" s="35">
        <v>3</v>
      </c>
      <c r="I3479" s="36"/>
    </row>
    <row r="3480" spans="2:9" ht="15.75" thickTop="1" thickBot="1" x14ac:dyDescent="0.25">
      <c r="B3480" s="22">
        <v>3475</v>
      </c>
      <c r="C3480" s="32">
        <v>49696</v>
      </c>
      <c r="D3480" s="33" t="s">
        <v>2518</v>
      </c>
      <c r="E3480" s="34">
        <v>-9.6</v>
      </c>
      <c r="F3480" s="34">
        <v>9.6999999999999993</v>
      </c>
      <c r="G3480" s="35">
        <v>32</v>
      </c>
      <c r="H3480" s="35">
        <v>3</v>
      </c>
      <c r="I3480" s="36"/>
    </row>
    <row r="3481" spans="2:9" ht="15.75" thickTop="1" thickBot="1" x14ac:dyDescent="0.25">
      <c r="B3481" s="22">
        <v>3476</v>
      </c>
      <c r="C3481" s="32">
        <v>49699</v>
      </c>
      <c r="D3481" s="33" t="s">
        <v>2519</v>
      </c>
      <c r="E3481" s="34">
        <v>-9.3000000000000007</v>
      </c>
      <c r="F3481" s="34">
        <v>9.8000000000000007</v>
      </c>
      <c r="G3481" s="35">
        <v>36</v>
      </c>
      <c r="H3481" s="35">
        <v>3</v>
      </c>
      <c r="I3481" s="36"/>
    </row>
    <row r="3482" spans="2:9" ht="15.75" thickTop="1" thickBot="1" x14ac:dyDescent="0.25">
      <c r="B3482" s="22">
        <v>3477</v>
      </c>
      <c r="C3482" s="32">
        <v>49716</v>
      </c>
      <c r="D3482" s="33" t="s">
        <v>2520</v>
      </c>
      <c r="E3482" s="34">
        <v>-8.8000000000000007</v>
      </c>
      <c r="F3482" s="34">
        <v>10.1</v>
      </c>
      <c r="G3482" s="35">
        <v>14</v>
      </c>
      <c r="H3482" s="35">
        <v>3</v>
      </c>
      <c r="I3482" s="36"/>
    </row>
    <row r="3483" spans="2:9" ht="15.75" thickTop="1" thickBot="1" x14ac:dyDescent="0.25">
      <c r="B3483" s="22">
        <v>3478</v>
      </c>
      <c r="C3483" s="32">
        <v>49733</v>
      </c>
      <c r="D3483" s="33" t="s">
        <v>2521</v>
      </c>
      <c r="E3483" s="34">
        <v>-8.8000000000000007</v>
      </c>
      <c r="F3483" s="34">
        <v>10</v>
      </c>
      <c r="G3483" s="35">
        <v>9</v>
      </c>
      <c r="H3483" s="35">
        <v>3</v>
      </c>
      <c r="I3483" s="36"/>
    </row>
    <row r="3484" spans="2:9" ht="15.75" thickTop="1" thickBot="1" x14ac:dyDescent="0.25">
      <c r="B3484" s="22">
        <v>3479</v>
      </c>
      <c r="C3484" s="32">
        <v>49740</v>
      </c>
      <c r="D3484" s="33" t="s">
        <v>2522</v>
      </c>
      <c r="E3484" s="34">
        <v>-9.1</v>
      </c>
      <c r="F3484" s="34">
        <v>10.1</v>
      </c>
      <c r="G3484" s="35">
        <v>15</v>
      </c>
      <c r="H3484" s="35">
        <v>3</v>
      </c>
      <c r="I3484" s="36"/>
    </row>
    <row r="3485" spans="2:9" ht="15.75" thickTop="1" thickBot="1" x14ac:dyDescent="0.25">
      <c r="B3485" s="22">
        <v>3480</v>
      </c>
      <c r="C3485" s="32">
        <v>49744</v>
      </c>
      <c r="D3485" s="33" t="s">
        <v>2523</v>
      </c>
      <c r="E3485" s="34">
        <v>-9</v>
      </c>
      <c r="F3485" s="34">
        <v>10.1</v>
      </c>
      <c r="G3485" s="35">
        <v>15</v>
      </c>
      <c r="H3485" s="35">
        <v>3</v>
      </c>
      <c r="I3485" s="36"/>
    </row>
    <row r="3486" spans="2:9" ht="15.75" thickTop="1" thickBot="1" x14ac:dyDescent="0.25">
      <c r="B3486" s="22">
        <v>3481</v>
      </c>
      <c r="C3486" s="32">
        <v>49751</v>
      </c>
      <c r="D3486" s="33" t="s">
        <v>2524</v>
      </c>
      <c r="E3486" s="34">
        <v>-9.3000000000000007</v>
      </c>
      <c r="F3486" s="34">
        <v>9.8000000000000007</v>
      </c>
      <c r="G3486" s="35">
        <v>48</v>
      </c>
      <c r="H3486" s="35">
        <v>3</v>
      </c>
      <c r="I3486" s="36"/>
    </row>
    <row r="3487" spans="2:9" ht="15.75" thickTop="1" thickBot="1" x14ac:dyDescent="0.25">
      <c r="B3487" s="22">
        <v>3482</v>
      </c>
      <c r="C3487" s="32">
        <v>49757</v>
      </c>
      <c r="D3487" s="33" t="s">
        <v>2525</v>
      </c>
      <c r="E3487" s="34">
        <v>-9.3000000000000007</v>
      </c>
      <c r="F3487" s="34">
        <v>9.8000000000000007</v>
      </c>
      <c r="G3487" s="35">
        <v>37</v>
      </c>
      <c r="H3487" s="35">
        <v>3</v>
      </c>
      <c r="I3487" s="36"/>
    </row>
    <row r="3488" spans="2:9" ht="15.75" thickTop="1" thickBot="1" x14ac:dyDescent="0.25">
      <c r="B3488" s="22">
        <v>3483</v>
      </c>
      <c r="C3488" s="32">
        <v>49762</v>
      </c>
      <c r="D3488" s="33" t="s">
        <v>2526</v>
      </c>
      <c r="E3488" s="34">
        <v>-9.1</v>
      </c>
      <c r="F3488" s="34">
        <v>9.9</v>
      </c>
      <c r="G3488" s="35">
        <v>8</v>
      </c>
      <c r="H3488" s="35">
        <v>3</v>
      </c>
      <c r="I3488" s="36"/>
    </row>
    <row r="3489" spans="2:9" ht="15.75" thickTop="1" thickBot="1" x14ac:dyDescent="0.25">
      <c r="B3489" s="22">
        <v>3484</v>
      </c>
      <c r="C3489" s="32">
        <v>49767</v>
      </c>
      <c r="D3489" s="33" t="s">
        <v>2527</v>
      </c>
      <c r="E3489" s="34">
        <v>-9.1</v>
      </c>
      <c r="F3489" s="34">
        <v>10.1</v>
      </c>
      <c r="G3489" s="35">
        <v>16</v>
      </c>
      <c r="H3489" s="35">
        <v>3</v>
      </c>
      <c r="I3489" s="36"/>
    </row>
    <row r="3490" spans="2:9" ht="15.75" thickTop="1" thickBot="1" x14ac:dyDescent="0.25">
      <c r="B3490" s="22">
        <v>3485</v>
      </c>
      <c r="C3490" s="32">
        <v>49770</v>
      </c>
      <c r="D3490" s="33" t="s">
        <v>2528</v>
      </c>
      <c r="E3490" s="34">
        <v>-9.1999999999999993</v>
      </c>
      <c r="F3490" s="34">
        <v>10</v>
      </c>
      <c r="G3490" s="35">
        <v>28</v>
      </c>
      <c r="H3490" s="35">
        <v>3</v>
      </c>
      <c r="I3490" s="36"/>
    </row>
    <row r="3491" spans="2:9" ht="15.75" thickTop="1" thickBot="1" x14ac:dyDescent="0.25">
      <c r="B3491" s="22">
        <v>3486</v>
      </c>
      <c r="C3491" s="32">
        <v>49774</v>
      </c>
      <c r="D3491" s="33" t="s">
        <v>2529</v>
      </c>
      <c r="E3491" s="34">
        <v>-9.1999999999999993</v>
      </c>
      <c r="F3491" s="34">
        <v>10</v>
      </c>
      <c r="G3491" s="35">
        <v>33</v>
      </c>
      <c r="H3491" s="35">
        <v>3</v>
      </c>
      <c r="I3491" s="36"/>
    </row>
    <row r="3492" spans="2:9" ht="15.75" thickTop="1" thickBot="1" x14ac:dyDescent="0.25">
      <c r="B3492" s="22">
        <v>3487</v>
      </c>
      <c r="C3492" s="32">
        <v>49777</v>
      </c>
      <c r="D3492" s="33" t="s">
        <v>2530</v>
      </c>
      <c r="E3492" s="34">
        <v>-9.1999999999999993</v>
      </c>
      <c r="F3492" s="34">
        <v>9.9</v>
      </c>
      <c r="G3492" s="35">
        <v>36</v>
      </c>
      <c r="H3492" s="35">
        <v>3</v>
      </c>
      <c r="I3492" s="36"/>
    </row>
    <row r="3493" spans="2:9" ht="15.75" thickTop="1" thickBot="1" x14ac:dyDescent="0.25">
      <c r="B3493" s="22">
        <v>3488</v>
      </c>
      <c r="C3493" s="32">
        <v>49779</v>
      </c>
      <c r="D3493" s="33" t="s">
        <v>2531</v>
      </c>
      <c r="E3493" s="34">
        <v>-9</v>
      </c>
      <c r="F3493" s="34">
        <v>9.9</v>
      </c>
      <c r="G3493" s="35">
        <v>10</v>
      </c>
      <c r="H3493" s="35">
        <v>3</v>
      </c>
      <c r="I3493" s="36"/>
    </row>
    <row r="3494" spans="2:9" ht="15.75" thickTop="1" thickBot="1" x14ac:dyDescent="0.25">
      <c r="B3494" s="22">
        <v>3489</v>
      </c>
      <c r="C3494" s="32">
        <v>49808</v>
      </c>
      <c r="D3494" s="33" t="s">
        <v>2532</v>
      </c>
      <c r="E3494" s="34">
        <v>-8.9</v>
      </c>
      <c r="F3494" s="34">
        <v>10.1</v>
      </c>
      <c r="G3494" s="35">
        <v>15</v>
      </c>
      <c r="H3494" s="35">
        <v>3</v>
      </c>
      <c r="I3494" s="36"/>
    </row>
    <row r="3495" spans="2:9" ht="15.75" thickTop="1" thickBot="1" x14ac:dyDescent="0.25">
      <c r="B3495" s="22">
        <v>3490</v>
      </c>
      <c r="C3495" s="32">
        <v>49809</v>
      </c>
      <c r="D3495" s="33" t="s">
        <v>2532</v>
      </c>
      <c r="E3495" s="34">
        <v>-8.6999999999999993</v>
      </c>
      <c r="F3495" s="34">
        <v>10.199999999999999</v>
      </c>
      <c r="G3495" s="35">
        <v>29</v>
      </c>
      <c r="H3495" s="35">
        <v>3</v>
      </c>
      <c r="I3495" s="36"/>
    </row>
    <row r="3496" spans="2:9" ht="15.75" thickTop="1" thickBot="1" x14ac:dyDescent="0.25">
      <c r="B3496" s="22">
        <v>3491</v>
      </c>
      <c r="C3496" s="32">
        <v>49811</v>
      </c>
      <c r="D3496" s="33" t="s">
        <v>2532</v>
      </c>
      <c r="E3496" s="34">
        <v>-9.1</v>
      </c>
      <c r="F3496" s="34">
        <v>9.9</v>
      </c>
      <c r="G3496" s="35">
        <v>52</v>
      </c>
      <c r="H3496" s="35">
        <v>3</v>
      </c>
      <c r="I3496" s="36"/>
    </row>
    <row r="3497" spans="2:9" ht="15.75" thickTop="1" thickBot="1" x14ac:dyDescent="0.25">
      <c r="B3497" s="22">
        <v>3492</v>
      </c>
      <c r="C3497" s="32">
        <v>49824</v>
      </c>
      <c r="D3497" s="33" t="s">
        <v>2533</v>
      </c>
      <c r="E3497" s="34">
        <v>-8.8000000000000007</v>
      </c>
      <c r="F3497" s="34">
        <v>10.1</v>
      </c>
      <c r="G3497" s="35">
        <v>15</v>
      </c>
      <c r="H3497" s="35">
        <v>5</v>
      </c>
      <c r="I3497" s="36"/>
    </row>
    <row r="3498" spans="2:9" ht="15.75" thickTop="1" thickBot="1" x14ac:dyDescent="0.25">
      <c r="B3498" s="22">
        <v>3493</v>
      </c>
      <c r="C3498" s="32">
        <v>49828</v>
      </c>
      <c r="D3498" s="33" t="s">
        <v>2534</v>
      </c>
      <c r="E3498" s="34">
        <v>-8.9</v>
      </c>
      <c r="F3498" s="34">
        <v>10.1</v>
      </c>
      <c r="G3498" s="35">
        <v>18</v>
      </c>
      <c r="H3498" s="35">
        <v>5</v>
      </c>
      <c r="I3498" s="36"/>
    </row>
    <row r="3499" spans="2:9" ht="15.75" thickTop="1" thickBot="1" x14ac:dyDescent="0.25">
      <c r="B3499" s="22">
        <v>3494</v>
      </c>
      <c r="C3499" s="32">
        <v>49832</v>
      </c>
      <c r="D3499" s="33" t="s">
        <v>2535</v>
      </c>
      <c r="E3499" s="34">
        <v>-9.3000000000000007</v>
      </c>
      <c r="F3499" s="34">
        <v>10</v>
      </c>
      <c r="G3499" s="35">
        <v>39</v>
      </c>
      <c r="H3499" s="35">
        <v>5</v>
      </c>
      <c r="I3499" s="36"/>
    </row>
    <row r="3500" spans="2:9" ht="15.75" thickTop="1" thickBot="1" x14ac:dyDescent="0.25">
      <c r="B3500" s="22">
        <v>3495</v>
      </c>
      <c r="C3500" s="32">
        <v>49835</v>
      </c>
      <c r="D3500" s="33" t="s">
        <v>2536</v>
      </c>
      <c r="E3500" s="34">
        <v>-9</v>
      </c>
      <c r="F3500" s="34">
        <v>10.1</v>
      </c>
      <c r="G3500" s="35">
        <v>21</v>
      </c>
      <c r="H3500" s="35">
        <v>5</v>
      </c>
      <c r="I3500" s="36"/>
    </row>
    <row r="3501" spans="2:9" ht="15.75" thickTop="1" thickBot="1" x14ac:dyDescent="0.25">
      <c r="B3501" s="22">
        <v>3496</v>
      </c>
      <c r="C3501" s="32">
        <v>49838</v>
      </c>
      <c r="D3501" s="33" t="s">
        <v>2537</v>
      </c>
      <c r="E3501" s="34">
        <v>-9.1</v>
      </c>
      <c r="F3501" s="34">
        <v>10</v>
      </c>
      <c r="G3501" s="35">
        <v>25</v>
      </c>
      <c r="H3501" s="35">
        <v>3</v>
      </c>
      <c r="I3501" s="36"/>
    </row>
    <row r="3502" spans="2:9" ht="15.75" thickTop="1" thickBot="1" x14ac:dyDescent="0.25">
      <c r="B3502" s="22">
        <v>3497</v>
      </c>
      <c r="C3502" s="32">
        <v>49843</v>
      </c>
      <c r="D3502" s="33" t="s">
        <v>2538</v>
      </c>
      <c r="E3502" s="34">
        <v>-9</v>
      </c>
      <c r="F3502" s="34">
        <v>10</v>
      </c>
      <c r="G3502" s="35">
        <v>50</v>
      </c>
      <c r="H3502" s="35">
        <v>5</v>
      </c>
      <c r="I3502" s="36"/>
    </row>
    <row r="3503" spans="2:9" ht="15.75" thickTop="1" thickBot="1" x14ac:dyDescent="0.25">
      <c r="B3503" s="22">
        <v>3498</v>
      </c>
      <c r="C3503" s="32">
        <v>49844</v>
      </c>
      <c r="D3503" s="33" t="s">
        <v>2539</v>
      </c>
      <c r="E3503" s="34">
        <v>-9.1</v>
      </c>
      <c r="F3503" s="34">
        <v>10.1</v>
      </c>
      <c r="G3503" s="35">
        <v>20</v>
      </c>
      <c r="H3503" s="35">
        <v>3</v>
      </c>
      <c r="I3503" s="36"/>
    </row>
    <row r="3504" spans="2:9" ht="15.75" thickTop="1" thickBot="1" x14ac:dyDescent="0.25">
      <c r="B3504" s="22">
        <v>3499</v>
      </c>
      <c r="C3504" s="32">
        <v>49846</v>
      </c>
      <c r="D3504" s="33" t="s">
        <v>2540</v>
      </c>
      <c r="E3504" s="34">
        <v>-9</v>
      </c>
      <c r="F3504" s="34">
        <v>10.1</v>
      </c>
      <c r="G3504" s="35">
        <v>16</v>
      </c>
      <c r="H3504" s="35">
        <v>5</v>
      </c>
      <c r="I3504" s="36"/>
    </row>
    <row r="3505" spans="2:9" ht="15.75" thickTop="1" thickBot="1" x14ac:dyDescent="0.25">
      <c r="B3505" s="22">
        <v>3500</v>
      </c>
      <c r="C3505" s="32">
        <v>49847</v>
      </c>
      <c r="D3505" s="33" t="s">
        <v>2541</v>
      </c>
      <c r="E3505" s="34">
        <v>-9.1</v>
      </c>
      <c r="F3505" s="34">
        <v>10</v>
      </c>
      <c r="G3505" s="35">
        <v>33</v>
      </c>
      <c r="H3505" s="35">
        <v>5</v>
      </c>
      <c r="I3505" s="36"/>
    </row>
    <row r="3506" spans="2:9" ht="15.75" thickTop="1" thickBot="1" x14ac:dyDescent="0.25">
      <c r="B3506" s="22">
        <v>3501</v>
      </c>
      <c r="C3506" s="32">
        <v>49849</v>
      </c>
      <c r="D3506" s="33" t="s">
        <v>2542</v>
      </c>
      <c r="E3506" s="34">
        <v>-9</v>
      </c>
      <c r="F3506" s="34">
        <v>10</v>
      </c>
      <c r="G3506" s="35">
        <v>26</v>
      </c>
      <c r="H3506" s="35">
        <v>5</v>
      </c>
      <c r="I3506" s="36"/>
    </row>
    <row r="3507" spans="2:9" ht="15.75" thickTop="1" thickBot="1" x14ac:dyDescent="0.25">
      <c r="B3507" s="22">
        <v>3502</v>
      </c>
      <c r="C3507" s="32">
        <v>50126</v>
      </c>
      <c r="D3507" s="33" t="s">
        <v>2543</v>
      </c>
      <c r="E3507" s="34">
        <v>-8.6</v>
      </c>
      <c r="F3507" s="34">
        <v>10.9</v>
      </c>
      <c r="G3507" s="35">
        <v>59</v>
      </c>
      <c r="H3507" s="35">
        <v>5</v>
      </c>
      <c r="I3507" s="36"/>
    </row>
    <row r="3508" spans="2:9" ht="15.75" thickTop="1" thickBot="1" x14ac:dyDescent="0.25">
      <c r="B3508" s="22">
        <v>3503</v>
      </c>
      <c r="C3508" s="32">
        <v>50127</v>
      </c>
      <c r="D3508" s="33" t="s">
        <v>2543</v>
      </c>
      <c r="E3508" s="34">
        <v>-8.4</v>
      </c>
      <c r="F3508" s="34">
        <v>10.9</v>
      </c>
      <c r="G3508" s="35">
        <v>68</v>
      </c>
      <c r="H3508" s="35">
        <v>5</v>
      </c>
      <c r="I3508" s="36"/>
    </row>
    <row r="3509" spans="2:9" ht="15.75" thickTop="1" thickBot="1" x14ac:dyDescent="0.25">
      <c r="B3509" s="22">
        <v>3504</v>
      </c>
      <c r="C3509" s="32">
        <v>50129</v>
      </c>
      <c r="D3509" s="33" t="s">
        <v>2543</v>
      </c>
      <c r="E3509" s="34">
        <v>-8.6</v>
      </c>
      <c r="F3509" s="34">
        <v>10.7</v>
      </c>
      <c r="G3509" s="35">
        <v>96</v>
      </c>
      <c r="H3509" s="35">
        <v>5</v>
      </c>
      <c r="I3509" s="36"/>
    </row>
    <row r="3510" spans="2:9" ht="15.75" thickTop="1" thickBot="1" x14ac:dyDescent="0.25">
      <c r="B3510" s="22">
        <v>3505</v>
      </c>
      <c r="C3510" s="32">
        <v>50169</v>
      </c>
      <c r="D3510" s="33" t="s">
        <v>2544</v>
      </c>
      <c r="E3510" s="34">
        <v>-8.6</v>
      </c>
      <c r="F3510" s="34">
        <v>10.8</v>
      </c>
      <c r="G3510" s="35">
        <v>83</v>
      </c>
      <c r="H3510" s="35">
        <v>5</v>
      </c>
      <c r="I3510" s="36"/>
    </row>
    <row r="3511" spans="2:9" ht="15.75" thickTop="1" thickBot="1" x14ac:dyDescent="0.25">
      <c r="B3511" s="22">
        <v>3506</v>
      </c>
      <c r="C3511" s="32">
        <v>50170</v>
      </c>
      <c r="D3511" s="33" t="s">
        <v>2544</v>
      </c>
      <c r="E3511" s="34">
        <v>-8.6</v>
      </c>
      <c r="F3511" s="34">
        <v>10.7</v>
      </c>
      <c r="G3511" s="35">
        <v>103</v>
      </c>
      <c r="H3511" s="35">
        <v>5</v>
      </c>
      <c r="I3511" s="36"/>
    </row>
    <row r="3512" spans="2:9" ht="15.75" thickTop="1" thickBot="1" x14ac:dyDescent="0.25">
      <c r="B3512" s="22">
        <v>3507</v>
      </c>
      <c r="C3512" s="32">
        <v>50171</v>
      </c>
      <c r="D3512" s="33" t="s">
        <v>2544</v>
      </c>
      <c r="E3512" s="34">
        <v>-8.5</v>
      </c>
      <c r="F3512" s="34">
        <v>10.8</v>
      </c>
      <c r="G3512" s="35">
        <v>91</v>
      </c>
      <c r="H3512" s="35">
        <v>5</v>
      </c>
      <c r="I3512" s="36"/>
    </row>
    <row r="3513" spans="2:9" ht="15.75" thickTop="1" thickBot="1" x14ac:dyDescent="0.25">
      <c r="B3513" s="22">
        <v>3508</v>
      </c>
      <c r="C3513" s="32">
        <v>50181</v>
      </c>
      <c r="D3513" s="33" t="s">
        <v>2545</v>
      </c>
      <c r="E3513" s="34">
        <v>-8.6</v>
      </c>
      <c r="F3513" s="34">
        <v>10.7</v>
      </c>
      <c r="G3513" s="35">
        <v>87</v>
      </c>
      <c r="H3513" s="35">
        <v>5</v>
      </c>
      <c r="I3513" s="36"/>
    </row>
    <row r="3514" spans="2:9" ht="15.75" thickTop="1" thickBot="1" x14ac:dyDescent="0.25">
      <c r="B3514" s="22">
        <v>3509</v>
      </c>
      <c r="C3514" s="32">
        <v>50189</v>
      </c>
      <c r="D3514" s="33" t="s">
        <v>2546</v>
      </c>
      <c r="E3514" s="34">
        <v>-8.5</v>
      </c>
      <c r="F3514" s="34">
        <v>10.9</v>
      </c>
      <c r="G3514" s="35">
        <v>80</v>
      </c>
      <c r="H3514" s="35">
        <v>5</v>
      </c>
      <c r="I3514" s="36"/>
    </row>
    <row r="3515" spans="2:9" ht="15.75" thickTop="1" thickBot="1" x14ac:dyDescent="0.25">
      <c r="B3515" s="22">
        <v>3510</v>
      </c>
      <c r="C3515" s="32">
        <v>50226</v>
      </c>
      <c r="D3515" s="33" t="s">
        <v>2547</v>
      </c>
      <c r="E3515" s="34">
        <v>-8.6999999999999993</v>
      </c>
      <c r="F3515" s="34">
        <v>10.8</v>
      </c>
      <c r="G3515" s="35">
        <v>71</v>
      </c>
      <c r="H3515" s="35">
        <v>5</v>
      </c>
      <c r="I3515" s="36"/>
    </row>
    <row r="3516" spans="2:9" ht="15.75" thickTop="1" thickBot="1" x14ac:dyDescent="0.25">
      <c r="B3516" s="22">
        <v>3511</v>
      </c>
      <c r="C3516" s="32">
        <v>50259</v>
      </c>
      <c r="D3516" s="33" t="s">
        <v>2548</v>
      </c>
      <c r="E3516" s="34">
        <v>-8.5</v>
      </c>
      <c r="F3516" s="34">
        <v>10.8</v>
      </c>
      <c r="G3516" s="35">
        <v>55</v>
      </c>
      <c r="H3516" s="35">
        <v>5</v>
      </c>
      <c r="I3516" s="36"/>
    </row>
    <row r="3517" spans="2:9" ht="15.75" thickTop="1" thickBot="1" x14ac:dyDescent="0.25">
      <c r="B3517" s="22">
        <v>3512</v>
      </c>
      <c r="C3517" s="32">
        <v>50321</v>
      </c>
      <c r="D3517" s="33" t="s">
        <v>2549</v>
      </c>
      <c r="E3517" s="34">
        <v>-8.4</v>
      </c>
      <c r="F3517" s="34">
        <v>10.8</v>
      </c>
      <c r="G3517" s="35">
        <v>85</v>
      </c>
      <c r="H3517" s="35">
        <v>5</v>
      </c>
      <c r="I3517" s="36"/>
    </row>
    <row r="3518" spans="2:9" ht="15.75" thickTop="1" thickBot="1" x14ac:dyDescent="0.25">
      <c r="B3518" s="22">
        <v>3513</v>
      </c>
      <c r="C3518" s="32">
        <v>50354</v>
      </c>
      <c r="D3518" s="33" t="s">
        <v>2550</v>
      </c>
      <c r="E3518" s="34">
        <v>-8.5</v>
      </c>
      <c r="F3518" s="34">
        <v>10.8</v>
      </c>
      <c r="G3518" s="35">
        <v>99</v>
      </c>
      <c r="H3518" s="35">
        <v>5</v>
      </c>
      <c r="I3518" s="36"/>
    </row>
    <row r="3519" spans="2:9" ht="15.75" thickTop="1" thickBot="1" x14ac:dyDescent="0.25">
      <c r="B3519" s="22">
        <v>3514</v>
      </c>
      <c r="C3519" s="32">
        <v>50374</v>
      </c>
      <c r="D3519" s="33" t="s">
        <v>2551</v>
      </c>
      <c r="E3519" s="34">
        <v>-8.6</v>
      </c>
      <c r="F3519" s="34">
        <v>10.8</v>
      </c>
      <c r="G3519" s="35">
        <v>100</v>
      </c>
      <c r="H3519" s="35">
        <v>5</v>
      </c>
      <c r="I3519" s="36"/>
    </row>
    <row r="3520" spans="2:9" ht="15.75" thickTop="1" thickBot="1" x14ac:dyDescent="0.25">
      <c r="B3520" s="22">
        <v>3515</v>
      </c>
      <c r="C3520" s="32">
        <v>50389</v>
      </c>
      <c r="D3520" s="33" t="s">
        <v>2552</v>
      </c>
      <c r="E3520" s="34">
        <v>-8</v>
      </c>
      <c r="F3520" s="34">
        <v>11.1</v>
      </c>
      <c r="G3520" s="35">
        <v>57</v>
      </c>
      <c r="H3520" s="35">
        <v>5</v>
      </c>
      <c r="I3520" s="36"/>
    </row>
    <row r="3521" spans="2:9" ht="15.75" thickTop="1" thickBot="1" x14ac:dyDescent="0.25">
      <c r="B3521" s="22">
        <v>3516</v>
      </c>
      <c r="C3521" s="32">
        <v>50667</v>
      </c>
      <c r="D3521" s="33" t="s">
        <v>2553</v>
      </c>
      <c r="E3521" s="34">
        <v>-7</v>
      </c>
      <c r="F3521" s="34">
        <v>12</v>
      </c>
      <c r="G3521" s="35">
        <v>61</v>
      </c>
      <c r="H3521" s="35">
        <v>5</v>
      </c>
      <c r="I3521" s="36"/>
    </row>
    <row r="3522" spans="2:9" ht="15.75" thickTop="1" thickBot="1" x14ac:dyDescent="0.25">
      <c r="B3522" s="22">
        <v>3517</v>
      </c>
      <c r="C3522" s="32">
        <v>50668</v>
      </c>
      <c r="D3522" s="33" t="s">
        <v>2553</v>
      </c>
      <c r="E3522" s="34">
        <v>-7.2</v>
      </c>
      <c r="F3522" s="34">
        <v>11.9</v>
      </c>
      <c r="G3522" s="35">
        <v>57</v>
      </c>
      <c r="H3522" s="35">
        <v>5</v>
      </c>
      <c r="I3522" s="36"/>
    </row>
    <row r="3523" spans="2:9" ht="15.75" thickTop="1" thickBot="1" x14ac:dyDescent="0.25">
      <c r="B3523" s="22">
        <v>3518</v>
      </c>
      <c r="C3523" s="32">
        <v>50670</v>
      </c>
      <c r="D3523" s="33" t="s">
        <v>2553</v>
      </c>
      <c r="E3523" s="34">
        <v>-7.7</v>
      </c>
      <c r="F3523" s="34">
        <v>11.4</v>
      </c>
      <c r="G3523" s="35">
        <v>54</v>
      </c>
      <c r="H3523" s="35">
        <v>5</v>
      </c>
      <c r="I3523" s="36"/>
    </row>
    <row r="3524" spans="2:9" ht="15.75" thickTop="1" thickBot="1" x14ac:dyDescent="0.25">
      <c r="B3524" s="22">
        <v>3519</v>
      </c>
      <c r="C3524" s="32">
        <v>50672</v>
      </c>
      <c r="D3524" s="33" t="s">
        <v>2553</v>
      </c>
      <c r="E3524" s="34">
        <v>-7</v>
      </c>
      <c r="F3524" s="34">
        <v>12.1</v>
      </c>
      <c r="G3524" s="35">
        <v>55</v>
      </c>
      <c r="H3524" s="35">
        <v>5</v>
      </c>
      <c r="I3524" s="36"/>
    </row>
    <row r="3525" spans="2:9" ht="15.75" thickTop="1" thickBot="1" x14ac:dyDescent="0.25">
      <c r="B3525" s="22">
        <v>3520</v>
      </c>
      <c r="C3525" s="32">
        <v>50674</v>
      </c>
      <c r="D3525" s="33" t="s">
        <v>2553</v>
      </c>
      <c r="E3525" s="34">
        <v>-7.7</v>
      </c>
      <c r="F3525" s="34">
        <v>11.5</v>
      </c>
      <c r="G3525" s="35">
        <v>51</v>
      </c>
      <c r="H3525" s="35">
        <v>5</v>
      </c>
      <c r="I3525" s="36"/>
    </row>
    <row r="3526" spans="2:9" ht="15.75" thickTop="1" thickBot="1" x14ac:dyDescent="0.25">
      <c r="B3526" s="22">
        <v>3521</v>
      </c>
      <c r="C3526" s="32">
        <v>50676</v>
      </c>
      <c r="D3526" s="33" t="s">
        <v>2553</v>
      </c>
      <c r="E3526" s="34">
        <v>-7</v>
      </c>
      <c r="F3526" s="34">
        <v>12.1</v>
      </c>
      <c r="G3526" s="35">
        <v>49</v>
      </c>
      <c r="H3526" s="35">
        <v>5</v>
      </c>
      <c r="I3526" s="36"/>
    </row>
    <row r="3527" spans="2:9" ht="15.75" thickTop="1" thickBot="1" x14ac:dyDescent="0.25">
      <c r="B3527" s="22">
        <v>3522</v>
      </c>
      <c r="C3527" s="32">
        <v>50677</v>
      </c>
      <c r="D3527" s="33" t="s">
        <v>2553</v>
      </c>
      <c r="E3527" s="34">
        <v>-7.7</v>
      </c>
      <c r="F3527" s="34">
        <v>11.4</v>
      </c>
      <c r="G3527" s="35">
        <v>52</v>
      </c>
      <c r="H3527" s="35">
        <v>5</v>
      </c>
      <c r="I3527" s="36"/>
    </row>
    <row r="3528" spans="2:9" ht="15.75" thickTop="1" thickBot="1" x14ac:dyDescent="0.25">
      <c r="B3528" s="22">
        <v>3523</v>
      </c>
      <c r="C3528" s="32">
        <v>50678</v>
      </c>
      <c r="D3528" s="33" t="s">
        <v>2553</v>
      </c>
      <c r="E3528" s="34">
        <v>-7</v>
      </c>
      <c r="F3528" s="34">
        <v>12.1</v>
      </c>
      <c r="G3528" s="35">
        <v>54</v>
      </c>
      <c r="H3528" s="35">
        <v>5</v>
      </c>
      <c r="I3528" s="36"/>
    </row>
    <row r="3529" spans="2:9" ht="15.75" thickTop="1" thickBot="1" x14ac:dyDescent="0.25">
      <c r="B3529" s="22">
        <v>3524</v>
      </c>
      <c r="C3529" s="32">
        <v>50679</v>
      </c>
      <c r="D3529" s="33" t="s">
        <v>2553</v>
      </c>
      <c r="E3529" s="34">
        <v>-7.7</v>
      </c>
      <c r="F3529" s="34">
        <v>11.4</v>
      </c>
      <c r="G3529" s="35">
        <v>42</v>
      </c>
      <c r="H3529" s="35">
        <v>5</v>
      </c>
      <c r="I3529" s="36"/>
    </row>
    <row r="3530" spans="2:9" ht="15.75" thickTop="1" thickBot="1" x14ac:dyDescent="0.25">
      <c r="B3530" s="22">
        <v>3525</v>
      </c>
      <c r="C3530" s="32">
        <v>50733</v>
      </c>
      <c r="D3530" s="33" t="s">
        <v>2553</v>
      </c>
      <c r="E3530" s="34">
        <v>-7.7</v>
      </c>
      <c r="F3530" s="34">
        <v>11.4</v>
      </c>
      <c r="G3530" s="35">
        <v>52</v>
      </c>
      <c r="H3530" s="35">
        <v>5</v>
      </c>
      <c r="I3530" s="36"/>
    </row>
    <row r="3531" spans="2:9" ht="15.75" thickTop="1" thickBot="1" x14ac:dyDescent="0.25">
      <c r="B3531" s="22">
        <v>3526</v>
      </c>
      <c r="C3531" s="32">
        <v>50735</v>
      </c>
      <c r="D3531" s="33" t="s">
        <v>2553</v>
      </c>
      <c r="E3531" s="34">
        <v>-8</v>
      </c>
      <c r="F3531" s="34">
        <v>11.1</v>
      </c>
      <c r="G3531" s="35">
        <v>35</v>
      </c>
      <c r="H3531" s="35">
        <v>5</v>
      </c>
      <c r="I3531" s="36"/>
    </row>
    <row r="3532" spans="2:9" ht="15.75" thickTop="1" thickBot="1" x14ac:dyDescent="0.25">
      <c r="B3532" s="22">
        <v>3527</v>
      </c>
      <c r="C3532" s="32">
        <v>50737</v>
      </c>
      <c r="D3532" s="33" t="s">
        <v>2553</v>
      </c>
      <c r="E3532" s="34">
        <v>-7.7</v>
      </c>
      <c r="F3532" s="34">
        <v>11.3</v>
      </c>
      <c r="G3532" s="35">
        <v>50</v>
      </c>
      <c r="H3532" s="35">
        <v>5</v>
      </c>
      <c r="I3532" s="36"/>
    </row>
    <row r="3533" spans="2:9" ht="15.75" thickTop="1" thickBot="1" x14ac:dyDescent="0.25">
      <c r="B3533" s="22">
        <v>3528</v>
      </c>
      <c r="C3533" s="32">
        <v>50739</v>
      </c>
      <c r="D3533" s="33" t="s">
        <v>2553</v>
      </c>
      <c r="E3533" s="34">
        <v>-7.8</v>
      </c>
      <c r="F3533" s="34">
        <v>11.3</v>
      </c>
      <c r="G3533" s="35">
        <v>46</v>
      </c>
      <c r="H3533" s="35">
        <v>5</v>
      </c>
      <c r="I3533" s="36"/>
    </row>
    <row r="3534" spans="2:9" ht="15.75" thickTop="1" thickBot="1" x14ac:dyDescent="0.25">
      <c r="B3534" s="22">
        <v>3529</v>
      </c>
      <c r="C3534" s="32">
        <v>50765</v>
      </c>
      <c r="D3534" s="33" t="s">
        <v>2553</v>
      </c>
      <c r="E3534" s="34">
        <v>-8.5</v>
      </c>
      <c r="F3534" s="34">
        <v>10.8</v>
      </c>
      <c r="G3534" s="35">
        <v>49</v>
      </c>
      <c r="H3534" s="35">
        <v>5</v>
      </c>
      <c r="I3534" s="36"/>
    </row>
    <row r="3535" spans="2:9" ht="15.75" thickTop="1" thickBot="1" x14ac:dyDescent="0.25">
      <c r="B3535" s="22">
        <v>3530</v>
      </c>
      <c r="C3535" s="32">
        <v>50767</v>
      </c>
      <c r="D3535" s="33" t="s">
        <v>2553</v>
      </c>
      <c r="E3535" s="34">
        <v>-8.1</v>
      </c>
      <c r="F3535" s="34">
        <v>11</v>
      </c>
      <c r="G3535" s="35">
        <v>47</v>
      </c>
      <c r="H3535" s="35">
        <v>5</v>
      </c>
      <c r="I3535" s="36"/>
    </row>
    <row r="3536" spans="2:9" ht="15.75" thickTop="1" thickBot="1" x14ac:dyDescent="0.25">
      <c r="B3536" s="22">
        <v>3531</v>
      </c>
      <c r="C3536" s="32">
        <v>50769</v>
      </c>
      <c r="D3536" s="33" t="s">
        <v>2553</v>
      </c>
      <c r="E3536" s="34">
        <v>-8.3000000000000007</v>
      </c>
      <c r="F3536" s="34">
        <v>10.9</v>
      </c>
      <c r="G3536" s="35">
        <v>44</v>
      </c>
      <c r="H3536" s="35">
        <v>5</v>
      </c>
      <c r="I3536" s="36"/>
    </row>
    <row r="3537" spans="2:9" ht="15.75" thickTop="1" thickBot="1" x14ac:dyDescent="0.25">
      <c r="B3537" s="22">
        <v>3532</v>
      </c>
      <c r="C3537" s="32">
        <v>50823</v>
      </c>
      <c r="D3537" s="33" t="s">
        <v>2553</v>
      </c>
      <c r="E3537" s="34">
        <v>-7.6</v>
      </c>
      <c r="F3537" s="34">
        <v>11.5</v>
      </c>
      <c r="G3537" s="35">
        <v>52</v>
      </c>
      <c r="H3537" s="35">
        <v>5</v>
      </c>
      <c r="I3537" s="36"/>
    </row>
    <row r="3538" spans="2:9" ht="15.75" thickTop="1" thickBot="1" x14ac:dyDescent="0.25">
      <c r="B3538" s="22">
        <v>3533</v>
      </c>
      <c r="C3538" s="32">
        <v>50825</v>
      </c>
      <c r="D3538" s="33" t="s">
        <v>2553</v>
      </c>
      <c r="E3538" s="34">
        <v>-7.7</v>
      </c>
      <c r="F3538" s="34">
        <v>11.3</v>
      </c>
      <c r="G3538" s="35">
        <v>50</v>
      </c>
      <c r="H3538" s="35">
        <v>5</v>
      </c>
      <c r="I3538" s="36"/>
    </row>
    <row r="3539" spans="2:9" ht="15.75" thickTop="1" thickBot="1" x14ac:dyDescent="0.25">
      <c r="B3539" s="22">
        <v>3534</v>
      </c>
      <c r="C3539" s="32">
        <v>50827</v>
      </c>
      <c r="D3539" s="33" t="s">
        <v>2553</v>
      </c>
      <c r="E3539" s="34">
        <v>-7.8</v>
      </c>
      <c r="F3539" s="34">
        <v>11.2</v>
      </c>
      <c r="G3539" s="35">
        <v>48</v>
      </c>
      <c r="H3539" s="35">
        <v>5</v>
      </c>
      <c r="I3539" s="36"/>
    </row>
    <row r="3540" spans="2:9" ht="15.75" thickTop="1" thickBot="1" x14ac:dyDescent="0.25">
      <c r="B3540" s="22">
        <v>3535</v>
      </c>
      <c r="C3540" s="32">
        <v>50829</v>
      </c>
      <c r="D3540" s="33" t="s">
        <v>2553</v>
      </c>
      <c r="E3540" s="34">
        <v>-8.1</v>
      </c>
      <c r="F3540" s="34">
        <v>11.1</v>
      </c>
      <c r="G3540" s="35">
        <v>46</v>
      </c>
      <c r="H3540" s="35">
        <v>5</v>
      </c>
      <c r="I3540" s="36"/>
    </row>
    <row r="3541" spans="2:9" ht="15.75" thickTop="1" thickBot="1" x14ac:dyDescent="0.25">
      <c r="B3541" s="22">
        <v>3536</v>
      </c>
      <c r="C3541" s="32">
        <v>50858</v>
      </c>
      <c r="D3541" s="33" t="s">
        <v>2553</v>
      </c>
      <c r="E3541" s="34">
        <v>-8.1999999999999993</v>
      </c>
      <c r="F3541" s="34">
        <v>11</v>
      </c>
      <c r="G3541" s="35">
        <v>59</v>
      </c>
      <c r="H3541" s="35">
        <v>5</v>
      </c>
      <c r="I3541" s="36"/>
    </row>
    <row r="3542" spans="2:9" ht="15.75" thickTop="1" thickBot="1" x14ac:dyDescent="0.25">
      <c r="B3542" s="22">
        <v>3537</v>
      </c>
      <c r="C3542" s="32">
        <v>50859</v>
      </c>
      <c r="D3542" s="33" t="s">
        <v>2553</v>
      </c>
      <c r="E3542" s="34">
        <v>-8.5</v>
      </c>
      <c r="F3542" s="34">
        <v>10.9</v>
      </c>
      <c r="G3542" s="35">
        <v>56</v>
      </c>
      <c r="H3542" s="35">
        <v>5</v>
      </c>
      <c r="I3542" s="36"/>
    </row>
    <row r="3543" spans="2:9" ht="15.75" thickTop="1" thickBot="1" x14ac:dyDescent="0.25">
      <c r="B3543" s="22">
        <v>3538</v>
      </c>
      <c r="C3543" s="32">
        <v>50931</v>
      </c>
      <c r="D3543" s="33" t="s">
        <v>2553</v>
      </c>
      <c r="E3543" s="34">
        <v>-7.8</v>
      </c>
      <c r="F3543" s="34">
        <v>11.5</v>
      </c>
      <c r="G3543" s="35">
        <v>51</v>
      </c>
      <c r="H3543" s="35">
        <v>5</v>
      </c>
      <c r="I3543" s="36"/>
    </row>
    <row r="3544" spans="2:9" ht="15.75" thickTop="1" thickBot="1" x14ac:dyDescent="0.25">
      <c r="B3544" s="22">
        <v>3539</v>
      </c>
      <c r="C3544" s="32">
        <v>50933</v>
      </c>
      <c r="D3544" s="33" t="s">
        <v>2553</v>
      </c>
      <c r="E3544" s="34">
        <v>-7.8</v>
      </c>
      <c r="F3544" s="34">
        <v>11.3</v>
      </c>
      <c r="G3544" s="35">
        <v>51</v>
      </c>
      <c r="H3544" s="35">
        <v>5</v>
      </c>
      <c r="I3544" s="36"/>
    </row>
    <row r="3545" spans="2:9" ht="15.75" thickTop="1" thickBot="1" x14ac:dyDescent="0.25">
      <c r="B3545" s="22">
        <v>3540</v>
      </c>
      <c r="C3545" s="32">
        <v>50935</v>
      </c>
      <c r="D3545" s="33" t="s">
        <v>2553</v>
      </c>
      <c r="E3545" s="34">
        <v>-8</v>
      </c>
      <c r="F3545" s="34">
        <v>11.3</v>
      </c>
      <c r="G3545" s="35">
        <v>61</v>
      </c>
      <c r="H3545" s="35">
        <v>5</v>
      </c>
      <c r="I3545" s="36"/>
    </row>
    <row r="3546" spans="2:9" ht="15.75" thickTop="1" thickBot="1" x14ac:dyDescent="0.25">
      <c r="B3546" s="22">
        <v>3541</v>
      </c>
      <c r="C3546" s="32">
        <v>50937</v>
      </c>
      <c r="D3546" s="33" t="s">
        <v>2553</v>
      </c>
      <c r="E3546" s="34">
        <v>-7.9</v>
      </c>
      <c r="F3546" s="34">
        <v>11.3</v>
      </c>
      <c r="G3546" s="35">
        <v>50</v>
      </c>
      <c r="H3546" s="35">
        <v>5</v>
      </c>
      <c r="I3546" s="36"/>
    </row>
    <row r="3547" spans="2:9" ht="15.75" thickTop="1" thickBot="1" x14ac:dyDescent="0.25">
      <c r="B3547" s="22">
        <v>3542</v>
      </c>
      <c r="C3547" s="32">
        <v>50939</v>
      </c>
      <c r="D3547" s="33" t="s">
        <v>2553</v>
      </c>
      <c r="E3547" s="34">
        <v>-7.8</v>
      </c>
      <c r="F3547" s="34">
        <v>11.3</v>
      </c>
      <c r="G3547" s="35">
        <v>55</v>
      </c>
      <c r="H3547" s="35">
        <v>5</v>
      </c>
      <c r="I3547" s="36"/>
    </row>
    <row r="3548" spans="2:9" ht="15.75" thickTop="1" thickBot="1" x14ac:dyDescent="0.25">
      <c r="B3548" s="22">
        <v>3543</v>
      </c>
      <c r="C3548" s="32">
        <v>50968</v>
      </c>
      <c r="D3548" s="33" t="s">
        <v>2553</v>
      </c>
      <c r="E3548" s="34">
        <v>-7.9</v>
      </c>
      <c r="F3548" s="34">
        <v>11.3</v>
      </c>
      <c r="G3548" s="35">
        <v>53</v>
      </c>
      <c r="H3548" s="35">
        <v>5</v>
      </c>
      <c r="I3548" s="36"/>
    </row>
    <row r="3549" spans="2:9" ht="15.75" thickTop="1" thickBot="1" x14ac:dyDescent="0.25">
      <c r="B3549" s="22">
        <v>3544</v>
      </c>
      <c r="C3549" s="32">
        <v>50969</v>
      </c>
      <c r="D3549" s="33" t="s">
        <v>2553</v>
      </c>
      <c r="E3549" s="34">
        <v>-8</v>
      </c>
      <c r="F3549" s="34">
        <v>11.2</v>
      </c>
      <c r="G3549" s="35">
        <v>53</v>
      </c>
      <c r="H3549" s="35">
        <v>5</v>
      </c>
      <c r="I3549" s="36"/>
    </row>
    <row r="3550" spans="2:9" ht="15.75" thickTop="1" thickBot="1" x14ac:dyDescent="0.25">
      <c r="B3550" s="22">
        <v>3545</v>
      </c>
      <c r="C3550" s="32">
        <v>50996</v>
      </c>
      <c r="D3550" s="33" t="s">
        <v>2553</v>
      </c>
      <c r="E3550" s="34">
        <v>-8</v>
      </c>
      <c r="F3550" s="34">
        <v>11.2</v>
      </c>
      <c r="G3550" s="35">
        <v>47</v>
      </c>
      <c r="H3550" s="35">
        <v>5</v>
      </c>
      <c r="I3550" s="36"/>
    </row>
    <row r="3551" spans="2:9" ht="15.75" thickTop="1" thickBot="1" x14ac:dyDescent="0.25">
      <c r="B3551" s="22">
        <v>3546</v>
      </c>
      <c r="C3551" s="32">
        <v>50997</v>
      </c>
      <c r="D3551" s="33" t="s">
        <v>2553</v>
      </c>
      <c r="E3551" s="34">
        <v>-8.6</v>
      </c>
      <c r="F3551" s="34">
        <v>10.8</v>
      </c>
      <c r="G3551" s="35">
        <v>51</v>
      </c>
      <c r="H3551" s="35">
        <v>5</v>
      </c>
      <c r="I3551" s="36"/>
    </row>
    <row r="3552" spans="2:9" ht="15.75" thickTop="1" thickBot="1" x14ac:dyDescent="0.25">
      <c r="B3552" s="22">
        <v>3547</v>
      </c>
      <c r="C3552" s="32">
        <v>50999</v>
      </c>
      <c r="D3552" s="33" t="s">
        <v>2553</v>
      </c>
      <c r="E3552" s="34">
        <v>-8.1</v>
      </c>
      <c r="F3552" s="34">
        <v>11.1</v>
      </c>
      <c r="G3552" s="35">
        <v>51</v>
      </c>
      <c r="H3552" s="35">
        <v>5</v>
      </c>
      <c r="I3552" s="36"/>
    </row>
    <row r="3553" spans="2:9" ht="15.75" thickTop="1" thickBot="1" x14ac:dyDescent="0.25">
      <c r="B3553" s="22">
        <v>3548</v>
      </c>
      <c r="C3553" s="32">
        <v>51061</v>
      </c>
      <c r="D3553" s="33" t="s">
        <v>2553</v>
      </c>
      <c r="E3553" s="34">
        <v>-8.1</v>
      </c>
      <c r="F3553" s="34">
        <v>11</v>
      </c>
      <c r="G3553" s="35">
        <v>47</v>
      </c>
      <c r="H3553" s="35">
        <v>5</v>
      </c>
      <c r="I3553" s="36"/>
    </row>
    <row r="3554" spans="2:9" ht="15.75" thickTop="1" thickBot="1" x14ac:dyDescent="0.25">
      <c r="B3554" s="22">
        <v>3549</v>
      </c>
      <c r="C3554" s="32">
        <v>51063</v>
      </c>
      <c r="D3554" s="33" t="s">
        <v>2553</v>
      </c>
      <c r="E3554" s="34">
        <v>-8.1</v>
      </c>
      <c r="F3554" s="34">
        <v>11.2</v>
      </c>
      <c r="G3554" s="35">
        <v>24</v>
      </c>
      <c r="H3554" s="35">
        <v>5</v>
      </c>
      <c r="I3554" s="36"/>
    </row>
    <row r="3555" spans="2:9" ht="15.75" thickTop="1" thickBot="1" x14ac:dyDescent="0.25">
      <c r="B3555" s="22">
        <v>3550</v>
      </c>
      <c r="C3555" s="32">
        <v>51065</v>
      </c>
      <c r="D3555" s="33" t="s">
        <v>2553</v>
      </c>
      <c r="E3555" s="34">
        <v>-7.9</v>
      </c>
      <c r="F3555" s="34">
        <v>11.3</v>
      </c>
      <c r="G3555" s="35">
        <v>47</v>
      </c>
      <c r="H3555" s="35">
        <v>5</v>
      </c>
      <c r="I3555" s="36"/>
    </row>
    <row r="3556" spans="2:9" ht="15.75" thickTop="1" thickBot="1" x14ac:dyDescent="0.25">
      <c r="B3556" s="22">
        <v>3551</v>
      </c>
      <c r="C3556" s="32">
        <v>51067</v>
      </c>
      <c r="D3556" s="33" t="s">
        <v>2553</v>
      </c>
      <c r="E3556" s="34">
        <v>-8.1999999999999993</v>
      </c>
      <c r="F3556" s="34">
        <v>11</v>
      </c>
      <c r="G3556" s="35">
        <v>47</v>
      </c>
      <c r="H3556" s="35">
        <v>5</v>
      </c>
      <c r="I3556" s="36"/>
    </row>
    <row r="3557" spans="2:9" ht="15.75" thickTop="1" thickBot="1" x14ac:dyDescent="0.25">
      <c r="B3557" s="22">
        <v>3552</v>
      </c>
      <c r="C3557" s="32">
        <v>51069</v>
      </c>
      <c r="D3557" s="33" t="s">
        <v>2553</v>
      </c>
      <c r="E3557" s="34">
        <v>-8.3000000000000007</v>
      </c>
      <c r="F3557" s="34">
        <v>10.9</v>
      </c>
      <c r="G3557" s="35">
        <v>60</v>
      </c>
      <c r="H3557" s="35">
        <v>5</v>
      </c>
      <c r="I3557" s="36"/>
    </row>
    <row r="3558" spans="2:9" ht="15.75" thickTop="1" thickBot="1" x14ac:dyDescent="0.25">
      <c r="B3558" s="22">
        <v>3553</v>
      </c>
      <c r="C3558" s="32">
        <v>51103</v>
      </c>
      <c r="D3558" s="33" t="s">
        <v>2553</v>
      </c>
      <c r="E3558" s="34">
        <v>-8</v>
      </c>
      <c r="F3558" s="34">
        <v>11.2</v>
      </c>
      <c r="G3558" s="35">
        <v>51</v>
      </c>
      <c r="H3558" s="35">
        <v>5</v>
      </c>
      <c r="I3558" s="36"/>
    </row>
    <row r="3559" spans="2:9" ht="15.75" thickTop="1" thickBot="1" x14ac:dyDescent="0.25">
      <c r="B3559" s="22">
        <v>3554</v>
      </c>
      <c r="C3559" s="32">
        <v>51105</v>
      </c>
      <c r="D3559" s="33" t="s">
        <v>2553</v>
      </c>
      <c r="E3559" s="34">
        <v>-7.9</v>
      </c>
      <c r="F3559" s="34">
        <v>11.3</v>
      </c>
      <c r="G3559" s="35">
        <v>49</v>
      </c>
      <c r="H3559" s="35">
        <v>5</v>
      </c>
      <c r="I3559" s="36"/>
    </row>
    <row r="3560" spans="2:9" ht="15.75" thickTop="1" thickBot="1" x14ac:dyDescent="0.25">
      <c r="B3560" s="22">
        <v>3555</v>
      </c>
      <c r="C3560" s="32">
        <v>51107</v>
      </c>
      <c r="D3560" s="33" t="s">
        <v>2553</v>
      </c>
      <c r="E3560" s="34">
        <v>-8.6999999999999993</v>
      </c>
      <c r="F3560" s="34">
        <v>10.8</v>
      </c>
      <c r="G3560" s="35">
        <v>54</v>
      </c>
      <c r="H3560" s="35">
        <v>5</v>
      </c>
      <c r="I3560" s="36"/>
    </row>
    <row r="3561" spans="2:9" ht="15.75" thickTop="1" thickBot="1" x14ac:dyDescent="0.25">
      <c r="B3561" s="22">
        <v>3556</v>
      </c>
      <c r="C3561" s="32">
        <v>51109</v>
      </c>
      <c r="D3561" s="33" t="s">
        <v>2553</v>
      </c>
      <c r="E3561" s="34">
        <v>-8.1999999999999993</v>
      </c>
      <c r="F3561" s="34">
        <v>10.9</v>
      </c>
      <c r="G3561" s="35">
        <v>50</v>
      </c>
      <c r="H3561" s="35">
        <v>5</v>
      </c>
      <c r="I3561" s="36"/>
    </row>
    <row r="3562" spans="2:9" ht="15.75" thickTop="1" thickBot="1" x14ac:dyDescent="0.25">
      <c r="B3562" s="22">
        <v>3557</v>
      </c>
      <c r="C3562" s="32">
        <v>51143</v>
      </c>
      <c r="D3562" s="33" t="s">
        <v>2553</v>
      </c>
      <c r="E3562" s="34">
        <v>-8.6999999999999993</v>
      </c>
      <c r="F3562" s="34">
        <v>10.8</v>
      </c>
      <c r="G3562" s="35">
        <v>54</v>
      </c>
      <c r="H3562" s="35">
        <v>5</v>
      </c>
      <c r="I3562" s="36"/>
    </row>
    <row r="3563" spans="2:9" ht="15.75" thickTop="1" thickBot="1" x14ac:dyDescent="0.25">
      <c r="B3563" s="22">
        <v>3558</v>
      </c>
      <c r="C3563" s="32">
        <v>51145</v>
      </c>
      <c r="D3563" s="33" t="s">
        <v>2553</v>
      </c>
      <c r="E3563" s="34">
        <v>-8.1999999999999993</v>
      </c>
      <c r="F3563" s="34">
        <v>11</v>
      </c>
      <c r="G3563" s="35">
        <v>53</v>
      </c>
      <c r="H3563" s="35">
        <v>5</v>
      </c>
      <c r="I3563" s="36"/>
    </row>
    <row r="3564" spans="2:9" ht="15.75" thickTop="1" thickBot="1" x14ac:dyDescent="0.25">
      <c r="B3564" s="22">
        <v>3559</v>
      </c>
      <c r="C3564" s="32">
        <v>51147</v>
      </c>
      <c r="D3564" s="33" t="s">
        <v>2553</v>
      </c>
      <c r="E3564" s="34">
        <v>-8.3000000000000007</v>
      </c>
      <c r="F3564" s="34">
        <v>10.9</v>
      </c>
      <c r="G3564" s="35">
        <v>63</v>
      </c>
      <c r="H3564" s="35">
        <v>5</v>
      </c>
      <c r="I3564" s="36"/>
    </row>
    <row r="3565" spans="2:9" ht="15.75" thickTop="1" thickBot="1" x14ac:dyDescent="0.25">
      <c r="B3565" s="22">
        <v>3560</v>
      </c>
      <c r="C3565" s="32">
        <v>51149</v>
      </c>
      <c r="D3565" s="33" t="s">
        <v>2553</v>
      </c>
      <c r="E3565" s="34">
        <v>-8.4</v>
      </c>
      <c r="F3565" s="34">
        <v>10.9</v>
      </c>
      <c r="G3565" s="35">
        <v>51</v>
      </c>
      <c r="H3565" s="35">
        <v>5</v>
      </c>
      <c r="I3565" s="36"/>
    </row>
    <row r="3566" spans="2:9" ht="15.75" thickTop="1" thickBot="1" x14ac:dyDescent="0.25">
      <c r="B3566" s="22">
        <v>3561</v>
      </c>
      <c r="C3566" s="32">
        <v>51371</v>
      </c>
      <c r="D3566" s="33" t="s">
        <v>2554</v>
      </c>
      <c r="E3566" s="34">
        <v>-8.3000000000000007</v>
      </c>
      <c r="F3566" s="34">
        <v>10.9</v>
      </c>
      <c r="G3566" s="35">
        <v>44</v>
      </c>
      <c r="H3566" s="35">
        <v>5</v>
      </c>
      <c r="I3566" s="36"/>
    </row>
    <row r="3567" spans="2:9" ht="15.75" thickTop="1" thickBot="1" x14ac:dyDescent="0.25">
      <c r="B3567" s="22">
        <v>3562</v>
      </c>
      <c r="C3567" s="32">
        <v>51373</v>
      </c>
      <c r="D3567" s="33" t="s">
        <v>2554</v>
      </c>
      <c r="E3567" s="34">
        <v>-7.8</v>
      </c>
      <c r="F3567" s="34">
        <v>11.3</v>
      </c>
      <c r="G3567" s="35">
        <v>55</v>
      </c>
      <c r="H3567" s="35">
        <v>5</v>
      </c>
      <c r="I3567" s="36"/>
    </row>
    <row r="3568" spans="2:9" ht="15.75" thickTop="1" thickBot="1" x14ac:dyDescent="0.25">
      <c r="B3568" s="22">
        <v>3563</v>
      </c>
      <c r="C3568" s="32">
        <v>51375</v>
      </c>
      <c r="D3568" s="33" t="s">
        <v>2554</v>
      </c>
      <c r="E3568" s="34">
        <v>-8.4</v>
      </c>
      <c r="F3568" s="34">
        <v>10.8</v>
      </c>
      <c r="G3568" s="35">
        <v>72</v>
      </c>
      <c r="H3568" s="35">
        <v>5</v>
      </c>
      <c r="I3568" s="36"/>
    </row>
    <row r="3569" spans="2:9" ht="15.75" thickTop="1" thickBot="1" x14ac:dyDescent="0.25">
      <c r="B3569" s="22">
        <v>3564</v>
      </c>
      <c r="C3569" s="32">
        <v>51377</v>
      </c>
      <c r="D3569" s="33" t="s">
        <v>2554</v>
      </c>
      <c r="E3569" s="34">
        <v>-8.3000000000000007</v>
      </c>
      <c r="F3569" s="34">
        <v>11</v>
      </c>
      <c r="G3569" s="35">
        <v>83</v>
      </c>
      <c r="H3569" s="35">
        <v>5</v>
      </c>
      <c r="I3569" s="36"/>
    </row>
    <row r="3570" spans="2:9" ht="15.75" thickTop="1" thickBot="1" x14ac:dyDescent="0.25">
      <c r="B3570" s="22">
        <v>3565</v>
      </c>
      <c r="C3570" s="32">
        <v>51379</v>
      </c>
      <c r="D3570" s="33" t="s">
        <v>2554</v>
      </c>
      <c r="E3570" s="34">
        <v>-8</v>
      </c>
      <c r="F3570" s="34">
        <v>11.1</v>
      </c>
      <c r="G3570" s="35">
        <v>59</v>
      </c>
      <c r="H3570" s="35">
        <v>5</v>
      </c>
      <c r="I3570" s="36"/>
    </row>
    <row r="3571" spans="2:9" ht="15.75" thickTop="1" thickBot="1" x14ac:dyDescent="0.25">
      <c r="B3571" s="22">
        <v>3566</v>
      </c>
      <c r="C3571" s="32">
        <v>51381</v>
      </c>
      <c r="D3571" s="33" t="s">
        <v>2554</v>
      </c>
      <c r="E3571" s="34">
        <v>-8.5</v>
      </c>
      <c r="F3571" s="34">
        <v>10.7</v>
      </c>
      <c r="G3571" s="35">
        <v>108</v>
      </c>
      <c r="H3571" s="35">
        <v>5</v>
      </c>
      <c r="I3571" s="36"/>
    </row>
    <row r="3572" spans="2:9" ht="15.75" thickTop="1" thickBot="1" x14ac:dyDescent="0.25">
      <c r="B3572" s="22">
        <v>3567</v>
      </c>
      <c r="C3572" s="32">
        <v>51399</v>
      </c>
      <c r="D3572" s="33" t="s">
        <v>2555</v>
      </c>
      <c r="E3572" s="34">
        <v>-8.8000000000000007</v>
      </c>
      <c r="F3572" s="34">
        <v>10.3</v>
      </c>
      <c r="G3572" s="35">
        <v>184</v>
      </c>
      <c r="H3572" s="35">
        <v>5</v>
      </c>
      <c r="I3572" s="36"/>
    </row>
    <row r="3573" spans="2:9" ht="15.75" thickTop="1" thickBot="1" x14ac:dyDescent="0.25">
      <c r="B3573" s="22">
        <v>3568</v>
      </c>
      <c r="C3573" s="32">
        <v>51427</v>
      </c>
      <c r="D3573" s="33" t="s">
        <v>2556</v>
      </c>
      <c r="E3573" s="34">
        <v>-8.9</v>
      </c>
      <c r="F3573" s="34">
        <v>10.6</v>
      </c>
      <c r="G3573" s="35">
        <v>85</v>
      </c>
      <c r="H3573" s="35">
        <v>5</v>
      </c>
      <c r="I3573" s="36"/>
    </row>
    <row r="3574" spans="2:9" ht="15.75" thickTop="1" thickBot="1" x14ac:dyDescent="0.25">
      <c r="B3574" s="22">
        <v>3569</v>
      </c>
      <c r="C3574" s="32">
        <v>51429</v>
      </c>
      <c r="D3574" s="33" t="s">
        <v>2556</v>
      </c>
      <c r="E3574" s="34">
        <v>-9.3000000000000007</v>
      </c>
      <c r="F3574" s="34">
        <v>10.1</v>
      </c>
      <c r="G3574" s="35">
        <v>230</v>
      </c>
      <c r="H3574" s="35">
        <v>5</v>
      </c>
      <c r="I3574" s="36"/>
    </row>
    <row r="3575" spans="2:9" ht="15.75" thickTop="1" thickBot="1" x14ac:dyDescent="0.25">
      <c r="B3575" s="22">
        <v>3570</v>
      </c>
      <c r="C3575" s="32">
        <v>51465</v>
      </c>
      <c r="D3575" s="33" t="s">
        <v>2556</v>
      </c>
      <c r="E3575" s="34">
        <v>-8.8000000000000007</v>
      </c>
      <c r="F3575" s="34">
        <v>10.5</v>
      </c>
      <c r="G3575" s="35">
        <v>131</v>
      </c>
      <c r="H3575" s="35">
        <v>5</v>
      </c>
      <c r="I3575" s="36"/>
    </row>
    <row r="3576" spans="2:9" ht="15.75" thickTop="1" thickBot="1" x14ac:dyDescent="0.25">
      <c r="B3576" s="22">
        <v>3571</v>
      </c>
      <c r="C3576" s="32">
        <v>51467</v>
      </c>
      <c r="D3576" s="33" t="s">
        <v>2556</v>
      </c>
      <c r="E3576" s="34">
        <v>-8.6</v>
      </c>
      <c r="F3576" s="34">
        <v>10.5</v>
      </c>
      <c r="G3576" s="35">
        <v>133</v>
      </c>
      <c r="H3576" s="35">
        <v>5</v>
      </c>
      <c r="I3576" s="36"/>
    </row>
    <row r="3577" spans="2:9" ht="15.75" thickTop="1" thickBot="1" x14ac:dyDescent="0.25">
      <c r="B3577" s="22">
        <v>3572</v>
      </c>
      <c r="C3577" s="32">
        <v>51469</v>
      </c>
      <c r="D3577" s="33" t="s">
        <v>2556</v>
      </c>
      <c r="E3577" s="34">
        <v>-8.1999999999999993</v>
      </c>
      <c r="F3577" s="34">
        <v>11.1</v>
      </c>
      <c r="G3577" s="35">
        <v>78</v>
      </c>
      <c r="H3577" s="35">
        <v>5</v>
      </c>
      <c r="I3577" s="36"/>
    </row>
    <row r="3578" spans="2:9" ht="15.75" thickTop="1" thickBot="1" x14ac:dyDescent="0.25">
      <c r="B3578" s="22">
        <v>3573</v>
      </c>
      <c r="C3578" s="32">
        <v>51491</v>
      </c>
      <c r="D3578" s="33" t="s">
        <v>2557</v>
      </c>
      <c r="E3578" s="34">
        <v>-9.3000000000000007</v>
      </c>
      <c r="F3578" s="34">
        <v>10.199999999999999</v>
      </c>
      <c r="G3578" s="35">
        <v>170</v>
      </c>
      <c r="H3578" s="35">
        <v>6</v>
      </c>
      <c r="I3578" s="36"/>
    </row>
    <row r="3579" spans="2:9" ht="15.75" thickTop="1" thickBot="1" x14ac:dyDescent="0.25">
      <c r="B3579" s="22">
        <v>3574</v>
      </c>
      <c r="C3579" s="32">
        <v>51503</v>
      </c>
      <c r="D3579" s="33" t="s">
        <v>2558</v>
      </c>
      <c r="E3579" s="34">
        <v>-8.8000000000000007</v>
      </c>
      <c r="F3579" s="34">
        <v>10.5</v>
      </c>
      <c r="G3579" s="35">
        <v>137</v>
      </c>
      <c r="H3579" s="35">
        <v>5</v>
      </c>
      <c r="I3579" s="36"/>
    </row>
    <row r="3580" spans="2:9" ht="15.75" thickTop="1" thickBot="1" x14ac:dyDescent="0.25">
      <c r="B3580" s="22">
        <v>3575</v>
      </c>
      <c r="C3580" s="32">
        <v>51515</v>
      </c>
      <c r="D3580" s="33" t="s">
        <v>2559</v>
      </c>
      <c r="E3580" s="34">
        <v>-9.3000000000000007</v>
      </c>
      <c r="F3580" s="34">
        <v>10.1</v>
      </c>
      <c r="G3580" s="35">
        <v>188</v>
      </c>
      <c r="H3580" s="35">
        <v>6</v>
      </c>
      <c r="I3580" s="36"/>
    </row>
    <row r="3581" spans="2:9" ht="15.75" thickTop="1" thickBot="1" x14ac:dyDescent="0.25">
      <c r="B3581" s="22">
        <v>3576</v>
      </c>
      <c r="C3581" s="32">
        <v>51519</v>
      </c>
      <c r="D3581" s="33" t="s">
        <v>2560</v>
      </c>
      <c r="E3581" s="34">
        <v>-9.1</v>
      </c>
      <c r="F3581" s="34">
        <v>10.199999999999999</v>
      </c>
      <c r="G3581" s="35">
        <v>189</v>
      </c>
      <c r="H3581" s="35">
        <v>5</v>
      </c>
      <c r="I3581" s="36"/>
    </row>
    <row r="3582" spans="2:9" ht="15.75" thickTop="1" thickBot="1" x14ac:dyDescent="0.25">
      <c r="B3582" s="22">
        <v>3577</v>
      </c>
      <c r="C3582" s="32">
        <v>51545</v>
      </c>
      <c r="D3582" s="33" t="s">
        <v>2561</v>
      </c>
      <c r="E3582" s="34">
        <v>-9.8000000000000007</v>
      </c>
      <c r="F3582" s="34">
        <v>9.4</v>
      </c>
      <c r="G3582" s="35">
        <v>312</v>
      </c>
      <c r="H3582" s="35">
        <v>6</v>
      </c>
      <c r="I3582" s="36"/>
    </row>
    <row r="3583" spans="2:9" ht="15.75" thickTop="1" thickBot="1" x14ac:dyDescent="0.25">
      <c r="B3583" s="22">
        <v>3578</v>
      </c>
      <c r="C3583" s="32">
        <v>51570</v>
      </c>
      <c r="D3583" s="33" t="s">
        <v>2562</v>
      </c>
      <c r="E3583" s="34">
        <v>-9.1</v>
      </c>
      <c r="F3583" s="34">
        <v>10.4</v>
      </c>
      <c r="G3583" s="35">
        <v>131</v>
      </c>
      <c r="H3583" s="35">
        <v>6</v>
      </c>
      <c r="I3583" s="36"/>
    </row>
    <row r="3584" spans="2:9" ht="15.75" thickTop="1" thickBot="1" x14ac:dyDescent="0.25">
      <c r="B3584" s="22">
        <v>3579</v>
      </c>
      <c r="C3584" s="32">
        <v>51580</v>
      </c>
      <c r="D3584" s="33" t="s">
        <v>2563</v>
      </c>
      <c r="E3584" s="34">
        <v>-10.199999999999999</v>
      </c>
      <c r="F3584" s="34">
        <v>8.9</v>
      </c>
      <c r="G3584" s="35">
        <v>370</v>
      </c>
      <c r="H3584" s="35">
        <v>6</v>
      </c>
      <c r="I3584" s="36"/>
    </row>
    <row r="3585" spans="2:9" ht="15.75" thickTop="1" thickBot="1" x14ac:dyDescent="0.25">
      <c r="B3585" s="22">
        <v>3580</v>
      </c>
      <c r="C3585" s="32">
        <v>51588</v>
      </c>
      <c r="D3585" s="33" t="s">
        <v>2564</v>
      </c>
      <c r="E3585" s="34">
        <v>-9.6</v>
      </c>
      <c r="F3585" s="34">
        <v>9.6999999999999993</v>
      </c>
      <c r="G3585" s="35">
        <v>263</v>
      </c>
      <c r="H3585" s="35">
        <v>6</v>
      </c>
      <c r="I3585" s="36"/>
    </row>
    <row r="3586" spans="2:9" ht="15.75" thickTop="1" thickBot="1" x14ac:dyDescent="0.25">
      <c r="B3586" s="22">
        <v>3581</v>
      </c>
      <c r="C3586" s="32">
        <v>51597</v>
      </c>
      <c r="D3586" s="33" t="s">
        <v>2565</v>
      </c>
      <c r="E3586" s="34">
        <v>-9.6999999999999993</v>
      </c>
      <c r="F3586" s="34">
        <v>9.8000000000000007</v>
      </c>
      <c r="G3586" s="35">
        <v>231</v>
      </c>
      <c r="H3586" s="35">
        <v>6</v>
      </c>
      <c r="I3586" s="36"/>
    </row>
    <row r="3587" spans="2:9" ht="15.75" thickTop="1" thickBot="1" x14ac:dyDescent="0.25">
      <c r="B3587" s="22">
        <v>3582</v>
      </c>
      <c r="C3587" s="32">
        <v>51598</v>
      </c>
      <c r="D3587" s="33" t="s">
        <v>2566</v>
      </c>
      <c r="E3587" s="34">
        <v>-9.8000000000000007</v>
      </c>
      <c r="F3587" s="34">
        <v>9.4</v>
      </c>
      <c r="G3587" s="35">
        <v>303</v>
      </c>
      <c r="H3587" s="35">
        <v>6</v>
      </c>
      <c r="I3587" s="36"/>
    </row>
    <row r="3588" spans="2:9" ht="15.75" thickTop="1" thickBot="1" x14ac:dyDescent="0.25">
      <c r="B3588" s="22">
        <v>3583</v>
      </c>
      <c r="C3588" s="32">
        <v>51643</v>
      </c>
      <c r="D3588" s="33" t="s">
        <v>2567</v>
      </c>
      <c r="E3588" s="34">
        <v>-9.6</v>
      </c>
      <c r="F3588" s="34">
        <v>9.9</v>
      </c>
      <c r="G3588" s="35">
        <v>225</v>
      </c>
      <c r="H3588" s="35">
        <v>6</v>
      </c>
      <c r="I3588" s="36"/>
    </row>
    <row r="3589" spans="2:9" ht="15.75" thickTop="1" thickBot="1" x14ac:dyDescent="0.25">
      <c r="B3589" s="22">
        <v>3584</v>
      </c>
      <c r="C3589" s="32">
        <v>51645</v>
      </c>
      <c r="D3589" s="33" t="s">
        <v>2567</v>
      </c>
      <c r="E3589" s="34">
        <v>-9.6</v>
      </c>
      <c r="F3589" s="34">
        <v>9.8000000000000007</v>
      </c>
      <c r="G3589" s="35">
        <v>235</v>
      </c>
      <c r="H3589" s="35">
        <v>6</v>
      </c>
      <c r="I3589" s="36"/>
    </row>
    <row r="3590" spans="2:9" ht="15.75" thickTop="1" thickBot="1" x14ac:dyDescent="0.25">
      <c r="B3590" s="22">
        <v>3585</v>
      </c>
      <c r="C3590" s="32">
        <v>51647</v>
      </c>
      <c r="D3590" s="33" t="s">
        <v>2567</v>
      </c>
      <c r="E3590" s="34">
        <v>-10</v>
      </c>
      <c r="F3590" s="34">
        <v>9.1</v>
      </c>
      <c r="G3590" s="35">
        <v>345</v>
      </c>
      <c r="H3590" s="35">
        <v>6</v>
      </c>
      <c r="I3590" s="36"/>
    </row>
    <row r="3591" spans="2:9" ht="15.75" thickTop="1" thickBot="1" x14ac:dyDescent="0.25">
      <c r="B3591" s="22">
        <v>3586</v>
      </c>
      <c r="C3591" s="32">
        <v>51674</v>
      </c>
      <c r="D3591" s="33" t="s">
        <v>2568</v>
      </c>
      <c r="E3591" s="34">
        <v>-9.5</v>
      </c>
      <c r="F3591" s="34">
        <v>10</v>
      </c>
      <c r="G3591" s="35">
        <v>200</v>
      </c>
      <c r="H3591" s="35">
        <v>6</v>
      </c>
      <c r="I3591" s="36"/>
    </row>
    <row r="3592" spans="2:9" ht="15.75" thickTop="1" thickBot="1" x14ac:dyDescent="0.25">
      <c r="B3592" s="22">
        <v>3587</v>
      </c>
      <c r="C3592" s="32">
        <v>51688</v>
      </c>
      <c r="D3592" s="33" t="s">
        <v>2569</v>
      </c>
      <c r="E3592" s="34">
        <v>-9.9</v>
      </c>
      <c r="F3592" s="34">
        <v>9.1999999999999993</v>
      </c>
      <c r="G3592" s="35">
        <v>324</v>
      </c>
      <c r="H3592" s="35">
        <v>6</v>
      </c>
      <c r="I3592" s="36"/>
    </row>
    <row r="3593" spans="2:9" ht="15.75" thickTop="1" thickBot="1" x14ac:dyDescent="0.25">
      <c r="B3593" s="22">
        <v>3588</v>
      </c>
      <c r="C3593" s="32">
        <v>51702</v>
      </c>
      <c r="D3593" s="33" t="s">
        <v>2570</v>
      </c>
      <c r="E3593" s="34">
        <v>-10</v>
      </c>
      <c r="F3593" s="34">
        <v>9.1</v>
      </c>
      <c r="G3593" s="35">
        <v>344</v>
      </c>
      <c r="H3593" s="35">
        <v>6</v>
      </c>
      <c r="I3593" s="36"/>
    </row>
    <row r="3594" spans="2:9" ht="15.75" thickTop="1" thickBot="1" x14ac:dyDescent="0.25">
      <c r="B3594" s="22">
        <v>3589</v>
      </c>
      <c r="C3594" s="32">
        <v>51709</v>
      </c>
      <c r="D3594" s="33" t="s">
        <v>2571</v>
      </c>
      <c r="E3594" s="34">
        <v>-10.1</v>
      </c>
      <c r="F3594" s="34">
        <v>8.9</v>
      </c>
      <c r="G3594" s="35">
        <v>359</v>
      </c>
      <c r="H3594" s="35">
        <v>6</v>
      </c>
      <c r="I3594" s="36"/>
    </row>
    <row r="3595" spans="2:9" ht="15.75" thickTop="1" thickBot="1" x14ac:dyDescent="0.25">
      <c r="B3595" s="22">
        <v>3590</v>
      </c>
      <c r="C3595" s="32">
        <v>51766</v>
      </c>
      <c r="D3595" s="33" t="s">
        <v>2572</v>
      </c>
      <c r="E3595" s="34">
        <v>-9.3000000000000007</v>
      </c>
      <c r="F3595" s="34">
        <v>10.199999999999999</v>
      </c>
      <c r="G3595" s="35">
        <v>162</v>
      </c>
      <c r="H3595" s="35">
        <v>6</v>
      </c>
      <c r="I3595" s="36"/>
    </row>
    <row r="3596" spans="2:9" ht="15.75" thickTop="1" thickBot="1" x14ac:dyDescent="0.25">
      <c r="B3596" s="22">
        <v>3591</v>
      </c>
      <c r="C3596" s="32">
        <v>51789</v>
      </c>
      <c r="D3596" s="33" t="s">
        <v>2573</v>
      </c>
      <c r="E3596" s="34">
        <v>-9.3000000000000007</v>
      </c>
      <c r="F3596" s="34">
        <v>9.9</v>
      </c>
      <c r="G3596" s="35">
        <v>224</v>
      </c>
      <c r="H3596" s="35">
        <v>6</v>
      </c>
      <c r="I3596" s="36"/>
    </row>
    <row r="3597" spans="2:9" ht="15.75" thickTop="1" thickBot="1" x14ac:dyDescent="0.25">
      <c r="B3597" s="22">
        <v>3592</v>
      </c>
      <c r="C3597" s="32">
        <v>52062</v>
      </c>
      <c r="D3597" s="33" t="s">
        <v>2574</v>
      </c>
      <c r="E3597" s="34">
        <v>-7.1</v>
      </c>
      <c r="F3597" s="34">
        <v>11.5</v>
      </c>
      <c r="G3597" s="35">
        <v>171</v>
      </c>
      <c r="H3597" s="35">
        <v>6</v>
      </c>
      <c r="I3597" s="36"/>
    </row>
    <row r="3598" spans="2:9" ht="15.75" thickTop="1" thickBot="1" x14ac:dyDescent="0.25">
      <c r="B3598" s="22">
        <v>3593</v>
      </c>
      <c r="C3598" s="32">
        <v>52064</v>
      </c>
      <c r="D3598" s="33" t="s">
        <v>2574</v>
      </c>
      <c r="E3598" s="34">
        <v>-7.8</v>
      </c>
      <c r="F3598" s="34">
        <v>10.8</v>
      </c>
      <c r="G3598" s="35">
        <v>211</v>
      </c>
      <c r="H3598" s="35">
        <v>6</v>
      </c>
      <c r="I3598" s="36"/>
    </row>
    <row r="3599" spans="2:9" ht="15.75" thickTop="1" thickBot="1" x14ac:dyDescent="0.25">
      <c r="B3599" s="22">
        <v>3594</v>
      </c>
      <c r="C3599" s="32">
        <v>52066</v>
      </c>
      <c r="D3599" s="33" t="s">
        <v>2574</v>
      </c>
      <c r="E3599" s="34">
        <v>-7.8</v>
      </c>
      <c r="F3599" s="34">
        <v>10.8</v>
      </c>
      <c r="G3599" s="35">
        <v>211</v>
      </c>
      <c r="H3599" s="35">
        <v>6</v>
      </c>
      <c r="I3599" s="36"/>
    </row>
    <row r="3600" spans="2:9" ht="15.75" thickTop="1" thickBot="1" x14ac:dyDescent="0.25">
      <c r="B3600" s="22">
        <v>3595</v>
      </c>
      <c r="C3600" s="32">
        <v>52068</v>
      </c>
      <c r="D3600" s="33" t="s">
        <v>2574</v>
      </c>
      <c r="E3600" s="34">
        <v>-7.8</v>
      </c>
      <c r="F3600" s="34">
        <v>11</v>
      </c>
      <c r="G3600" s="35">
        <v>185</v>
      </c>
      <c r="H3600" s="35">
        <v>6</v>
      </c>
      <c r="I3600" s="36"/>
    </row>
    <row r="3601" spans="2:9" ht="15.75" thickTop="1" thickBot="1" x14ac:dyDescent="0.25">
      <c r="B3601" s="22">
        <v>3596</v>
      </c>
      <c r="C3601" s="32">
        <v>52070</v>
      </c>
      <c r="D3601" s="33" t="s">
        <v>2574</v>
      </c>
      <c r="E3601" s="34">
        <v>-8.1</v>
      </c>
      <c r="F3601" s="34">
        <v>10.8</v>
      </c>
      <c r="G3601" s="35">
        <v>152</v>
      </c>
      <c r="H3601" s="35">
        <v>6</v>
      </c>
      <c r="I3601" s="36"/>
    </row>
    <row r="3602" spans="2:9" ht="15.75" thickTop="1" thickBot="1" x14ac:dyDescent="0.25">
      <c r="B3602" s="22">
        <v>3597</v>
      </c>
      <c r="C3602" s="32">
        <v>52072</v>
      </c>
      <c r="D3602" s="33" t="s">
        <v>2574</v>
      </c>
      <c r="E3602" s="34">
        <v>-8.6</v>
      </c>
      <c r="F3602" s="34">
        <v>10.5</v>
      </c>
      <c r="G3602" s="35">
        <v>169</v>
      </c>
      <c r="H3602" s="35">
        <v>5</v>
      </c>
      <c r="I3602" s="36"/>
    </row>
    <row r="3603" spans="2:9" ht="15.75" thickTop="1" thickBot="1" x14ac:dyDescent="0.25">
      <c r="B3603" s="22">
        <v>3598</v>
      </c>
      <c r="C3603" s="32">
        <v>52074</v>
      </c>
      <c r="D3603" s="33" t="s">
        <v>2574</v>
      </c>
      <c r="E3603" s="34">
        <v>-8.5</v>
      </c>
      <c r="F3603" s="34">
        <v>10.3</v>
      </c>
      <c r="G3603" s="35">
        <v>224</v>
      </c>
      <c r="H3603" s="35">
        <v>6</v>
      </c>
      <c r="I3603" s="36"/>
    </row>
    <row r="3604" spans="2:9" ht="15.75" thickTop="1" thickBot="1" x14ac:dyDescent="0.25">
      <c r="B3604" s="22">
        <v>3599</v>
      </c>
      <c r="C3604" s="32">
        <v>52076</v>
      </c>
      <c r="D3604" s="33" t="s">
        <v>2574</v>
      </c>
      <c r="E3604" s="34">
        <v>-8.8000000000000007</v>
      </c>
      <c r="F3604" s="34">
        <v>10.1</v>
      </c>
      <c r="G3604" s="35">
        <v>270</v>
      </c>
      <c r="H3604" s="35">
        <v>6</v>
      </c>
      <c r="I3604" s="36"/>
    </row>
    <row r="3605" spans="2:9" ht="15.75" thickTop="1" thickBot="1" x14ac:dyDescent="0.25">
      <c r="B3605" s="22">
        <v>3600</v>
      </c>
      <c r="C3605" s="32">
        <v>52078</v>
      </c>
      <c r="D3605" s="33" t="s">
        <v>2574</v>
      </c>
      <c r="E3605" s="34">
        <v>-8.4</v>
      </c>
      <c r="F3605" s="34">
        <v>10.4</v>
      </c>
      <c r="G3605" s="35">
        <v>238</v>
      </c>
      <c r="H3605" s="35">
        <v>6</v>
      </c>
      <c r="I3605" s="36"/>
    </row>
    <row r="3606" spans="2:9" ht="15.75" thickTop="1" thickBot="1" x14ac:dyDescent="0.25">
      <c r="B3606" s="22">
        <v>3601</v>
      </c>
      <c r="C3606" s="32">
        <v>52080</v>
      </c>
      <c r="D3606" s="33" t="s">
        <v>2574</v>
      </c>
      <c r="E3606" s="34">
        <v>-8.6999999999999993</v>
      </c>
      <c r="F3606" s="34">
        <v>10.5</v>
      </c>
      <c r="G3606" s="35">
        <v>181</v>
      </c>
      <c r="H3606" s="35">
        <v>6</v>
      </c>
      <c r="I3606" s="36"/>
    </row>
    <row r="3607" spans="2:9" ht="15.75" thickTop="1" thickBot="1" x14ac:dyDescent="0.25">
      <c r="B3607" s="22">
        <v>3602</v>
      </c>
      <c r="C3607" s="32">
        <v>52134</v>
      </c>
      <c r="D3607" s="33" t="s">
        <v>2575</v>
      </c>
      <c r="E3607" s="34">
        <v>-8.3000000000000007</v>
      </c>
      <c r="F3607" s="34">
        <v>10.8</v>
      </c>
      <c r="G3607" s="35">
        <v>112</v>
      </c>
      <c r="H3607" s="35">
        <v>5</v>
      </c>
      <c r="I3607" s="36"/>
    </row>
    <row r="3608" spans="2:9" ht="15.75" thickTop="1" thickBot="1" x14ac:dyDescent="0.25">
      <c r="B3608" s="22">
        <v>3603</v>
      </c>
      <c r="C3608" s="32">
        <v>52146</v>
      </c>
      <c r="D3608" s="33" t="s">
        <v>2576</v>
      </c>
      <c r="E3608" s="34">
        <v>-8.8000000000000007</v>
      </c>
      <c r="F3608" s="34">
        <v>10.4</v>
      </c>
      <c r="G3608" s="35">
        <v>181</v>
      </c>
      <c r="H3608" s="35">
        <v>5</v>
      </c>
      <c r="I3608" s="36"/>
    </row>
    <row r="3609" spans="2:9" ht="15.75" thickTop="1" thickBot="1" x14ac:dyDescent="0.25">
      <c r="B3609" s="22">
        <v>3604</v>
      </c>
      <c r="C3609" s="32">
        <v>52152</v>
      </c>
      <c r="D3609" s="33" t="s">
        <v>2577</v>
      </c>
      <c r="E3609" s="34">
        <v>-10.7</v>
      </c>
      <c r="F3609" s="34">
        <v>8.1999999999999993</v>
      </c>
      <c r="G3609" s="35">
        <v>534</v>
      </c>
      <c r="H3609" s="35">
        <v>6</v>
      </c>
      <c r="I3609" s="36"/>
    </row>
    <row r="3610" spans="2:9" ht="15.75" thickTop="1" thickBot="1" x14ac:dyDescent="0.25">
      <c r="B3610" s="22">
        <v>3605</v>
      </c>
      <c r="C3610" s="32">
        <v>52156</v>
      </c>
      <c r="D3610" s="33" t="s">
        <v>2578</v>
      </c>
      <c r="E3610" s="34">
        <v>-10.8</v>
      </c>
      <c r="F3610" s="34">
        <v>8.1999999999999993</v>
      </c>
      <c r="G3610" s="35">
        <v>523</v>
      </c>
      <c r="H3610" s="35">
        <v>6</v>
      </c>
      <c r="I3610" s="36"/>
    </row>
    <row r="3611" spans="2:9" ht="15.75" thickTop="1" thickBot="1" x14ac:dyDescent="0.25">
      <c r="B3611" s="22">
        <v>3606</v>
      </c>
      <c r="C3611" s="32">
        <v>52159</v>
      </c>
      <c r="D3611" s="33" t="s">
        <v>2579</v>
      </c>
      <c r="E3611" s="34">
        <v>-9.9</v>
      </c>
      <c r="F3611" s="34">
        <v>9</v>
      </c>
      <c r="G3611" s="35">
        <v>434</v>
      </c>
      <c r="H3611" s="35">
        <v>6</v>
      </c>
      <c r="I3611" s="36"/>
    </row>
    <row r="3612" spans="2:9" ht="15.75" thickTop="1" thickBot="1" x14ac:dyDescent="0.25">
      <c r="B3612" s="22">
        <v>3607</v>
      </c>
      <c r="C3612" s="32">
        <v>52222</v>
      </c>
      <c r="D3612" s="33" t="s">
        <v>2580</v>
      </c>
      <c r="E3612" s="34">
        <v>-8.6999999999999993</v>
      </c>
      <c r="F3612" s="34">
        <v>10.4</v>
      </c>
      <c r="G3612" s="35">
        <v>204</v>
      </c>
      <c r="H3612" s="35">
        <v>6</v>
      </c>
      <c r="I3612" s="36"/>
    </row>
    <row r="3613" spans="2:9" ht="15.75" thickTop="1" thickBot="1" x14ac:dyDescent="0.25">
      <c r="B3613" s="22">
        <v>3608</v>
      </c>
      <c r="C3613" s="32">
        <v>52223</v>
      </c>
      <c r="D3613" s="33" t="s">
        <v>2580</v>
      </c>
      <c r="E3613" s="34">
        <v>-8.8000000000000007</v>
      </c>
      <c r="F3613" s="34">
        <v>10.1</v>
      </c>
      <c r="G3613" s="35">
        <v>264</v>
      </c>
      <c r="H3613" s="35">
        <v>6</v>
      </c>
      <c r="I3613" s="36"/>
    </row>
    <row r="3614" spans="2:9" ht="15.75" thickTop="1" thickBot="1" x14ac:dyDescent="0.25">
      <c r="B3614" s="22">
        <v>3609</v>
      </c>
      <c r="C3614" s="32">
        <v>52224</v>
      </c>
      <c r="D3614" s="33" t="s">
        <v>2581</v>
      </c>
      <c r="E3614" s="34">
        <v>-8.8000000000000007</v>
      </c>
      <c r="F3614" s="34">
        <v>10</v>
      </c>
      <c r="G3614" s="35">
        <v>284</v>
      </c>
      <c r="H3614" s="35">
        <v>6</v>
      </c>
      <c r="I3614" s="36"/>
    </row>
    <row r="3615" spans="2:9" ht="15.75" thickTop="1" thickBot="1" x14ac:dyDescent="0.25">
      <c r="B3615" s="22">
        <v>3610</v>
      </c>
      <c r="C3615" s="32">
        <v>52249</v>
      </c>
      <c r="D3615" s="33" t="s">
        <v>2582</v>
      </c>
      <c r="E3615" s="34">
        <v>-8.6999999999999993</v>
      </c>
      <c r="F3615" s="34">
        <v>10.5</v>
      </c>
      <c r="G3615" s="35">
        <v>159</v>
      </c>
      <c r="H3615" s="35">
        <v>5</v>
      </c>
      <c r="I3615" s="36"/>
    </row>
    <row r="3616" spans="2:9" ht="15.75" thickTop="1" thickBot="1" x14ac:dyDescent="0.25">
      <c r="B3616" s="22">
        <v>3611</v>
      </c>
      <c r="C3616" s="32">
        <v>52349</v>
      </c>
      <c r="D3616" s="33" t="s">
        <v>2583</v>
      </c>
      <c r="E3616" s="34">
        <v>-8</v>
      </c>
      <c r="F3616" s="34">
        <v>11</v>
      </c>
      <c r="G3616" s="35">
        <v>127</v>
      </c>
      <c r="H3616" s="35">
        <v>5</v>
      </c>
      <c r="I3616" s="36"/>
    </row>
    <row r="3617" spans="2:9" ht="15.75" thickTop="1" thickBot="1" x14ac:dyDescent="0.25">
      <c r="B3617" s="22">
        <v>3612</v>
      </c>
      <c r="C3617" s="32">
        <v>52351</v>
      </c>
      <c r="D3617" s="33" t="s">
        <v>2583</v>
      </c>
      <c r="E3617" s="34">
        <v>-8.3000000000000007</v>
      </c>
      <c r="F3617" s="34">
        <v>10.9</v>
      </c>
      <c r="G3617" s="35">
        <v>142</v>
      </c>
      <c r="H3617" s="35">
        <v>5</v>
      </c>
      <c r="I3617" s="36"/>
    </row>
    <row r="3618" spans="2:9" ht="15.75" thickTop="1" thickBot="1" x14ac:dyDescent="0.25">
      <c r="B3618" s="22">
        <v>3613</v>
      </c>
      <c r="C3618" s="32">
        <v>52353</v>
      </c>
      <c r="D3618" s="33" t="s">
        <v>2583</v>
      </c>
      <c r="E3618" s="34">
        <v>-8.6</v>
      </c>
      <c r="F3618" s="34">
        <v>10.7</v>
      </c>
      <c r="G3618" s="35">
        <v>111</v>
      </c>
      <c r="H3618" s="35">
        <v>5</v>
      </c>
      <c r="I3618" s="36"/>
    </row>
    <row r="3619" spans="2:9" ht="15.75" thickTop="1" thickBot="1" x14ac:dyDescent="0.25">
      <c r="B3619" s="22">
        <v>3614</v>
      </c>
      <c r="C3619" s="32">
        <v>52355</v>
      </c>
      <c r="D3619" s="33" t="s">
        <v>2583</v>
      </c>
      <c r="E3619" s="34">
        <v>-8.6999999999999993</v>
      </c>
      <c r="F3619" s="34">
        <v>10.6</v>
      </c>
      <c r="G3619" s="35">
        <v>139</v>
      </c>
      <c r="H3619" s="35">
        <v>5</v>
      </c>
      <c r="I3619" s="36"/>
    </row>
    <row r="3620" spans="2:9" ht="15.75" thickTop="1" thickBot="1" x14ac:dyDescent="0.25">
      <c r="B3620" s="22">
        <v>3615</v>
      </c>
      <c r="C3620" s="32">
        <v>52372</v>
      </c>
      <c r="D3620" s="33" t="s">
        <v>2584</v>
      </c>
      <c r="E3620" s="34">
        <v>-8.5</v>
      </c>
      <c r="F3620" s="34">
        <v>10.6</v>
      </c>
      <c r="G3620" s="35">
        <v>153</v>
      </c>
      <c r="H3620" s="35">
        <v>6</v>
      </c>
      <c r="I3620" s="36"/>
    </row>
    <row r="3621" spans="2:9" ht="15.75" thickTop="1" thickBot="1" x14ac:dyDescent="0.25">
      <c r="B3621" s="22">
        <v>3616</v>
      </c>
      <c r="C3621" s="32">
        <v>52379</v>
      </c>
      <c r="D3621" s="33" t="s">
        <v>2585</v>
      </c>
      <c r="E3621" s="34">
        <v>-8.8000000000000007</v>
      </c>
      <c r="F3621" s="34">
        <v>10.3</v>
      </c>
      <c r="G3621" s="35">
        <v>197</v>
      </c>
      <c r="H3621" s="35">
        <v>5</v>
      </c>
      <c r="I3621" s="36"/>
    </row>
    <row r="3622" spans="2:9" ht="15.75" thickTop="1" thickBot="1" x14ac:dyDescent="0.25">
      <c r="B3622" s="22">
        <v>3617</v>
      </c>
      <c r="C3622" s="32">
        <v>52382</v>
      </c>
      <c r="D3622" s="33" t="s">
        <v>2586</v>
      </c>
      <c r="E3622" s="34">
        <v>-8.8000000000000007</v>
      </c>
      <c r="F3622" s="34">
        <v>10.7</v>
      </c>
      <c r="G3622" s="35">
        <v>117</v>
      </c>
      <c r="H3622" s="35">
        <v>5</v>
      </c>
      <c r="I3622" s="36"/>
    </row>
    <row r="3623" spans="2:9" ht="15.75" thickTop="1" thickBot="1" x14ac:dyDescent="0.25">
      <c r="B3623" s="22">
        <v>3618</v>
      </c>
      <c r="C3623" s="32">
        <v>52385</v>
      </c>
      <c r="D3623" s="33" t="s">
        <v>2587</v>
      </c>
      <c r="E3623" s="34">
        <v>-9.1</v>
      </c>
      <c r="F3623" s="34">
        <v>9.9</v>
      </c>
      <c r="G3623" s="35">
        <v>286</v>
      </c>
      <c r="H3623" s="35">
        <v>6</v>
      </c>
      <c r="I3623" s="36"/>
    </row>
    <row r="3624" spans="2:9" ht="15.75" thickTop="1" thickBot="1" x14ac:dyDescent="0.25">
      <c r="B3624" s="22">
        <v>3619</v>
      </c>
      <c r="C3624" s="32">
        <v>52388</v>
      </c>
      <c r="D3624" s="33" t="s">
        <v>2588</v>
      </c>
      <c r="E3624" s="34">
        <v>-8.6999999999999993</v>
      </c>
      <c r="F3624" s="34">
        <v>10.7</v>
      </c>
      <c r="G3624" s="35">
        <v>121</v>
      </c>
      <c r="H3624" s="35">
        <v>5</v>
      </c>
      <c r="I3624" s="36"/>
    </row>
    <row r="3625" spans="2:9" ht="15.75" thickTop="1" thickBot="1" x14ac:dyDescent="0.25">
      <c r="B3625" s="22">
        <v>3620</v>
      </c>
      <c r="C3625" s="32">
        <v>52391</v>
      </c>
      <c r="D3625" s="33" t="s">
        <v>2589</v>
      </c>
      <c r="E3625" s="34">
        <v>-8.8000000000000007</v>
      </c>
      <c r="F3625" s="34">
        <v>10.6</v>
      </c>
      <c r="G3625" s="35">
        <v>149</v>
      </c>
      <c r="H3625" s="35">
        <v>5</v>
      </c>
      <c r="I3625" s="36"/>
    </row>
    <row r="3626" spans="2:9" ht="15.75" thickTop="1" thickBot="1" x14ac:dyDescent="0.25">
      <c r="B3626" s="22">
        <v>3621</v>
      </c>
      <c r="C3626" s="32">
        <v>52393</v>
      </c>
      <c r="D3626" s="33" t="s">
        <v>2590</v>
      </c>
      <c r="E3626" s="34">
        <v>-9.5</v>
      </c>
      <c r="F3626" s="34">
        <v>9.3000000000000007</v>
      </c>
      <c r="G3626" s="35">
        <v>384</v>
      </c>
      <c r="H3626" s="35">
        <v>6</v>
      </c>
      <c r="I3626" s="36"/>
    </row>
    <row r="3627" spans="2:9" ht="15.75" thickTop="1" thickBot="1" x14ac:dyDescent="0.25">
      <c r="B3627" s="22">
        <v>3622</v>
      </c>
      <c r="C3627" s="32">
        <v>52396</v>
      </c>
      <c r="D3627" s="33" t="s">
        <v>2591</v>
      </c>
      <c r="E3627" s="34">
        <v>-8.9</v>
      </c>
      <c r="F3627" s="34">
        <v>10.1</v>
      </c>
      <c r="G3627" s="35">
        <v>253</v>
      </c>
      <c r="H3627" s="35">
        <v>6</v>
      </c>
      <c r="I3627" s="36"/>
    </row>
    <row r="3628" spans="2:9" ht="15.75" thickTop="1" thickBot="1" x14ac:dyDescent="0.25">
      <c r="B3628" s="22">
        <v>3623</v>
      </c>
      <c r="C3628" s="32">
        <v>52399</v>
      </c>
      <c r="D3628" s="33" t="s">
        <v>2592</v>
      </c>
      <c r="E3628" s="34">
        <v>-8.6999999999999993</v>
      </c>
      <c r="F3628" s="34">
        <v>10.7</v>
      </c>
      <c r="G3628" s="35">
        <v>123</v>
      </c>
      <c r="H3628" s="35">
        <v>5</v>
      </c>
      <c r="I3628" s="36"/>
    </row>
    <row r="3629" spans="2:9" ht="15.75" thickTop="1" thickBot="1" x14ac:dyDescent="0.25">
      <c r="B3629" s="22">
        <v>3624</v>
      </c>
      <c r="C3629" s="32">
        <v>52428</v>
      </c>
      <c r="D3629" s="33" t="s">
        <v>2593</v>
      </c>
      <c r="E3629" s="34">
        <v>-8.1</v>
      </c>
      <c r="F3629" s="34">
        <v>10.9</v>
      </c>
      <c r="G3629" s="35">
        <v>88</v>
      </c>
      <c r="H3629" s="35">
        <v>5</v>
      </c>
      <c r="I3629" s="36"/>
    </row>
    <row r="3630" spans="2:9" ht="15.75" thickTop="1" thickBot="1" x14ac:dyDescent="0.25">
      <c r="B3630" s="22">
        <v>3625</v>
      </c>
      <c r="C3630" s="32">
        <v>52441</v>
      </c>
      <c r="D3630" s="33" t="s">
        <v>2594</v>
      </c>
      <c r="E3630" s="34">
        <v>-8.6</v>
      </c>
      <c r="F3630" s="34">
        <v>10.9</v>
      </c>
      <c r="G3630" s="35">
        <v>63</v>
      </c>
      <c r="H3630" s="35">
        <v>5</v>
      </c>
      <c r="I3630" s="36"/>
    </row>
    <row r="3631" spans="2:9" ht="15.75" thickTop="1" thickBot="1" x14ac:dyDescent="0.25">
      <c r="B3631" s="22">
        <v>3626</v>
      </c>
      <c r="C3631" s="32">
        <v>52445</v>
      </c>
      <c r="D3631" s="33" t="s">
        <v>2595</v>
      </c>
      <c r="E3631" s="34">
        <v>-8.6</v>
      </c>
      <c r="F3631" s="34">
        <v>10.7</v>
      </c>
      <c r="G3631" s="35">
        <v>91</v>
      </c>
      <c r="H3631" s="35">
        <v>5</v>
      </c>
      <c r="I3631" s="36"/>
    </row>
    <row r="3632" spans="2:9" ht="15.75" thickTop="1" thickBot="1" x14ac:dyDescent="0.25">
      <c r="B3632" s="22">
        <v>3627</v>
      </c>
      <c r="C3632" s="32">
        <v>52457</v>
      </c>
      <c r="D3632" s="33" t="s">
        <v>2596</v>
      </c>
      <c r="E3632" s="34">
        <v>-8.6999999999999993</v>
      </c>
      <c r="F3632" s="34">
        <v>10.7</v>
      </c>
      <c r="G3632" s="35">
        <v>108</v>
      </c>
      <c r="H3632" s="35">
        <v>5</v>
      </c>
      <c r="I3632" s="36"/>
    </row>
    <row r="3633" spans="2:9" ht="15.75" thickTop="1" thickBot="1" x14ac:dyDescent="0.25">
      <c r="B3633" s="22">
        <v>3628</v>
      </c>
      <c r="C3633" s="32">
        <v>52459</v>
      </c>
      <c r="D3633" s="33" t="s">
        <v>2597</v>
      </c>
      <c r="E3633" s="34">
        <v>-8.5</v>
      </c>
      <c r="F3633" s="34">
        <v>10.8</v>
      </c>
      <c r="G3633" s="35">
        <v>97</v>
      </c>
      <c r="H3633" s="35">
        <v>5</v>
      </c>
      <c r="I3633" s="36"/>
    </row>
    <row r="3634" spans="2:9" ht="15.75" thickTop="1" thickBot="1" x14ac:dyDescent="0.25">
      <c r="B3634" s="22">
        <v>3629</v>
      </c>
      <c r="C3634" s="32">
        <v>52477</v>
      </c>
      <c r="D3634" s="33" t="s">
        <v>2598</v>
      </c>
      <c r="E3634" s="34">
        <v>-8.5</v>
      </c>
      <c r="F3634" s="34">
        <v>10.6</v>
      </c>
      <c r="G3634" s="35">
        <v>162</v>
      </c>
      <c r="H3634" s="35">
        <v>5</v>
      </c>
      <c r="I3634" s="36"/>
    </row>
    <row r="3635" spans="2:9" ht="15.75" thickTop="1" thickBot="1" x14ac:dyDescent="0.25">
      <c r="B3635" s="22">
        <v>3630</v>
      </c>
      <c r="C3635" s="32">
        <v>52499</v>
      </c>
      <c r="D3635" s="33" t="s">
        <v>2599</v>
      </c>
      <c r="E3635" s="34">
        <v>-8.6999999999999993</v>
      </c>
      <c r="F3635" s="34">
        <v>10.7</v>
      </c>
      <c r="G3635" s="35">
        <v>114</v>
      </c>
      <c r="H3635" s="35">
        <v>5</v>
      </c>
      <c r="I3635" s="36"/>
    </row>
    <row r="3636" spans="2:9" ht="15.75" thickTop="1" thickBot="1" x14ac:dyDescent="0.25">
      <c r="B3636" s="22">
        <v>3631</v>
      </c>
      <c r="C3636" s="32">
        <v>52511</v>
      </c>
      <c r="D3636" s="33" t="s">
        <v>2600</v>
      </c>
      <c r="E3636" s="34">
        <v>-8.8000000000000007</v>
      </c>
      <c r="F3636" s="34">
        <v>10.9</v>
      </c>
      <c r="G3636" s="35">
        <v>81</v>
      </c>
      <c r="H3636" s="35">
        <v>5</v>
      </c>
      <c r="I3636" s="36"/>
    </row>
    <row r="3637" spans="2:9" ht="15.75" thickTop="1" thickBot="1" x14ac:dyDescent="0.25">
      <c r="B3637" s="22">
        <v>3632</v>
      </c>
      <c r="C3637" s="32">
        <v>52525</v>
      </c>
      <c r="D3637" s="33" t="s">
        <v>2601</v>
      </c>
      <c r="E3637" s="34">
        <v>-8.6</v>
      </c>
      <c r="F3637" s="34">
        <v>10.9</v>
      </c>
      <c r="G3637" s="35">
        <v>49</v>
      </c>
      <c r="H3637" s="35">
        <v>5</v>
      </c>
      <c r="I3637" s="36"/>
    </row>
    <row r="3638" spans="2:9" ht="15.75" thickTop="1" thickBot="1" x14ac:dyDescent="0.25">
      <c r="B3638" s="22">
        <v>3633</v>
      </c>
      <c r="C3638" s="32">
        <v>52531</v>
      </c>
      <c r="D3638" s="33" t="s">
        <v>2602</v>
      </c>
      <c r="E3638" s="34">
        <v>-8.3000000000000007</v>
      </c>
      <c r="F3638" s="34">
        <v>10.8</v>
      </c>
      <c r="G3638" s="35">
        <v>104</v>
      </c>
      <c r="H3638" s="35">
        <v>5</v>
      </c>
      <c r="I3638" s="36"/>
    </row>
    <row r="3639" spans="2:9" ht="15.75" thickTop="1" thickBot="1" x14ac:dyDescent="0.25">
      <c r="B3639" s="22">
        <v>3634</v>
      </c>
      <c r="C3639" s="32">
        <v>52538</v>
      </c>
      <c r="D3639" s="33" t="s">
        <v>2603</v>
      </c>
      <c r="E3639" s="34">
        <v>-8.8000000000000007</v>
      </c>
      <c r="F3639" s="34">
        <v>10.8</v>
      </c>
      <c r="G3639" s="35">
        <v>71</v>
      </c>
      <c r="H3639" s="35">
        <v>5</v>
      </c>
      <c r="I3639" s="36"/>
    </row>
    <row r="3640" spans="2:9" ht="15.75" thickTop="1" thickBot="1" x14ac:dyDescent="0.25">
      <c r="B3640" s="22">
        <v>3635</v>
      </c>
      <c r="C3640" s="32">
        <v>53111</v>
      </c>
      <c r="D3640" s="33" t="s">
        <v>2604</v>
      </c>
      <c r="E3640" s="34">
        <v>-7.4</v>
      </c>
      <c r="F3640" s="34">
        <v>11.7</v>
      </c>
      <c r="G3640" s="35">
        <v>65</v>
      </c>
      <c r="H3640" s="35">
        <v>5</v>
      </c>
      <c r="I3640" s="36"/>
    </row>
    <row r="3641" spans="2:9" ht="15.75" thickTop="1" thickBot="1" x14ac:dyDescent="0.25">
      <c r="B3641" s="22">
        <v>3636</v>
      </c>
      <c r="C3641" s="32">
        <v>53113</v>
      </c>
      <c r="D3641" s="33" t="s">
        <v>2604</v>
      </c>
      <c r="E3641" s="34">
        <v>-8.3000000000000007</v>
      </c>
      <c r="F3641" s="34">
        <v>11</v>
      </c>
      <c r="G3641" s="35">
        <v>66</v>
      </c>
      <c r="H3641" s="35">
        <v>5</v>
      </c>
      <c r="I3641" s="36"/>
    </row>
    <row r="3642" spans="2:9" ht="15.75" thickTop="1" thickBot="1" x14ac:dyDescent="0.25">
      <c r="B3642" s="22">
        <v>3637</v>
      </c>
      <c r="C3642" s="32">
        <v>53115</v>
      </c>
      <c r="D3642" s="33" t="s">
        <v>2604</v>
      </c>
      <c r="E3642" s="34">
        <v>-7.9</v>
      </c>
      <c r="F3642" s="34">
        <v>11.3</v>
      </c>
      <c r="G3642" s="35">
        <v>70</v>
      </c>
      <c r="H3642" s="35">
        <v>5</v>
      </c>
      <c r="I3642" s="36"/>
    </row>
    <row r="3643" spans="2:9" ht="15.75" thickTop="1" thickBot="1" x14ac:dyDescent="0.25">
      <c r="B3643" s="22">
        <v>3638</v>
      </c>
      <c r="C3643" s="32">
        <v>53117</v>
      </c>
      <c r="D3643" s="33" t="s">
        <v>2604</v>
      </c>
      <c r="E3643" s="34">
        <v>-8.1999999999999993</v>
      </c>
      <c r="F3643" s="34">
        <v>11.1</v>
      </c>
      <c r="G3643" s="35">
        <v>59</v>
      </c>
      <c r="H3643" s="35">
        <v>5</v>
      </c>
      <c r="I3643" s="36"/>
    </row>
    <row r="3644" spans="2:9" ht="15.75" thickTop="1" thickBot="1" x14ac:dyDescent="0.25">
      <c r="B3644" s="22">
        <v>3639</v>
      </c>
      <c r="C3644" s="32">
        <v>53119</v>
      </c>
      <c r="D3644" s="33" t="s">
        <v>2604</v>
      </c>
      <c r="E3644" s="34">
        <v>-8.1</v>
      </c>
      <c r="F3644" s="34">
        <v>11</v>
      </c>
      <c r="G3644" s="35">
        <v>64</v>
      </c>
      <c r="H3644" s="35">
        <v>5</v>
      </c>
      <c r="I3644" s="36"/>
    </row>
    <row r="3645" spans="2:9" ht="15.75" thickTop="1" thickBot="1" x14ac:dyDescent="0.25">
      <c r="B3645" s="22">
        <v>3640</v>
      </c>
      <c r="C3645" s="32">
        <v>53121</v>
      </c>
      <c r="D3645" s="33" t="s">
        <v>2604</v>
      </c>
      <c r="E3645" s="34">
        <v>-8.3000000000000007</v>
      </c>
      <c r="F3645" s="34">
        <v>10.9</v>
      </c>
      <c r="G3645" s="35">
        <v>73</v>
      </c>
      <c r="H3645" s="35">
        <v>5</v>
      </c>
      <c r="I3645" s="36"/>
    </row>
    <row r="3646" spans="2:9" ht="15.75" thickTop="1" thickBot="1" x14ac:dyDescent="0.25">
      <c r="B3646" s="22">
        <v>3641</v>
      </c>
      <c r="C3646" s="32">
        <v>53123</v>
      </c>
      <c r="D3646" s="33" t="s">
        <v>2604</v>
      </c>
      <c r="E3646" s="34">
        <v>-8.1</v>
      </c>
      <c r="F3646" s="34">
        <v>11</v>
      </c>
      <c r="G3646" s="35">
        <v>80</v>
      </c>
      <c r="H3646" s="35">
        <v>5</v>
      </c>
      <c r="I3646" s="36"/>
    </row>
    <row r="3647" spans="2:9" ht="15.75" thickTop="1" thickBot="1" x14ac:dyDescent="0.25">
      <c r="B3647" s="22">
        <v>3642</v>
      </c>
      <c r="C3647" s="32">
        <v>53125</v>
      </c>
      <c r="D3647" s="33" t="s">
        <v>2604</v>
      </c>
      <c r="E3647" s="34">
        <v>-8.9</v>
      </c>
      <c r="F3647" s="34">
        <v>10.3</v>
      </c>
      <c r="G3647" s="35">
        <v>178</v>
      </c>
      <c r="H3647" s="35">
        <v>5</v>
      </c>
      <c r="I3647" s="36"/>
    </row>
    <row r="3648" spans="2:9" ht="15.75" thickTop="1" thickBot="1" x14ac:dyDescent="0.25">
      <c r="B3648" s="22">
        <v>3643</v>
      </c>
      <c r="C3648" s="32">
        <v>53127</v>
      </c>
      <c r="D3648" s="33" t="s">
        <v>2604</v>
      </c>
      <c r="E3648" s="34">
        <v>-8.6999999999999993</v>
      </c>
      <c r="F3648" s="34">
        <v>10.5</v>
      </c>
      <c r="G3648" s="35">
        <v>160</v>
      </c>
      <c r="H3648" s="35">
        <v>5</v>
      </c>
      <c r="I3648" s="36"/>
    </row>
    <row r="3649" spans="2:9" ht="15.75" thickTop="1" thickBot="1" x14ac:dyDescent="0.25">
      <c r="B3649" s="22">
        <v>3644</v>
      </c>
      <c r="C3649" s="32">
        <v>53129</v>
      </c>
      <c r="D3649" s="33" t="s">
        <v>2604</v>
      </c>
      <c r="E3649" s="34">
        <v>-8.1</v>
      </c>
      <c r="F3649" s="34">
        <v>11.2</v>
      </c>
      <c r="G3649" s="35">
        <v>60</v>
      </c>
      <c r="H3649" s="35">
        <v>5</v>
      </c>
      <c r="I3649" s="36"/>
    </row>
    <row r="3650" spans="2:9" ht="15.75" thickTop="1" thickBot="1" x14ac:dyDescent="0.25">
      <c r="B3650" s="22">
        <v>3645</v>
      </c>
      <c r="C3650" s="32">
        <v>53173</v>
      </c>
      <c r="D3650" s="33" t="s">
        <v>2604</v>
      </c>
      <c r="E3650" s="34">
        <v>-8</v>
      </c>
      <c r="F3650" s="34">
        <v>11.3</v>
      </c>
      <c r="G3650" s="35">
        <v>67</v>
      </c>
      <c r="H3650" s="35">
        <v>5</v>
      </c>
      <c r="I3650" s="36"/>
    </row>
    <row r="3651" spans="2:9" ht="15.75" thickTop="1" thickBot="1" x14ac:dyDescent="0.25">
      <c r="B3651" s="22">
        <v>3646</v>
      </c>
      <c r="C3651" s="32">
        <v>53175</v>
      </c>
      <c r="D3651" s="33" t="s">
        <v>2604</v>
      </c>
      <c r="E3651" s="34">
        <v>-8.3000000000000007</v>
      </c>
      <c r="F3651" s="34">
        <v>11.1</v>
      </c>
      <c r="G3651" s="35">
        <v>64</v>
      </c>
      <c r="H3651" s="35">
        <v>5</v>
      </c>
      <c r="I3651" s="36"/>
    </row>
    <row r="3652" spans="2:9" ht="15.75" thickTop="1" thickBot="1" x14ac:dyDescent="0.25">
      <c r="B3652" s="22">
        <v>3647</v>
      </c>
      <c r="C3652" s="32">
        <v>53177</v>
      </c>
      <c r="D3652" s="33" t="s">
        <v>2604</v>
      </c>
      <c r="E3652" s="34">
        <v>-9.1</v>
      </c>
      <c r="F3652" s="34">
        <v>10.3</v>
      </c>
      <c r="G3652" s="35">
        <v>194</v>
      </c>
      <c r="H3652" s="35">
        <v>5</v>
      </c>
      <c r="I3652" s="36"/>
    </row>
    <row r="3653" spans="2:9" ht="15.75" thickTop="1" thickBot="1" x14ac:dyDescent="0.25">
      <c r="B3653" s="22">
        <v>3648</v>
      </c>
      <c r="C3653" s="32">
        <v>53179</v>
      </c>
      <c r="D3653" s="33" t="s">
        <v>2604</v>
      </c>
      <c r="E3653" s="34">
        <v>-8.4</v>
      </c>
      <c r="F3653" s="34">
        <v>10.8</v>
      </c>
      <c r="G3653" s="35">
        <v>93</v>
      </c>
      <c r="H3653" s="35">
        <v>5</v>
      </c>
      <c r="I3653" s="36"/>
    </row>
    <row r="3654" spans="2:9" ht="15.75" thickTop="1" thickBot="1" x14ac:dyDescent="0.25">
      <c r="B3654" s="22">
        <v>3649</v>
      </c>
      <c r="C3654" s="32">
        <v>53225</v>
      </c>
      <c r="D3654" s="33" t="s">
        <v>2604</v>
      </c>
      <c r="E3654" s="34">
        <v>-8.1</v>
      </c>
      <c r="F3654" s="34">
        <v>11.1</v>
      </c>
      <c r="G3654" s="35">
        <v>56</v>
      </c>
      <c r="H3654" s="35">
        <v>5</v>
      </c>
      <c r="I3654" s="36"/>
    </row>
    <row r="3655" spans="2:9" ht="15.75" thickTop="1" thickBot="1" x14ac:dyDescent="0.25">
      <c r="B3655" s="22">
        <v>3650</v>
      </c>
      <c r="C3655" s="32">
        <v>53227</v>
      </c>
      <c r="D3655" s="33" t="s">
        <v>2604</v>
      </c>
      <c r="E3655" s="34">
        <v>-8.1</v>
      </c>
      <c r="F3655" s="34">
        <v>11.1</v>
      </c>
      <c r="G3655" s="35">
        <v>76</v>
      </c>
      <c r="H3655" s="35">
        <v>5</v>
      </c>
      <c r="I3655" s="36"/>
    </row>
    <row r="3656" spans="2:9" ht="15.75" thickTop="1" thickBot="1" x14ac:dyDescent="0.25">
      <c r="B3656" s="22">
        <v>3651</v>
      </c>
      <c r="C3656" s="32">
        <v>53229</v>
      </c>
      <c r="D3656" s="33" t="s">
        <v>2604</v>
      </c>
      <c r="E3656" s="34">
        <v>-8.6</v>
      </c>
      <c r="F3656" s="34">
        <v>10.7</v>
      </c>
      <c r="G3656" s="35">
        <v>116</v>
      </c>
      <c r="H3656" s="35">
        <v>5</v>
      </c>
      <c r="I3656" s="36"/>
    </row>
    <row r="3657" spans="2:9" ht="15.75" thickTop="1" thickBot="1" x14ac:dyDescent="0.25">
      <c r="B3657" s="22">
        <v>3652</v>
      </c>
      <c r="C3657" s="32">
        <v>53332</v>
      </c>
      <c r="D3657" s="33" t="s">
        <v>2605</v>
      </c>
      <c r="E3657" s="34">
        <v>-8.8000000000000007</v>
      </c>
      <c r="F3657" s="34">
        <v>10.7</v>
      </c>
      <c r="G3657" s="35">
        <v>82</v>
      </c>
      <c r="H3657" s="35">
        <v>5</v>
      </c>
      <c r="I3657" s="36"/>
    </row>
    <row r="3658" spans="2:9" ht="15.75" thickTop="1" thickBot="1" x14ac:dyDescent="0.25">
      <c r="B3658" s="22">
        <v>3653</v>
      </c>
      <c r="C3658" s="32">
        <v>53340</v>
      </c>
      <c r="D3658" s="33" t="s">
        <v>2606</v>
      </c>
      <c r="E3658" s="34">
        <v>-9</v>
      </c>
      <c r="F3658" s="34">
        <v>10.3</v>
      </c>
      <c r="G3658" s="35">
        <v>179</v>
      </c>
      <c r="H3658" s="35">
        <v>6</v>
      </c>
      <c r="I3658" s="36"/>
    </row>
    <row r="3659" spans="2:9" ht="15.75" thickTop="1" thickBot="1" x14ac:dyDescent="0.25">
      <c r="B3659" s="22">
        <v>3654</v>
      </c>
      <c r="C3659" s="32">
        <v>53343</v>
      </c>
      <c r="D3659" s="33" t="s">
        <v>2607</v>
      </c>
      <c r="E3659" s="34">
        <v>-9.1999999999999993</v>
      </c>
      <c r="F3659" s="34">
        <v>10.1</v>
      </c>
      <c r="G3659" s="35">
        <v>225</v>
      </c>
      <c r="H3659" s="35">
        <v>5</v>
      </c>
      <c r="I3659" s="36"/>
    </row>
    <row r="3660" spans="2:9" ht="15.75" thickTop="1" thickBot="1" x14ac:dyDescent="0.25">
      <c r="B3660" s="22">
        <v>3655</v>
      </c>
      <c r="C3660" s="32">
        <v>53347</v>
      </c>
      <c r="D3660" s="33" t="s">
        <v>2608</v>
      </c>
      <c r="E3660" s="34">
        <v>-8.9</v>
      </c>
      <c r="F3660" s="34">
        <v>10.3</v>
      </c>
      <c r="G3660" s="35">
        <v>170</v>
      </c>
      <c r="H3660" s="35">
        <v>5</v>
      </c>
      <c r="I3660" s="36"/>
    </row>
    <row r="3661" spans="2:9" ht="15.75" thickTop="1" thickBot="1" x14ac:dyDescent="0.25">
      <c r="B3661" s="22">
        <v>3656</v>
      </c>
      <c r="C3661" s="32">
        <v>53359</v>
      </c>
      <c r="D3661" s="33" t="s">
        <v>2609</v>
      </c>
      <c r="E3661" s="34">
        <v>-8.8000000000000007</v>
      </c>
      <c r="F3661" s="34">
        <v>10.3</v>
      </c>
      <c r="G3661" s="35">
        <v>195</v>
      </c>
      <c r="H3661" s="35">
        <v>6</v>
      </c>
      <c r="I3661" s="36"/>
    </row>
    <row r="3662" spans="2:9" ht="15.75" thickTop="1" thickBot="1" x14ac:dyDescent="0.25">
      <c r="B3662" s="22">
        <v>3657</v>
      </c>
      <c r="C3662" s="32">
        <v>53424</v>
      </c>
      <c r="D3662" s="33" t="s">
        <v>2610</v>
      </c>
      <c r="E3662" s="34">
        <v>-9</v>
      </c>
      <c r="F3662" s="34">
        <v>10.4</v>
      </c>
      <c r="G3662" s="35">
        <v>175</v>
      </c>
      <c r="H3662" s="35">
        <v>5</v>
      </c>
      <c r="I3662" s="36"/>
    </row>
    <row r="3663" spans="2:9" ht="15.75" thickTop="1" thickBot="1" x14ac:dyDescent="0.25">
      <c r="B3663" s="22">
        <v>3658</v>
      </c>
      <c r="C3663" s="32">
        <v>53426</v>
      </c>
      <c r="D3663" s="33" t="s">
        <v>2611</v>
      </c>
      <c r="E3663" s="34">
        <v>-9.9</v>
      </c>
      <c r="F3663" s="34">
        <v>9.4</v>
      </c>
      <c r="G3663" s="35">
        <v>324</v>
      </c>
      <c r="H3663" s="35">
        <v>6</v>
      </c>
      <c r="I3663" s="36"/>
    </row>
    <row r="3664" spans="2:9" ht="15.75" thickTop="1" thickBot="1" x14ac:dyDescent="0.25">
      <c r="B3664" s="22">
        <v>3659</v>
      </c>
      <c r="C3664" s="32">
        <v>53474</v>
      </c>
      <c r="D3664" s="33" t="s">
        <v>2612</v>
      </c>
      <c r="E3664" s="34">
        <v>-9.6</v>
      </c>
      <c r="F3664" s="34">
        <v>9.6999999999999993</v>
      </c>
      <c r="G3664" s="35">
        <v>301</v>
      </c>
      <c r="H3664" s="35">
        <v>6</v>
      </c>
      <c r="I3664" s="36"/>
    </row>
    <row r="3665" spans="2:9" ht="15.75" thickTop="1" thickBot="1" x14ac:dyDescent="0.25">
      <c r="B3665" s="22">
        <v>3660</v>
      </c>
      <c r="C3665" s="32">
        <v>53489</v>
      </c>
      <c r="D3665" s="33" t="s">
        <v>2613</v>
      </c>
      <c r="E3665" s="34">
        <v>-9.1</v>
      </c>
      <c r="F3665" s="34">
        <v>10.199999999999999</v>
      </c>
      <c r="G3665" s="35">
        <v>185</v>
      </c>
      <c r="H3665" s="35">
        <v>5</v>
      </c>
      <c r="I3665" s="36"/>
    </row>
    <row r="3666" spans="2:9" ht="15.75" thickTop="1" thickBot="1" x14ac:dyDescent="0.25">
      <c r="B3666" s="22">
        <v>3661</v>
      </c>
      <c r="C3666" s="32">
        <v>53498</v>
      </c>
      <c r="D3666" s="33" t="s">
        <v>2614</v>
      </c>
      <c r="E3666" s="34">
        <v>-9.3000000000000007</v>
      </c>
      <c r="F3666" s="34">
        <v>10.1</v>
      </c>
      <c r="G3666" s="35">
        <v>217</v>
      </c>
      <c r="H3666" s="35">
        <v>5</v>
      </c>
      <c r="I3666" s="36"/>
    </row>
    <row r="3667" spans="2:9" ht="15.75" thickTop="1" thickBot="1" x14ac:dyDescent="0.25">
      <c r="B3667" s="22">
        <v>3662</v>
      </c>
      <c r="C3667" s="32">
        <v>53501</v>
      </c>
      <c r="D3667" s="33" t="s">
        <v>2615</v>
      </c>
      <c r="E3667" s="34">
        <v>-9.1999999999999993</v>
      </c>
      <c r="F3667" s="34">
        <v>10.1</v>
      </c>
      <c r="G3667" s="35">
        <v>220</v>
      </c>
      <c r="H3667" s="35">
        <v>6</v>
      </c>
      <c r="I3667" s="36"/>
    </row>
    <row r="3668" spans="2:9" ht="15.75" thickTop="1" thickBot="1" x14ac:dyDescent="0.25">
      <c r="B3668" s="22">
        <v>3663</v>
      </c>
      <c r="C3668" s="32">
        <v>53505</v>
      </c>
      <c r="D3668" s="33" t="s">
        <v>2616</v>
      </c>
      <c r="E3668" s="34">
        <v>-10.1</v>
      </c>
      <c r="F3668" s="34">
        <v>9.3000000000000007</v>
      </c>
      <c r="G3668" s="35">
        <v>336</v>
      </c>
      <c r="H3668" s="35">
        <v>6</v>
      </c>
      <c r="I3668" s="36"/>
    </row>
    <row r="3669" spans="2:9" ht="15.75" thickTop="1" thickBot="1" x14ac:dyDescent="0.25">
      <c r="B3669" s="22">
        <v>3664</v>
      </c>
      <c r="C3669" s="32">
        <v>53506</v>
      </c>
      <c r="D3669" s="33" t="s">
        <v>2617</v>
      </c>
      <c r="E3669" s="34">
        <v>-9.8000000000000007</v>
      </c>
      <c r="F3669" s="34">
        <v>9.6999999999999993</v>
      </c>
      <c r="G3669" s="35">
        <v>260</v>
      </c>
      <c r="H3669" s="35">
        <v>6</v>
      </c>
      <c r="I3669" s="36"/>
    </row>
    <row r="3670" spans="2:9" ht="15.75" thickTop="1" thickBot="1" x14ac:dyDescent="0.25">
      <c r="B3670" s="22">
        <v>3665</v>
      </c>
      <c r="C3670" s="32">
        <v>53507</v>
      </c>
      <c r="D3670" s="33" t="s">
        <v>2618</v>
      </c>
      <c r="E3670" s="34">
        <v>-9.1999999999999993</v>
      </c>
      <c r="F3670" s="34">
        <v>10.199999999999999</v>
      </c>
      <c r="G3670" s="35">
        <v>173</v>
      </c>
      <c r="H3670" s="35">
        <v>6</v>
      </c>
      <c r="I3670" s="36"/>
    </row>
    <row r="3671" spans="2:9" ht="15.75" thickTop="1" thickBot="1" x14ac:dyDescent="0.25">
      <c r="B3671" s="22">
        <v>3666</v>
      </c>
      <c r="C3671" s="32">
        <v>53508</v>
      </c>
      <c r="D3671" s="33" t="s">
        <v>2619</v>
      </c>
      <c r="E3671" s="34">
        <v>-9.1999999999999993</v>
      </c>
      <c r="F3671" s="34">
        <v>10.1</v>
      </c>
      <c r="G3671" s="35">
        <v>197</v>
      </c>
      <c r="H3671" s="35">
        <v>6</v>
      </c>
      <c r="I3671" s="36"/>
    </row>
    <row r="3672" spans="2:9" ht="15.75" thickTop="1" thickBot="1" x14ac:dyDescent="0.25">
      <c r="B3672" s="22">
        <v>3667</v>
      </c>
      <c r="C3672" s="32">
        <v>53518</v>
      </c>
      <c r="D3672" s="33" t="s">
        <v>2620</v>
      </c>
      <c r="E3672" s="34">
        <v>-10.3</v>
      </c>
      <c r="F3672" s="34">
        <v>9.1</v>
      </c>
      <c r="G3672" s="35">
        <v>374</v>
      </c>
      <c r="H3672" s="35">
        <v>6</v>
      </c>
      <c r="I3672" s="36"/>
    </row>
    <row r="3673" spans="2:9" ht="15.75" thickTop="1" thickBot="1" x14ac:dyDescent="0.25">
      <c r="B3673" s="22">
        <v>3668</v>
      </c>
      <c r="C3673" s="32">
        <v>53520</v>
      </c>
      <c r="D3673" s="33" t="s">
        <v>2621</v>
      </c>
      <c r="E3673" s="34">
        <v>-11</v>
      </c>
      <c r="F3673" s="34">
        <v>8.4</v>
      </c>
      <c r="G3673" s="35">
        <v>492</v>
      </c>
      <c r="H3673" s="35">
        <v>6</v>
      </c>
      <c r="I3673" s="36"/>
    </row>
    <row r="3674" spans="2:9" ht="30" thickTop="1" thickBot="1" x14ac:dyDescent="0.25">
      <c r="B3674" s="22">
        <v>3669</v>
      </c>
      <c r="C3674" s="32">
        <v>53533</v>
      </c>
      <c r="D3674" s="33" t="s">
        <v>2622</v>
      </c>
      <c r="E3674" s="34">
        <v>-10.5</v>
      </c>
      <c r="F3674" s="34">
        <v>8.9</v>
      </c>
      <c r="G3674" s="35">
        <v>409</v>
      </c>
      <c r="H3674" s="35">
        <v>6</v>
      </c>
      <c r="I3674" s="36"/>
    </row>
    <row r="3675" spans="2:9" ht="15.75" thickTop="1" thickBot="1" x14ac:dyDescent="0.25">
      <c r="B3675" s="22">
        <v>3670</v>
      </c>
      <c r="C3675" s="32">
        <v>53534</v>
      </c>
      <c r="D3675" s="33" t="s">
        <v>2623</v>
      </c>
      <c r="E3675" s="34">
        <v>-10.6</v>
      </c>
      <c r="F3675" s="34">
        <v>8.8000000000000007</v>
      </c>
      <c r="G3675" s="35">
        <v>429</v>
      </c>
      <c r="H3675" s="35">
        <v>6</v>
      </c>
      <c r="I3675" s="36"/>
    </row>
    <row r="3676" spans="2:9" ht="15.75" thickTop="1" thickBot="1" x14ac:dyDescent="0.25">
      <c r="B3676" s="22">
        <v>3671</v>
      </c>
      <c r="C3676" s="32">
        <v>53539</v>
      </c>
      <c r="D3676" s="33" t="s">
        <v>2624</v>
      </c>
      <c r="E3676" s="34">
        <v>-11</v>
      </c>
      <c r="F3676" s="34">
        <v>8.4</v>
      </c>
      <c r="G3676" s="35">
        <v>487</v>
      </c>
      <c r="H3676" s="35">
        <v>6</v>
      </c>
      <c r="I3676" s="36"/>
    </row>
    <row r="3677" spans="2:9" ht="15.75" thickTop="1" thickBot="1" x14ac:dyDescent="0.25">
      <c r="B3677" s="22">
        <v>3672</v>
      </c>
      <c r="C3677" s="32">
        <v>53545</v>
      </c>
      <c r="D3677" s="33" t="s">
        <v>2625</v>
      </c>
      <c r="E3677" s="34">
        <v>-8.9</v>
      </c>
      <c r="F3677" s="34">
        <v>10.5</v>
      </c>
      <c r="G3677" s="35">
        <v>137</v>
      </c>
      <c r="H3677" s="35">
        <v>5</v>
      </c>
      <c r="I3677" s="36"/>
    </row>
    <row r="3678" spans="2:9" ht="30" thickTop="1" thickBot="1" x14ac:dyDescent="0.25">
      <c r="B3678" s="22">
        <v>3673</v>
      </c>
      <c r="C3678" s="32">
        <v>53547</v>
      </c>
      <c r="D3678" s="33" t="s">
        <v>2626</v>
      </c>
      <c r="E3678" s="34">
        <v>-9.4</v>
      </c>
      <c r="F3678" s="34">
        <v>10</v>
      </c>
      <c r="G3678" s="35">
        <v>251</v>
      </c>
      <c r="H3678" s="35">
        <v>5</v>
      </c>
      <c r="I3678" s="36"/>
    </row>
    <row r="3679" spans="2:9" ht="15.75" thickTop="1" thickBot="1" x14ac:dyDescent="0.25">
      <c r="B3679" s="22">
        <v>3674</v>
      </c>
      <c r="C3679" s="32">
        <v>53557</v>
      </c>
      <c r="D3679" s="33" t="s">
        <v>2627</v>
      </c>
      <c r="E3679" s="34">
        <v>-9.1</v>
      </c>
      <c r="F3679" s="34">
        <v>10.3</v>
      </c>
      <c r="G3679" s="35">
        <v>154</v>
      </c>
      <c r="H3679" s="35">
        <v>5</v>
      </c>
      <c r="I3679" s="36"/>
    </row>
    <row r="3680" spans="2:9" ht="15.75" thickTop="1" thickBot="1" x14ac:dyDescent="0.25">
      <c r="B3680" s="22">
        <v>3675</v>
      </c>
      <c r="C3680" s="32">
        <v>53560</v>
      </c>
      <c r="D3680" s="33" t="s">
        <v>2628</v>
      </c>
      <c r="E3680" s="34">
        <v>-9.8000000000000007</v>
      </c>
      <c r="F3680" s="34">
        <v>9.4</v>
      </c>
      <c r="G3680" s="35">
        <v>350</v>
      </c>
      <c r="H3680" s="35">
        <v>5</v>
      </c>
      <c r="I3680" s="36"/>
    </row>
    <row r="3681" spans="2:9" ht="15.75" thickTop="1" thickBot="1" x14ac:dyDescent="0.25">
      <c r="B3681" s="22">
        <v>3676</v>
      </c>
      <c r="C3681" s="32">
        <v>53562</v>
      </c>
      <c r="D3681" s="33" t="s">
        <v>2629</v>
      </c>
      <c r="E3681" s="34">
        <v>-9.8000000000000007</v>
      </c>
      <c r="F3681" s="34">
        <v>9.5</v>
      </c>
      <c r="G3681" s="35">
        <v>330</v>
      </c>
      <c r="H3681" s="35">
        <v>6</v>
      </c>
      <c r="I3681" s="36"/>
    </row>
    <row r="3682" spans="2:9" ht="15.75" thickTop="1" thickBot="1" x14ac:dyDescent="0.25">
      <c r="B3682" s="22">
        <v>3677</v>
      </c>
      <c r="C3682" s="32">
        <v>53567</v>
      </c>
      <c r="D3682" s="33" t="s">
        <v>2630</v>
      </c>
      <c r="E3682" s="34">
        <v>-9.3000000000000007</v>
      </c>
      <c r="F3682" s="34">
        <v>9.9</v>
      </c>
      <c r="G3682" s="35">
        <v>269</v>
      </c>
      <c r="H3682" s="35">
        <v>6</v>
      </c>
      <c r="I3682" s="36"/>
    </row>
    <row r="3683" spans="2:9" ht="15.75" thickTop="1" thickBot="1" x14ac:dyDescent="0.25">
      <c r="B3683" s="22">
        <v>3678</v>
      </c>
      <c r="C3683" s="32">
        <v>53572</v>
      </c>
      <c r="D3683" s="33" t="s">
        <v>2631</v>
      </c>
      <c r="E3683" s="34">
        <v>-9.1</v>
      </c>
      <c r="F3683" s="34">
        <v>10.3</v>
      </c>
      <c r="G3683" s="35">
        <v>190</v>
      </c>
      <c r="H3683" s="35">
        <v>5</v>
      </c>
      <c r="I3683" s="36"/>
    </row>
    <row r="3684" spans="2:9" ht="15.75" thickTop="1" thickBot="1" x14ac:dyDescent="0.25">
      <c r="B3684" s="22">
        <v>3679</v>
      </c>
      <c r="C3684" s="32">
        <v>53577</v>
      </c>
      <c r="D3684" s="33" t="s">
        <v>2632</v>
      </c>
      <c r="E3684" s="34">
        <v>-9.3000000000000007</v>
      </c>
      <c r="F3684" s="34">
        <v>10.1</v>
      </c>
      <c r="G3684" s="35">
        <v>220</v>
      </c>
      <c r="H3684" s="35">
        <v>6</v>
      </c>
      <c r="I3684" s="36"/>
    </row>
    <row r="3685" spans="2:9" ht="15.75" thickTop="1" thickBot="1" x14ac:dyDescent="0.25">
      <c r="B3685" s="22">
        <v>3680</v>
      </c>
      <c r="C3685" s="32">
        <v>53578</v>
      </c>
      <c r="D3685" s="33" t="s">
        <v>2633</v>
      </c>
      <c r="E3685" s="34">
        <v>-9.4</v>
      </c>
      <c r="F3685" s="34">
        <v>9.8000000000000007</v>
      </c>
      <c r="G3685" s="35">
        <v>282</v>
      </c>
      <c r="H3685" s="35">
        <v>6</v>
      </c>
      <c r="I3685" s="36"/>
    </row>
    <row r="3686" spans="2:9" ht="15.75" thickTop="1" thickBot="1" x14ac:dyDescent="0.25">
      <c r="B3686" s="22">
        <v>3681</v>
      </c>
      <c r="C3686" s="32">
        <v>53579</v>
      </c>
      <c r="D3686" s="33" t="s">
        <v>2634</v>
      </c>
      <c r="E3686" s="34">
        <v>-9.3000000000000007</v>
      </c>
      <c r="F3686" s="34">
        <v>10.1</v>
      </c>
      <c r="G3686" s="35">
        <v>224</v>
      </c>
      <c r="H3686" s="35">
        <v>5</v>
      </c>
      <c r="I3686" s="36"/>
    </row>
    <row r="3687" spans="2:9" ht="15.75" thickTop="1" thickBot="1" x14ac:dyDescent="0.25">
      <c r="B3687" s="22">
        <v>3682</v>
      </c>
      <c r="C3687" s="32">
        <v>53604</v>
      </c>
      <c r="D3687" s="33" t="s">
        <v>2635</v>
      </c>
      <c r="E3687" s="34">
        <v>-9.5</v>
      </c>
      <c r="F3687" s="34">
        <v>9.8000000000000007</v>
      </c>
      <c r="G3687" s="35">
        <v>290</v>
      </c>
      <c r="H3687" s="35">
        <v>5</v>
      </c>
      <c r="I3687" s="36"/>
    </row>
    <row r="3688" spans="2:9" ht="15.75" thickTop="1" thickBot="1" x14ac:dyDescent="0.25">
      <c r="B3688" s="22">
        <v>3683</v>
      </c>
      <c r="C3688" s="32">
        <v>53619</v>
      </c>
      <c r="D3688" s="33" t="s">
        <v>2636</v>
      </c>
      <c r="E3688" s="34">
        <v>-9</v>
      </c>
      <c r="F3688" s="34">
        <v>10.199999999999999</v>
      </c>
      <c r="G3688" s="35">
        <v>202</v>
      </c>
      <c r="H3688" s="35">
        <v>5</v>
      </c>
      <c r="I3688" s="36"/>
    </row>
    <row r="3689" spans="2:9" ht="15.75" thickTop="1" thickBot="1" x14ac:dyDescent="0.25">
      <c r="B3689" s="22">
        <v>3684</v>
      </c>
      <c r="C3689" s="32">
        <v>53639</v>
      </c>
      <c r="D3689" s="33" t="s">
        <v>2637</v>
      </c>
      <c r="E3689" s="34">
        <v>-9.1</v>
      </c>
      <c r="F3689" s="34">
        <v>10.3</v>
      </c>
      <c r="G3689" s="35">
        <v>176</v>
      </c>
      <c r="H3689" s="35">
        <v>5</v>
      </c>
      <c r="I3689" s="36"/>
    </row>
    <row r="3690" spans="2:9" ht="15.75" thickTop="1" thickBot="1" x14ac:dyDescent="0.25">
      <c r="B3690" s="22">
        <v>3685</v>
      </c>
      <c r="C3690" s="32">
        <v>53721</v>
      </c>
      <c r="D3690" s="33" t="s">
        <v>2638</v>
      </c>
      <c r="E3690" s="34">
        <v>-9</v>
      </c>
      <c r="F3690" s="34">
        <v>10.5</v>
      </c>
      <c r="G3690" s="35">
        <v>113</v>
      </c>
      <c r="H3690" s="35">
        <v>5</v>
      </c>
      <c r="I3690" s="36"/>
    </row>
    <row r="3691" spans="2:9" ht="15.75" thickTop="1" thickBot="1" x14ac:dyDescent="0.25">
      <c r="B3691" s="22">
        <v>3686</v>
      </c>
      <c r="C3691" s="32">
        <v>53757</v>
      </c>
      <c r="D3691" s="33" t="s">
        <v>2639</v>
      </c>
      <c r="E3691" s="34">
        <v>-8.1</v>
      </c>
      <c r="F3691" s="34">
        <v>11.1</v>
      </c>
      <c r="G3691" s="35">
        <v>68</v>
      </c>
      <c r="H3691" s="35">
        <v>5</v>
      </c>
      <c r="I3691" s="36"/>
    </row>
    <row r="3692" spans="2:9" ht="15.75" thickTop="1" thickBot="1" x14ac:dyDescent="0.25">
      <c r="B3692" s="22">
        <v>3687</v>
      </c>
      <c r="C3692" s="32">
        <v>53773</v>
      </c>
      <c r="D3692" s="33" t="s">
        <v>2640</v>
      </c>
      <c r="E3692" s="34">
        <v>-9.1999999999999993</v>
      </c>
      <c r="F3692" s="34">
        <v>10.199999999999999</v>
      </c>
      <c r="G3692" s="35">
        <v>185</v>
      </c>
      <c r="H3692" s="35">
        <v>6</v>
      </c>
      <c r="I3692" s="36"/>
    </row>
    <row r="3693" spans="2:9" ht="15.75" thickTop="1" thickBot="1" x14ac:dyDescent="0.25">
      <c r="B3693" s="22">
        <v>3688</v>
      </c>
      <c r="C3693" s="32">
        <v>53783</v>
      </c>
      <c r="D3693" s="33" t="s">
        <v>2641</v>
      </c>
      <c r="E3693" s="34">
        <v>-9</v>
      </c>
      <c r="F3693" s="34">
        <v>10.6</v>
      </c>
      <c r="G3693" s="35">
        <v>130</v>
      </c>
      <c r="H3693" s="35">
        <v>6</v>
      </c>
      <c r="I3693" s="36"/>
    </row>
    <row r="3694" spans="2:9" ht="15.75" thickTop="1" thickBot="1" x14ac:dyDescent="0.25">
      <c r="B3694" s="22">
        <v>3689</v>
      </c>
      <c r="C3694" s="32">
        <v>53797</v>
      </c>
      <c r="D3694" s="33" t="s">
        <v>2642</v>
      </c>
      <c r="E3694" s="34">
        <v>-9</v>
      </c>
      <c r="F3694" s="34">
        <v>10.6</v>
      </c>
      <c r="G3694" s="35">
        <v>70</v>
      </c>
      <c r="H3694" s="35">
        <v>5</v>
      </c>
      <c r="I3694" s="36"/>
    </row>
    <row r="3695" spans="2:9" ht="15.75" thickTop="1" thickBot="1" x14ac:dyDescent="0.25">
      <c r="B3695" s="22">
        <v>3690</v>
      </c>
      <c r="C3695" s="32">
        <v>53804</v>
      </c>
      <c r="D3695" s="33" t="s">
        <v>2643</v>
      </c>
      <c r="E3695" s="34">
        <v>-9.4</v>
      </c>
      <c r="F3695" s="34">
        <v>10.1</v>
      </c>
      <c r="G3695" s="35">
        <v>214</v>
      </c>
      <c r="H3695" s="35">
        <v>6</v>
      </c>
      <c r="I3695" s="36"/>
    </row>
    <row r="3696" spans="2:9" ht="15.75" thickTop="1" thickBot="1" x14ac:dyDescent="0.25">
      <c r="B3696" s="22">
        <v>3691</v>
      </c>
      <c r="C3696" s="32">
        <v>53809</v>
      </c>
      <c r="D3696" s="33" t="s">
        <v>2644</v>
      </c>
      <c r="E3696" s="34">
        <v>-9.3000000000000007</v>
      </c>
      <c r="F3696" s="34">
        <v>10.199999999999999</v>
      </c>
      <c r="G3696" s="35">
        <v>186</v>
      </c>
      <c r="H3696" s="35">
        <v>6</v>
      </c>
      <c r="I3696" s="36"/>
    </row>
    <row r="3697" spans="2:9" ht="15.75" thickTop="1" thickBot="1" x14ac:dyDescent="0.25">
      <c r="B3697" s="22">
        <v>3692</v>
      </c>
      <c r="C3697" s="32">
        <v>53819</v>
      </c>
      <c r="D3697" s="33" t="s">
        <v>2645</v>
      </c>
      <c r="E3697" s="34">
        <v>-9.1999999999999993</v>
      </c>
      <c r="F3697" s="34">
        <v>10.3</v>
      </c>
      <c r="G3697" s="35">
        <v>160</v>
      </c>
      <c r="H3697" s="35">
        <v>6</v>
      </c>
      <c r="I3697" s="36"/>
    </row>
    <row r="3698" spans="2:9" ht="15.75" thickTop="1" thickBot="1" x14ac:dyDescent="0.25">
      <c r="B3698" s="22">
        <v>3693</v>
      </c>
      <c r="C3698" s="32">
        <v>53840</v>
      </c>
      <c r="D3698" s="33" t="s">
        <v>2646</v>
      </c>
      <c r="E3698" s="34">
        <v>-8.1999999999999993</v>
      </c>
      <c r="F3698" s="34">
        <v>11.1</v>
      </c>
      <c r="G3698" s="35">
        <v>61</v>
      </c>
      <c r="H3698" s="35">
        <v>5</v>
      </c>
      <c r="I3698" s="36"/>
    </row>
    <row r="3699" spans="2:9" ht="15.75" thickTop="1" thickBot="1" x14ac:dyDescent="0.25">
      <c r="B3699" s="22">
        <v>3694</v>
      </c>
      <c r="C3699" s="32">
        <v>53842</v>
      </c>
      <c r="D3699" s="33" t="s">
        <v>2646</v>
      </c>
      <c r="E3699" s="34">
        <v>-9.1</v>
      </c>
      <c r="F3699" s="34">
        <v>10.6</v>
      </c>
      <c r="G3699" s="35">
        <v>98</v>
      </c>
      <c r="H3699" s="35">
        <v>5</v>
      </c>
      <c r="I3699" s="36"/>
    </row>
    <row r="3700" spans="2:9" ht="15.75" thickTop="1" thickBot="1" x14ac:dyDescent="0.25">
      <c r="B3700" s="22">
        <v>3695</v>
      </c>
      <c r="C3700" s="32">
        <v>53844</v>
      </c>
      <c r="D3700" s="33" t="s">
        <v>2646</v>
      </c>
      <c r="E3700" s="34">
        <v>-8.4</v>
      </c>
      <c r="F3700" s="34">
        <v>10.9</v>
      </c>
      <c r="G3700" s="35">
        <v>58</v>
      </c>
      <c r="H3700" s="35">
        <v>5</v>
      </c>
      <c r="I3700" s="36"/>
    </row>
    <row r="3701" spans="2:9" ht="15.75" thickTop="1" thickBot="1" x14ac:dyDescent="0.25">
      <c r="B3701" s="22">
        <v>3696</v>
      </c>
      <c r="C3701" s="32">
        <v>53859</v>
      </c>
      <c r="D3701" s="33" t="s">
        <v>2647</v>
      </c>
      <c r="E3701" s="34">
        <v>-8.9</v>
      </c>
      <c r="F3701" s="34">
        <v>10.8</v>
      </c>
      <c r="G3701" s="35">
        <v>55</v>
      </c>
      <c r="H3701" s="35">
        <v>5</v>
      </c>
      <c r="I3701" s="36"/>
    </row>
    <row r="3702" spans="2:9" ht="15.75" thickTop="1" thickBot="1" x14ac:dyDescent="0.25">
      <c r="B3702" s="22">
        <v>3697</v>
      </c>
      <c r="C3702" s="32">
        <v>53879</v>
      </c>
      <c r="D3702" s="33" t="s">
        <v>2648</v>
      </c>
      <c r="E3702" s="34">
        <v>-8.3000000000000007</v>
      </c>
      <c r="F3702" s="34">
        <v>10.7</v>
      </c>
      <c r="G3702" s="35">
        <v>164</v>
      </c>
      <c r="H3702" s="35">
        <v>6</v>
      </c>
      <c r="I3702" s="36"/>
    </row>
    <row r="3703" spans="2:9" ht="15.75" thickTop="1" thickBot="1" x14ac:dyDescent="0.25">
      <c r="B3703" s="22">
        <v>3698</v>
      </c>
      <c r="C3703" s="32">
        <v>53881</v>
      </c>
      <c r="D3703" s="33" t="s">
        <v>2648</v>
      </c>
      <c r="E3703" s="34">
        <v>-8.6999999999999993</v>
      </c>
      <c r="F3703" s="34">
        <v>10.4</v>
      </c>
      <c r="G3703" s="35">
        <v>178</v>
      </c>
      <c r="H3703" s="35">
        <v>6</v>
      </c>
      <c r="I3703" s="36"/>
    </row>
    <row r="3704" spans="2:9" ht="15.75" thickTop="1" thickBot="1" x14ac:dyDescent="0.25">
      <c r="B3704" s="22">
        <v>3699</v>
      </c>
      <c r="C3704" s="32">
        <v>53894</v>
      </c>
      <c r="D3704" s="33" t="s">
        <v>2649</v>
      </c>
      <c r="E3704" s="34">
        <v>-9.3000000000000007</v>
      </c>
      <c r="F3704" s="34">
        <v>9.8000000000000007</v>
      </c>
      <c r="G3704" s="35">
        <v>309</v>
      </c>
      <c r="H3704" s="35">
        <v>6</v>
      </c>
      <c r="I3704" s="36"/>
    </row>
    <row r="3705" spans="2:9" ht="15.75" thickTop="1" thickBot="1" x14ac:dyDescent="0.25">
      <c r="B3705" s="22">
        <v>3700</v>
      </c>
      <c r="C3705" s="32">
        <v>53902</v>
      </c>
      <c r="D3705" s="33" t="s">
        <v>2650</v>
      </c>
      <c r="E3705" s="34">
        <v>-11.2</v>
      </c>
      <c r="F3705" s="34">
        <v>8.1999999999999993</v>
      </c>
      <c r="G3705" s="35">
        <v>513</v>
      </c>
      <c r="H3705" s="35">
        <v>6</v>
      </c>
      <c r="I3705" s="36"/>
    </row>
    <row r="3706" spans="2:9" ht="15.75" thickTop="1" thickBot="1" x14ac:dyDescent="0.25">
      <c r="B3706" s="22">
        <v>3701</v>
      </c>
      <c r="C3706" s="32">
        <v>53909</v>
      </c>
      <c r="D3706" s="33" t="s">
        <v>2651</v>
      </c>
      <c r="E3706" s="34">
        <v>-8.6999999999999993</v>
      </c>
      <c r="F3706" s="34">
        <v>10.5</v>
      </c>
      <c r="G3706" s="35">
        <v>169</v>
      </c>
      <c r="H3706" s="35">
        <v>6</v>
      </c>
      <c r="I3706" s="36"/>
    </row>
    <row r="3707" spans="2:9" ht="15.75" thickTop="1" thickBot="1" x14ac:dyDescent="0.25">
      <c r="B3707" s="22">
        <v>3702</v>
      </c>
      <c r="C3707" s="32">
        <v>53913</v>
      </c>
      <c r="D3707" s="33" t="s">
        <v>2652</v>
      </c>
      <c r="E3707" s="34">
        <v>-8.8000000000000007</v>
      </c>
      <c r="F3707" s="34">
        <v>10.5</v>
      </c>
      <c r="G3707" s="35">
        <v>139</v>
      </c>
      <c r="H3707" s="35">
        <v>6</v>
      </c>
      <c r="I3707" s="36"/>
    </row>
    <row r="3708" spans="2:9" ht="15.75" thickTop="1" thickBot="1" x14ac:dyDescent="0.25">
      <c r="B3708" s="22">
        <v>3703</v>
      </c>
      <c r="C3708" s="32">
        <v>53919</v>
      </c>
      <c r="D3708" s="33" t="s">
        <v>2653</v>
      </c>
      <c r="E3708" s="34">
        <v>-8.6</v>
      </c>
      <c r="F3708" s="34">
        <v>10.6</v>
      </c>
      <c r="G3708" s="35">
        <v>128</v>
      </c>
      <c r="H3708" s="35">
        <v>5</v>
      </c>
      <c r="I3708" s="36"/>
    </row>
    <row r="3709" spans="2:9" ht="15.75" thickTop="1" thickBot="1" x14ac:dyDescent="0.25">
      <c r="B3709" s="22">
        <v>3704</v>
      </c>
      <c r="C3709" s="32">
        <v>53925</v>
      </c>
      <c r="D3709" s="33" t="s">
        <v>2654</v>
      </c>
      <c r="E3709" s="34">
        <v>-11</v>
      </c>
      <c r="F3709" s="34">
        <v>8.3000000000000007</v>
      </c>
      <c r="G3709" s="35">
        <v>506</v>
      </c>
      <c r="H3709" s="35">
        <v>6</v>
      </c>
      <c r="I3709" s="36"/>
    </row>
    <row r="3710" spans="2:9" ht="15.75" thickTop="1" thickBot="1" x14ac:dyDescent="0.25">
      <c r="B3710" s="22">
        <v>3705</v>
      </c>
      <c r="C3710" s="32">
        <v>53937</v>
      </c>
      <c r="D3710" s="33" t="s">
        <v>2655</v>
      </c>
      <c r="E3710" s="34">
        <v>-11.1</v>
      </c>
      <c r="F3710" s="34">
        <v>8.1999999999999993</v>
      </c>
      <c r="G3710" s="35">
        <v>531</v>
      </c>
      <c r="H3710" s="35">
        <v>6</v>
      </c>
      <c r="I3710" s="36"/>
    </row>
    <row r="3711" spans="2:9" ht="15.75" thickTop="1" thickBot="1" x14ac:dyDescent="0.25">
      <c r="B3711" s="22">
        <v>3706</v>
      </c>
      <c r="C3711" s="32">
        <v>53940</v>
      </c>
      <c r="D3711" s="33" t="s">
        <v>2656</v>
      </c>
      <c r="E3711" s="34">
        <v>-11.2</v>
      </c>
      <c r="F3711" s="34">
        <v>8.1</v>
      </c>
      <c r="G3711" s="35">
        <v>531</v>
      </c>
      <c r="H3711" s="35">
        <v>6</v>
      </c>
      <c r="I3711" s="36"/>
    </row>
    <row r="3712" spans="2:9" ht="15.75" thickTop="1" thickBot="1" x14ac:dyDescent="0.25">
      <c r="B3712" s="22">
        <v>3707</v>
      </c>
      <c r="C3712" s="32">
        <v>53945</v>
      </c>
      <c r="D3712" s="33" t="s">
        <v>2657</v>
      </c>
      <c r="E3712" s="34">
        <v>-10.5</v>
      </c>
      <c r="F3712" s="34">
        <v>8.9</v>
      </c>
      <c r="G3712" s="35">
        <v>403</v>
      </c>
      <c r="H3712" s="35">
        <v>6</v>
      </c>
      <c r="I3712" s="36"/>
    </row>
    <row r="3713" spans="2:9" ht="15.75" thickTop="1" thickBot="1" x14ac:dyDescent="0.25">
      <c r="B3713" s="22">
        <v>3708</v>
      </c>
      <c r="C3713" s="32">
        <v>53947</v>
      </c>
      <c r="D3713" s="33" t="s">
        <v>2658</v>
      </c>
      <c r="E3713" s="34">
        <v>-11.3</v>
      </c>
      <c r="F3713" s="34">
        <v>8.1</v>
      </c>
      <c r="G3713" s="35">
        <v>529</v>
      </c>
      <c r="H3713" s="35">
        <v>6</v>
      </c>
      <c r="I3713" s="36"/>
    </row>
    <row r="3714" spans="2:9" ht="15.75" thickTop="1" thickBot="1" x14ac:dyDescent="0.25">
      <c r="B3714" s="22">
        <v>3709</v>
      </c>
      <c r="C3714" s="32">
        <v>53949</v>
      </c>
      <c r="D3714" s="33" t="s">
        <v>2659</v>
      </c>
      <c r="E3714" s="34">
        <v>-11.6</v>
      </c>
      <c r="F3714" s="34">
        <v>7.9</v>
      </c>
      <c r="G3714" s="35">
        <v>565</v>
      </c>
      <c r="H3714" s="35">
        <v>6</v>
      </c>
      <c r="I3714" s="36"/>
    </row>
    <row r="3715" spans="2:9" ht="15.75" thickTop="1" thickBot="1" x14ac:dyDescent="0.25">
      <c r="B3715" s="22">
        <v>3710</v>
      </c>
      <c r="C3715" s="32">
        <v>54290</v>
      </c>
      <c r="D3715" s="33" t="s">
        <v>2660</v>
      </c>
      <c r="E3715" s="34">
        <v>-8.8000000000000007</v>
      </c>
      <c r="F3715" s="34">
        <v>10.7</v>
      </c>
      <c r="G3715" s="35">
        <v>137</v>
      </c>
      <c r="H3715" s="35">
        <v>7</v>
      </c>
      <c r="I3715" s="36"/>
    </row>
    <row r="3716" spans="2:9" ht="15.75" thickTop="1" thickBot="1" x14ac:dyDescent="0.25">
      <c r="B3716" s="22">
        <v>3711</v>
      </c>
      <c r="C3716" s="32">
        <v>54292</v>
      </c>
      <c r="D3716" s="33" t="s">
        <v>2660</v>
      </c>
      <c r="E3716" s="34">
        <v>-9</v>
      </c>
      <c r="F3716" s="34">
        <v>10.6</v>
      </c>
      <c r="G3716" s="35">
        <v>124</v>
      </c>
      <c r="H3716" s="35">
        <v>7</v>
      </c>
      <c r="I3716" s="36"/>
    </row>
    <row r="3717" spans="2:9" ht="15.75" thickTop="1" thickBot="1" x14ac:dyDescent="0.25">
      <c r="B3717" s="22">
        <v>3712</v>
      </c>
      <c r="C3717" s="32">
        <v>54293</v>
      </c>
      <c r="D3717" s="33" t="s">
        <v>2660</v>
      </c>
      <c r="E3717" s="34">
        <v>-9.4</v>
      </c>
      <c r="F3717" s="34">
        <v>9.8000000000000007</v>
      </c>
      <c r="G3717" s="35">
        <v>295</v>
      </c>
      <c r="H3717" s="35">
        <v>7</v>
      </c>
      <c r="I3717" s="36"/>
    </row>
    <row r="3718" spans="2:9" ht="15.75" thickTop="1" thickBot="1" x14ac:dyDescent="0.25">
      <c r="B3718" s="22">
        <v>3713</v>
      </c>
      <c r="C3718" s="32">
        <v>54294</v>
      </c>
      <c r="D3718" s="33" t="s">
        <v>2660</v>
      </c>
      <c r="E3718" s="34">
        <v>-9.1999999999999993</v>
      </c>
      <c r="F3718" s="34">
        <v>10.3</v>
      </c>
      <c r="G3718" s="35">
        <v>181</v>
      </c>
      <c r="H3718" s="35">
        <v>7</v>
      </c>
      <c r="I3718" s="36"/>
    </row>
    <row r="3719" spans="2:9" ht="15.75" thickTop="1" thickBot="1" x14ac:dyDescent="0.25">
      <c r="B3719" s="22">
        <v>3714</v>
      </c>
      <c r="C3719" s="32">
        <v>54295</v>
      </c>
      <c r="D3719" s="33" t="s">
        <v>2660</v>
      </c>
      <c r="E3719" s="34">
        <v>-9.3000000000000007</v>
      </c>
      <c r="F3719" s="34">
        <v>10.199999999999999</v>
      </c>
      <c r="G3719" s="35">
        <v>265</v>
      </c>
      <c r="H3719" s="35">
        <v>7</v>
      </c>
      <c r="I3719" s="36"/>
    </row>
    <row r="3720" spans="2:9" ht="15.75" thickTop="1" thickBot="1" x14ac:dyDescent="0.25">
      <c r="B3720" s="22">
        <v>3715</v>
      </c>
      <c r="C3720" s="32">
        <v>54296</v>
      </c>
      <c r="D3720" s="33" t="s">
        <v>2660</v>
      </c>
      <c r="E3720" s="34">
        <v>-9.5</v>
      </c>
      <c r="F3720" s="34">
        <v>10.1</v>
      </c>
      <c r="G3720" s="35">
        <v>234</v>
      </c>
      <c r="H3720" s="35">
        <v>7</v>
      </c>
      <c r="I3720" s="36"/>
    </row>
    <row r="3721" spans="2:9" ht="15.75" thickTop="1" thickBot="1" x14ac:dyDescent="0.25">
      <c r="B3721" s="22">
        <v>3716</v>
      </c>
      <c r="C3721" s="32">
        <v>54298</v>
      </c>
      <c r="D3721" s="33" t="s">
        <v>2661</v>
      </c>
      <c r="E3721" s="34">
        <v>-9.8000000000000007</v>
      </c>
      <c r="F3721" s="34">
        <v>9.5</v>
      </c>
      <c r="G3721" s="35">
        <v>365</v>
      </c>
      <c r="H3721" s="35">
        <v>7</v>
      </c>
      <c r="I3721" s="36"/>
    </row>
    <row r="3722" spans="2:9" ht="15.75" thickTop="1" thickBot="1" x14ac:dyDescent="0.25">
      <c r="B3722" s="22">
        <v>3717</v>
      </c>
      <c r="C3722" s="32">
        <v>54306</v>
      </c>
      <c r="D3722" s="33" t="s">
        <v>2662</v>
      </c>
      <c r="E3722" s="34">
        <v>-9.5</v>
      </c>
      <c r="F3722" s="34">
        <v>9.9</v>
      </c>
      <c r="G3722" s="35">
        <v>270</v>
      </c>
      <c r="H3722" s="35">
        <v>7</v>
      </c>
      <c r="I3722" s="36"/>
    </row>
    <row r="3723" spans="2:9" ht="15.75" thickTop="1" thickBot="1" x14ac:dyDescent="0.25">
      <c r="B3723" s="22">
        <v>3718</v>
      </c>
      <c r="C3723" s="32">
        <v>54308</v>
      </c>
      <c r="D3723" s="33" t="s">
        <v>2663</v>
      </c>
      <c r="E3723" s="34">
        <v>-9.4</v>
      </c>
      <c r="F3723" s="34">
        <v>10.1</v>
      </c>
      <c r="G3723" s="35">
        <v>239</v>
      </c>
      <c r="H3723" s="35">
        <v>7</v>
      </c>
      <c r="I3723" s="36"/>
    </row>
    <row r="3724" spans="2:9" ht="15.75" thickTop="1" thickBot="1" x14ac:dyDescent="0.25">
      <c r="B3724" s="22">
        <v>3719</v>
      </c>
      <c r="C3724" s="32">
        <v>54309</v>
      </c>
      <c r="D3724" s="33" t="s">
        <v>2664</v>
      </c>
      <c r="E3724" s="34">
        <v>-9.8000000000000007</v>
      </c>
      <c r="F3724" s="34">
        <v>9.4</v>
      </c>
      <c r="G3724" s="35">
        <v>381</v>
      </c>
      <c r="H3724" s="35">
        <v>7</v>
      </c>
      <c r="I3724" s="36"/>
    </row>
    <row r="3725" spans="2:9" ht="15.75" thickTop="1" thickBot="1" x14ac:dyDescent="0.25">
      <c r="B3725" s="22">
        <v>3720</v>
      </c>
      <c r="C3725" s="32">
        <v>54310</v>
      </c>
      <c r="D3725" s="33" t="s">
        <v>2665</v>
      </c>
      <c r="E3725" s="34">
        <v>-9.4</v>
      </c>
      <c r="F3725" s="34">
        <v>10.1</v>
      </c>
      <c r="G3725" s="35">
        <v>228</v>
      </c>
      <c r="H3725" s="35">
        <v>7</v>
      </c>
      <c r="I3725" s="36">
        <v>2</v>
      </c>
    </row>
    <row r="3726" spans="2:9" ht="15.75" thickTop="1" thickBot="1" x14ac:dyDescent="0.25">
      <c r="B3726" s="22">
        <v>3721</v>
      </c>
      <c r="C3726" s="32">
        <v>54311</v>
      </c>
      <c r="D3726" s="33" t="s">
        <v>2666</v>
      </c>
      <c r="E3726" s="34">
        <v>-9.4</v>
      </c>
      <c r="F3726" s="34">
        <v>9.8000000000000007</v>
      </c>
      <c r="G3726" s="35">
        <v>293</v>
      </c>
      <c r="H3726" s="35">
        <v>7</v>
      </c>
      <c r="I3726" s="36"/>
    </row>
    <row r="3727" spans="2:9" ht="15.75" thickTop="1" thickBot="1" x14ac:dyDescent="0.25">
      <c r="B3727" s="22">
        <v>3722</v>
      </c>
      <c r="C3727" s="32">
        <v>54313</v>
      </c>
      <c r="D3727" s="33" t="s">
        <v>2667</v>
      </c>
      <c r="E3727" s="34">
        <v>-9.6999999999999993</v>
      </c>
      <c r="F3727" s="34">
        <v>9.5</v>
      </c>
      <c r="G3727" s="35">
        <v>354</v>
      </c>
      <c r="H3727" s="35">
        <v>7</v>
      </c>
      <c r="I3727" s="36"/>
    </row>
    <row r="3728" spans="2:9" ht="15.75" thickTop="1" thickBot="1" x14ac:dyDescent="0.25">
      <c r="B3728" s="22">
        <v>3723</v>
      </c>
      <c r="C3728" s="32">
        <v>54314</v>
      </c>
      <c r="D3728" s="33" t="s">
        <v>2668</v>
      </c>
      <c r="E3728" s="34">
        <v>-9.8000000000000007</v>
      </c>
      <c r="F3728" s="34">
        <v>9.5</v>
      </c>
      <c r="G3728" s="35">
        <v>374</v>
      </c>
      <c r="H3728" s="35">
        <v>7</v>
      </c>
      <c r="I3728" s="36"/>
    </row>
    <row r="3729" spans="2:9" ht="15.75" thickTop="1" thickBot="1" x14ac:dyDescent="0.25">
      <c r="B3729" s="22">
        <v>3724</v>
      </c>
      <c r="C3729" s="32">
        <v>54316</v>
      </c>
      <c r="D3729" s="33" t="s">
        <v>2669</v>
      </c>
      <c r="E3729" s="34">
        <v>-9.3000000000000007</v>
      </c>
      <c r="F3729" s="34">
        <v>10.1</v>
      </c>
      <c r="G3729" s="35">
        <v>243</v>
      </c>
      <c r="H3729" s="35">
        <v>7</v>
      </c>
      <c r="I3729" s="36"/>
    </row>
    <row r="3730" spans="2:9" ht="15.75" thickTop="1" thickBot="1" x14ac:dyDescent="0.25">
      <c r="B3730" s="22">
        <v>3725</v>
      </c>
      <c r="C3730" s="32">
        <v>54317</v>
      </c>
      <c r="D3730" s="33" t="s">
        <v>2670</v>
      </c>
      <c r="E3730" s="34">
        <v>-10.4</v>
      </c>
      <c r="F3730" s="34">
        <v>9</v>
      </c>
      <c r="G3730" s="35">
        <v>449</v>
      </c>
      <c r="H3730" s="35">
        <v>7</v>
      </c>
      <c r="I3730" s="36"/>
    </row>
    <row r="3731" spans="2:9" ht="15.75" thickTop="1" thickBot="1" x14ac:dyDescent="0.25">
      <c r="B3731" s="22">
        <v>3726</v>
      </c>
      <c r="C3731" s="32">
        <v>54318</v>
      </c>
      <c r="D3731" s="33" t="s">
        <v>2671</v>
      </c>
      <c r="E3731" s="34">
        <v>-9.3000000000000007</v>
      </c>
      <c r="F3731" s="34">
        <v>10.199999999999999</v>
      </c>
      <c r="G3731" s="35">
        <v>192</v>
      </c>
      <c r="H3731" s="35">
        <v>7</v>
      </c>
      <c r="I3731" s="36"/>
    </row>
    <row r="3732" spans="2:9" ht="15.75" thickTop="1" thickBot="1" x14ac:dyDescent="0.25">
      <c r="B3732" s="22">
        <v>3727</v>
      </c>
      <c r="C3732" s="32">
        <v>54320</v>
      </c>
      <c r="D3732" s="33" t="s">
        <v>2672</v>
      </c>
      <c r="E3732" s="34">
        <v>-9.4</v>
      </c>
      <c r="F3732" s="34">
        <v>9.9</v>
      </c>
      <c r="G3732" s="35">
        <v>277</v>
      </c>
      <c r="H3732" s="35">
        <v>7</v>
      </c>
      <c r="I3732" s="36"/>
    </row>
    <row r="3733" spans="2:9" ht="15.75" thickTop="1" thickBot="1" x14ac:dyDescent="0.25">
      <c r="B3733" s="22">
        <v>3728</v>
      </c>
      <c r="C3733" s="32">
        <v>54329</v>
      </c>
      <c r="D3733" s="33" t="s">
        <v>2673</v>
      </c>
      <c r="E3733" s="34">
        <v>-9.3000000000000007</v>
      </c>
      <c r="F3733" s="34">
        <v>9.8000000000000007</v>
      </c>
      <c r="G3733" s="35">
        <v>300</v>
      </c>
      <c r="H3733" s="35">
        <v>7</v>
      </c>
      <c r="I3733" s="36"/>
    </row>
    <row r="3734" spans="2:9" ht="15.75" thickTop="1" thickBot="1" x14ac:dyDescent="0.25">
      <c r="B3734" s="22">
        <v>3729</v>
      </c>
      <c r="C3734" s="32">
        <v>54331</v>
      </c>
      <c r="D3734" s="33" t="s">
        <v>2674</v>
      </c>
      <c r="E3734" s="34">
        <v>-9.3000000000000007</v>
      </c>
      <c r="F3734" s="34">
        <v>9.8000000000000007</v>
      </c>
      <c r="G3734" s="35">
        <v>300</v>
      </c>
      <c r="H3734" s="35">
        <v>7</v>
      </c>
      <c r="I3734" s="36"/>
    </row>
    <row r="3735" spans="2:9" ht="15.75" thickTop="1" thickBot="1" x14ac:dyDescent="0.25">
      <c r="B3735" s="22">
        <v>3730</v>
      </c>
      <c r="C3735" s="32">
        <v>54332</v>
      </c>
      <c r="D3735" s="33" t="s">
        <v>2675</v>
      </c>
      <c r="E3735" s="34">
        <v>-9.6</v>
      </c>
      <c r="F3735" s="34">
        <v>9.6999999999999993</v>
      </c>
      <c r="G3735" s="35">
        <v>348</v>
      </c>
      <c r="H3735" s="35">
        <v>7</v>
      </c>
      <c r="I3735" s="36"/>
    </row>
    <row r="3736" spans="2:9" ht="15.75" thickTop="1" thickBot="1" x14ac:dyDescent="0.25">
      <c r="B3736" s="22">
        <v>3731</v>
      </c>
      <c r="C3736" s="32">
        <v>54338</v>
      </c>
      <c r="D3736" s="33" t="s">
        <v>2676</v>
      </c>
      <c r="E3736" s="34">
        <v>-9.1999999999999993</v>
      </c>
      <c r="F3736" s="34">
        <v>10.3</v>
      </c>
      <c r="G3736" s="35">
        <v>171</v>
      </c>
      <c r="H3736" s="35">
        <v>7</v>
      </c>
      <c r="I3736" s="36"/>
    </row>
    <row r="3737" spans="2:9" ht="15.75" thickTop="1" thickBot="1" x14ac:dyDescent="0.25">
      <c r="B3737" s="22">
        <v>3732</v>
      </c>
      <c r="C3737" s="32">
        <v>54340</v>
      </c>
      <c r="D3737" s="33" t="s">
        <v>2677</v>
      </c>
      <c r="E3737" s="34">
        <v>-9.5</v>
      </c>
      <c r="F3737" s="34">
        <v>10</v>
      </c>
      <c r="G3737" s="35">
        <v>246</v>
      </c>
      <c r="H3737" s="35">
        <v>7</v>
      </c>
      <c r="I3737" s="36"/>
    </row>
    <row r="3738" spans="2:9" ht="15.75" thickTop="1" thickBot="1" x14ac:dyDescent="0.25">
      <c r="B3738" s="22">
        <v>3733</v>
      </c>
      <c r="C3738" s="32">
        <v>54341</v>
      </c>
      <c r="D3738" s="33" t="s">
        <v>2678</v>
      </c>
      <c r="E3738" s="34">
        <v>-9.3000000000000007</v>
      </c>
      <c r="F3738" s="34">
        <v>10.199999999999999</v>
      </c>
      <c r="G3738" s="35">
        <v>204</v>
      </c>
      <c r="H3738" s="35">
        <v>7</v>
      </c>
      <c r="I3738" s="36"/>
    </row>
    <row r="3739" spans="2:9" ht="15.75" thickTop="1" thickBot="1" x14ac:dyDescent="0.25">
      <c r="B3739" s="22">
        <v>3734</v>
      </c>
      <c r="C3739" s="32">
        <v>54343</v>
      </c>
      <c r="D3739" s="33" t="s">
        <v>2679</v>
      </c>
      <c r="E3739" s="34">
        <v>-9.5</v>
      </c>
      <c r="F3739" s="34">
        <v>10.1</v>
      </c>
      <c r="G3739" s="35">
        <v>228</v>
      </c>
      <c r="H3739" s="35">
        <v>7</v>
      </c>
      <c r="I3739" s="36"/>
    </row>
    <row r="3740" spans="2:9" ht="15.75" thickTop="1" thickBot="1" x14ac:dyDescent="0.25">
      <c r="B3740" s="22">
        <v>3735</v>
      </c>
      <c r="C3740" s="32">
        <v>54344</v>
      </c>
      <c r="D3740" s="33" t="s">
        <v>2680</v>
      </c>
      <c r="E3740" s="34">
        <v>-9.1</v>
      </c>
      <c r="F3740" s="34">
        <v>10.3</v>
      </c>
      <c r="G3740" s="35">
        <v>175</v>
      </c>
      <c r="H3740" s="35">
        <v>7</v>
      </c>
      <c r="I3740" s="36"/>
    </row>
    <row r="3741" spans="2:9" ht="15.75" thickTop="1" thickBot="1" x14ac:dyDescent="0.25">
      <c r="B3741" s="22">
        <v>3736</v>
      </c>
      <c r="C3741" s="32">
        <v>54346</v>
      </c>
      <c r="D3741" s="33" t="s">
        <v>2681</v>
      </c>
      <c r="E3741" s="34">
        <v>-9.3000000000000007</v>
      </c>
      <c r="F3741" s="34">
        <v>10.199999999999999</v>
      </c>
      <c r="G3741" s="35">
        <v>202</v>
      </c>
      <c r="H3741" s="35">
        <v>7</v>
      </c>
      <c r="I3741" s="36"/>
    </row>
    <row r="3742" spans="2:9" ht="15.75" thickTop="1" thickBot="1" x14ac:dyDescent="0.25">
      <c r="B3742" s="22">
        <v>3737</v>
      </c>
      <c r="C3742" s="32">
        <v>54347</v>
      </c>
      <c r="D3742" s="33" t="s">
        <v>2682</v>
      </c>
      <c r="E3742" s="34">
        <v>-9.5</v>
      </c>
      <c r="F3742" s="34">
        <v>9.9</v>
      </c>
      <c r="G3742" s="35">
        <v>260</v>
      </c>
      <c r="H3742" s="35">
        <v>7</v>
      </c>
      <c r="I3742" s="36"/>
    </row>
    <row r="3743" spans="2:9" ht="15.75" thickTop="1" thickBot="1" x14ac:dyDescent="0.25">
      <c r="B3743" s="22">
        <v>3738</v>
      </c>
      <c r="C3743" s="32">
        <v>54349</v>
      </c>
      <c r="D3743" s="33" t="s">
        <v>2683</v>
      </c>
      <c r="E3743" s="34">
        <v>-9.6</v>
      </c>
      <c r="F3743" s="34">
        <v>9.6999999999999993</v>
      </c>
      <c r="G3743" s="35">
        <v>331</v>
      </c>
      <c r="H3743" s="35">
        <v>7</v>
      </c>
      <c r="I3743" s="36"/>
    </row>
    <row r="3744" spans="2:9" ht="15.75" thickTop="1" thickBot="1" x14ac:dyDescent="0.25">
      <c r="B3744" s="22">
        <v>3739</v>
      </c>
      <c r="C3744" s="32">
        <v>54411</v>
      </c>
      <c r="D3744" s="33" t="s">
        <v>2684</v>
      </c>
      <c r="E3744" s="34">
        <v>-11.3</v>
      </c>
      <c r="F3744" s="34">
        <v>8.5</v>
      </c>
      <c r="G3744" s="35">
        <v>531</v>
      </c>
      <c r="H3744" s="35">
        <v>6</v>
      </c>
      <c r="I3744" s="36"/>
    </row>
    <row r="3745" spans="2:9" ht="15.75" thickTop="1" thickBot="1" x14ac:dyDescent="0.25">
      <c r="B3745" s="22">
        <v>3740</v>
      </c>
      <c r="C3745" s="32">
        <v>54413</v>
      </c>
      <c r="D3745" s="33" t="s">
        <v>2685</v>
      </c>
      <c r="E3745" s="34">
        <v>-11.4</v>
      </c>
      <c r="F3745" s="34">
        <v>8.3000000000000007</v>
      </c>
      <c r="G3745" s="35">
        <v>548</v>
      </c>
      <c r="H3745" s="35">
        <v>6</v>
      </c>
      <c r="I3745" s="36"/>
    </row>
    <row r="3746" spans="2:9" ht="15.75" thickTop="1" thickBot="1" x14ac:dyDescent="0.25">
      <c r="B3746" s="22">
        <v>3741</v>
      </c>
      <c r="C3746" s="32">
        <v>54421</v>
      </c>
      <c r="D3746" s="33" t="s">
        <v>2686</v>
      </c>
      <c r="E3746" s="34">
        <v>-11.1</v>
      </c>
      <c r="F3746" s="34">
        <v>8.6</v>
      </c>
      <c r="G3746" s="35">
        <v>508</v>
      </c>
      <c r="H3746" s="35">
        <v>6</v>
      </c>
      <c r="I3746" s="36"/>
    </row>
    <row r="3747" spans="2:9" ht="15.75" thickTop="1" thickBot="1" x14ac:dyDescent="0.25">
      <c r="B3747" s="22">
        <v>3742</v>
      </c>
      <c r="C3747" s="32">
        <v>54422</v>
      </c>
      <c r="D3747" s="33" t="s">
        <v>2687</v>
      </c>
      <c r="E3747" s="34">
        <v>-11.8</v>
      </c>
      <c r="F3747" s="34">
        <v>8.1</v>
      </c>
      <c r="G3747" s="35">
        <v>581</v>
      </c>
      <c r="H3747" s="35">
        <v>6</v>
      </c>
      <c r="I3747" s="36"/>
    </row>
    <row r="3748" spans="2:9" ht="15.75" thickTop="1" thickBot="1" x14ac:dyDescent="0.25">
      <c r="B3748" s="22">
        <v>3743</v>
      </c>
      <c r="C3748" s="32">
        <v>54424</v>
      </c>
      <c r="D3748" s="33" t="s">
        <v>2688</v>
      </c>
      <c r="E3748" s="34">
        <v>-10.6</v>
      </c>
      <c r="F3748" s="34">
        <v>9</v>
      </c>
      <c r="G3748" s="35">
        <v>448</v>
      </c>
      <c r="H3748" s="35">
        <v>6</v>
      </c>
      <c r="I3748" s="36"/>
    </row>
    <row r="3749" spans="2:9" ht="15.75" thickTop="1" thickBot="1" x14ac:dyDescent="0.25">
      <c r="B3749" s="22">
        <v>3744</v>
      </c>
      <c r="C3749" s="32">
        <v>54426</v>
      </c>
      <c r="D3749" s="33" t="s">
        <v>2689</v>
      </c>
      <c r="E3749" s="34">
        <v>-10.7</v>
      </c>
      <c r="F3749" s="34">
        <v>8.9</v>
      </c>
      <c r="G3749" s="35">
        <v>457</v>
      </c>
      <c r="H3749" s="35">
        <v>6</v>
      </c>
      <c r="I3749" s="36"/>
    </row>
    <row r="3750" spans="2:9" ht="15.75" thickTop="1" thickBot="1" x14ac:dyDescent="0.25">
      <c r="B3750" s="22">
        <v>3745</v>
      </c>
      <c r="C3750" s="32">
        <v>54427</v>
      </c>
      <c r="D3750" s="33" t="s">
        <v>2690</v>
      </c>
      <c r="E3750" s="34">
        <v>-11</v>
      </c>
      <c r="F3750" s="34">
        <v>8.6999999999999993</v>
      </c>
      <c r="G3750" s="35">
        <v>502</v>
      </c>
      <c r="H3750" s="35">
        <v>6</v>
      </c>
      <c r="I3750" s="36"/>
    </row>
    <row r="3751" spans="2:9" ht="15.75" thickTop="1" thickBot="1" x14ac:dyDescent="0.25">
      <c r="B3751" s="22">
        <v>3746</v>
      </c>
      <c r="C3751" s="32">
        <v>54429</v>
      </c>
      <c r="D3751" s="33" t="s">
        <v>2691</v>
      </c>
      <c r="E3751" s="34">
        <v>-10.8</v>
      </c>
      <c r="F3751" s="34">
        <v>8.8000000000000007</v>
      </c>
      <c r="G3751" s="35">
        <v>483</v>
      </c>
      <c r="H3751" s="35">
        <v>6</v>
      </c>
      <c r="I3751" s="36"/>
    </row>
    <row r="3752" spans="2:9" ht="15.75" thickTop="1" thickBot="1" x14ac:dyDescent="0.25">
      <c r="B3752" s="22">
        <v>3747</v>
      </c>
      <c r="C3752" s="32">
        <v>54439</v>
      </c>
      <c r="D3752" s="33" t="s">
        <v>2692</v>
      </c>
      <c r="E3752" s="34">
        <v>-9.8000000000000007</v>
      </c>
      <c r="F3752" s="34">
        <v>9.4</v>
      </c>
      <c r="G3752" s="35">
        <v>395</v>
      </c>
      <c r="H3752" s="35">
        <v>7</v>
      </c>
      <c r="I3752" s="36"/>
    </row>
    <row r="3753" spans="2:9" ht="15.75" thickTop="1" thickBot="1" x14ac:dyDescent="0.25">
      <c r="B3753" s="22">
        <v>3748</v>
      </c>
      <c r="C3753" s="32">
        <v>54441</v>
      </c>
      <c r="D3753" s="33" t="s">
        <v>2693</v>
      </c>
      <c r="E3753" s="34">
        <v>-9.1</v>
      </c>
      <c r="F3753" s="34">
        <v>10.3</v>
      </c>
      <c r="G3753" s="35">
        <v>201</v>
      </c>
      <c r="H3753" s="35">
        <v>7</v>
      </c>
      <c r="I3753" s="36"/>
    </row>
    <row r="3754" spans="2:9" ht="15.75" thickTop="1" thickBot="1" x14ac:dyDescent="0.25">
      <c r="B3754" s="22">
        <v>3749</v>
      </c>
      <c r="C3754" s="32">
        <v>54450</v>
      </c>
      <c r="D3754" s="33" t="s">
        <v>2694</v>
      </c>
      <c r="E3754" s="34">
        <v>-9.8000000000000007</v>
      </c>
      <c r="F3754" s="34">
        <v>9.5</v>
      </c>
      <c r="G3754" s="35">
        <v>380</v>
      </c>
      <c r="H3754" s="35">
        <v>7</v>
      </c>
      <c r="I3754" s="36"/>
    </row>
    <row r="3755" spans="2:9" ht="15.75" thickTop="1" thickBot="1" x14ac:dyDescent="0.25">
      <c r="B3755" s="22">
        <v>3750</v>
      </c>
      <c r="C3755" s="32">
        <v>54451</v>
      </c>
      <c r="D3755" s="33" t="s">
        <v>2695</v>
      </c>
      <c r="E3755" s="34">
        <v>-10.1</v>
      </c>
      <c r="F3755" s="34">
        <v>9.3000000000000007</v>
      </c>
      <c r="G3755" s="35">
        <v>411</v>
      </c>
      <c r="H3755" s="35">
        <v>7</v>
      </c>
      <c r="I3755" s="36"/>
    </row>
    <row r="3756" spans="2:9" ht="15.75" thickTop="1" thickBot="1" x14ac:dyDescent="0.25">
      <c r="B3756" s="22">
        <v>3751</v>
      </c>
      <c r="C3756" s="32">
        <v>54453</v>
      </c>
      <c r="D3756" s="33" t="s">
        <v>2696</v>
      </c>
      <c r="E3756" s="34">
        <v>-9.5</v>
      </c>
      <c r="F3756" s="34">
        <v>9.6999999999999993</v>
      </c>
      <c r="G3756" s="35">
        <v>334</v>
      </c>
      <c r="H3756" s="35">
        <v>7</v>
      </c>
      <c r="I3756" s="36"/>
    </row>
    <row r="3757" spans="2:9" ht="15.75" thickTop="1" thickBot="1" x14ac:dyDescent="0.25">
      <c r="B3757" s="22">
        <v>3752</v>
      </c>
      <c r="C3757" s="32">
        <v>54455</v>
      </c>
      <c r="D3757" s="33" t="s">
        <v>2697</v>
      </c>
      <c r="E3757" s="34">
        <v>-9</v>
      </c>
      <c r="F3757" s="34">
        <v>10.3</v>
      </c>
      <c r="G3757" s="35">
        <v>190</v>
      </c>
      <c r="H3757" s="35">
        <v>7</v>
      </c>
      <c r="I3757" s="36"/>
    </row>
    <row r="3758" spans="2:9" ht="15.75" thickTop="1" thickBot="1" x14ac:dyDescent="0.25">
      <c r="B3758" s="22">
        <v>3753</v>
      </c>
      <c r="C3758" s="32">
        <v>54456</v>
      </c>
      <c r="D3758" s="33" t="s">
        <v>2698</v>
      </c>
      <c r="E3758" s="34">
        <v>-9.3000000000000007</v>
      </c>
      <c r="F3758" s="34">
        <v>9.9</v>
      </c>
      <c r="G3758" s="35">
        <v>288</v>
      </c>
      <c r="H3758" s="35">
        <v>7</v>
      </c>
      <c r="I3758" s="36"/>
    </row>
    <row r="3759" spans="2:9" ht="15.75" thickTop="1" thickBot="1" x14ac:dyDescent="0.25">
      <c r="B3759" s="22">
        <v>3754</v>
      </c>
      <c r="C3759" s="32">
        <v>54457</v>
      </c>
      <c r="D3759" s="33" t="s">
        <v>2699</v>
      </c>
      <c r="E3759" s="34">
        <v>-9.1999999999999993</v>
      </c>
      <c r="F3759" s="34">
        <v>10</v>
      </c>
      <c r="G3759" s="35">
        <v>275</v>
      </c>
      <c r="H3759" s="35">
        <v>7</v>
      </c>
      <c r="I3759" s="36"/>
    </row>
    <row r="3760" spans="2:9" ht="15.75" thickTop="1" thickBot="1" x14ac:dyDescent="0.25">
      <c r="B3760" s="22">
        <v>3755</v>
      </c>
      <c r="C3760" s="32">
        <v>54459</v>
      </c>
      <c r="D3760" s="33" t="s">
        <v>2700</v>
      </c>
      <c r="E3760" s="34">
        <v>-9.5</v>
      </c>
      <c r="F3760" s="34">
        <v>9.8000000000000007</v>
      </c>
      <c r="G3760" s="35">
        <v>321</v>
      </c>
      <c r="H3760" s="35">
        <v>7</v>
      </c>
      <c r="I3760" s="36"/>
    </row>
    <row r="3761" spans="2:9" ht="15.75" thickTop="1" thickBot="1" x14ac:dyDescent="0.25">
      <c r="B3761" s="22">
        <v>3756</v>
      </c>
      <c r="C3761" s="32">
        <v>54470</v>
      </c>
      <c r="D3761" s="33" t="s">
        <v>2701</v>
      </c>
      <c r="E3761" s="34">
        <v>-9.1999999999999993</v>
      </c>
      <c r="F3761" s="34">
        <v>10.4</v>
      </c>
      <c r="G3761" s="35">
        <v>123</v>
      </c>
      <c r="H3761" s="35">
        <v>7</v>
      </c>
      <c r="I3761" s="36"/>
    </row>
    <row r="3762" spans="2:9" ht="15.75" thickTop="1" thickBot="1" x14ac:dyDescent="0.25">
      <c r="B3762" s="22">
        <v>3757</v>
      </c>
      <c r="C3762" s="32">
        <v>54472</v>
      </c>
      <c r="D3762" s="33" t="s">
        <v>2702</v>
      </c>
      <c r="E3762" s="34">
        <v>-10.6</v>
      </c>
      <c r="F3762" s="34">
        <v>8.9</v>
      </c>
      <c r="G3762" s="35">
        <v>427</v>
      </c>
      <c r="H3762" s="35">
        <v>6</v>
      </c>
      <c r="I3762" s="36"/>
    </row>
    <row r="3763" spans="2:9" ht="15.75" thickTop="1" thickBot="1" x14ac:dyDescent="0.25">
      <c r="B3763" s="22">
        <v>3758</v>
      </c>
      <c r="C3763" s="32">
        <v>54483</v>
      </c>
      <c r="D3763" s="33" t="s">
        <v>2703</v>
      </c>
      <c r="E3763" s="34">
        <v>-10.8</v>
      </c>
      <c r="F3763" s="34">
        <v>8.6999999999999993</v>
      </c>
      <c r="G3763" s="35">
        <v>457</v>
      </c>
      <c r="H3763" s="35">
        <v>6</v>
      </c>
      <c r="I3763" s="36"/>
    </row>
    <row r="3764" spans="2:9" ht="15.75" thickTop="1" thickBot="1" x14ac:dyDescent="0.25">
      <c r="B3764" s="22">
        <v>3759</v>
      </c>
      <c r="C3764" s="32">
        <v>54484</v>
      </c>
      <c r="D3764" s="33" t="s">
        <v>2704</v>
      </c>
      <c r="E3764" s="34">
        <v>-9.3000000000000007</v>
      </c>
      <c r="F3764" s="34">
        <v>10.199999999999999</v>
      </c>
      <c r="G3764" s="35">
        <v>178</v>
      </c>
      <c r="H3764" s="35">
        <v>7</v>
      </c>
      <c r="I3764" s="36"/>
    </row>
    <row r="3765" spans="2:9" ht="15.75" thickTop="1" thickBot="1" x14ac:dyDescent="0.25">
      <c r="B3765" s="22">
        <v>3760</v>
      </c>
      <c r="C3765" s="32">
        <v>54486</v>
      </c>
      <c r="D3765" s="33" t="s">
        <v>2705</v>
      </c>
      <c r="E3765" s="34">
        <v>-9.3000000000000007</v>
      </c>
      <c r="F3765" s="34">
        <v>10.199999999999999</v>
      </c>
      <c r="G3765" s="35">
        <v>186</v>
      </c>
      <c r="H3765" s="35">
        <v>7</v>
      </c>
      <c r="I3765" s="36"/>
    </row>
    <row r="3766" spans="2:9" ht="15.75" thickTop="1" thickBot="1" x14ac:dyDescent="0.25">
      <c r="B3766" s="22">
        <v>3761</v>
      </c>
      <c r="C3766" s="32">
        <v>54487</v>
      </c>
      <c r="D3766" s="33" t="s">
        <v>2706</v>
      </c>
      <c r="E3766" s="34">
        <v>-10.1</v>
      </c>
      <c r="F3766" s="34">
        <v>9.3000000000000007</v>
      </c>
      <c r="G3766" s="35">
        <v>376</v>
      </c>
      <c r="H3766" s="35">
        <v>7</v>
      </c>
      <c r="I3766" s="36"/>
    </row>
    <row r="3767" spans="2:9" ht="15.75" thickTop="1" thickBot="1" x14ac:dyDescent="0.25">
      <c r="B3767" s="22">
        <v>3762</v>
      </c>
      <c r="C3767" s="32">
        <v>54492</v>
      </c>
      <c r="D3767" s="33" t="s">
        <v>2707</v>
      </c>
      <c r="E3767" s="34">
        <v>-9.3000000000000007</v>
      </c>
      <c r="F3767" s="34">
        <v>10.3</v>
      </c>
      <c r="G3767" s="35">
        <v>122</v>
      </c>
      <c r="H3767" s="35">
        <v>7</v>
      </c>
      <c r="I3767" s="36"/>
    </row>
    <row r="3768" spans="2:9" ht="15.75" thickTop="1" thickBot="1" x14ac:dyDescent="0.25">
      <c r="B3768" s="22">
        <v>3763</v>
      </c>
      <c r="C3768" s="32">
        <v>54497</v>
      </c>
      <c r="D3768" s="33" t="s">
        <v>2708</v>
      </c>
      <c r="E3768" s="34">
        <v>-10.4</v>
      </c>
      <c r="F3768" s="34">
        <v>9.1999999999999993</v>
      </c>
      <c r="G3768" s="35">
        <v>407</v>
      </c>
      <c r="H3768" s="35">
        <v>6</v>
      </c>
      <c r="I3768" s="36"/>
    </row>
    <row r="3769" spans="2:9" ht="15.75" thickTop="1" thickBot="1" x14ac:dyDescent="0.25">
      <c r="B3769" s="22">
        <v>3764</v>
      </c>
      <c r="C3769" s="32">
        <v>54498</v>
      </c>
      <c r="D3769" s="33" t="s">
        <v>2709</v>
      </c>
      <c r="E3769" s="34">
        <v>-9.1999999999999993</v>
      </c>
      <c r="F3769" s="34">
        <v>10.4</v>
      </c>
      <c r="G3769" s="35">
        <v>137</v>
      </c>
      <c r="H3769" s="35">
        <v>7</v>
      </c>
      <c r="I3769" s="36"/>
    </row>
    <row r="3770" spans="2:9" ht="15.75" thickTop="1" thickBot="1" x14ac:dyDescent="0.25">
      <c r="B3770" s="22">
        <v>3765</v>
      </c>
      <c r="C3770" s="32">
        <v>54516</v>
      </c>
      <c r="D3770" s="33" t="s">
        <v>2710</v>
      </c>
      <c r="E3770" s="34">
        <v>-9.3000000000000007</v>
      </c>
      <c r="F3770" s="34">
        <v>10.199999999999999</v>
      </c>
      <c r="G3770" s="35">
        <v>178</v>
      </c>
      <c r="H3770" s="35">
        <v>7</v>
      </c>
      <c r="I3770" s="36"/>
    </row>
    <row r="3771" spans="2:9" ht="15.75" thickTop="1" thickBot="1" x14ac:dyDescent="0.25">
      <c r="B3771" s="22">
        <v>3766</v>
      </c>
      <c r="C3771" s="32">
        <v>54518</v>
      </c>
      <c r="D3771" s="33" t="s">
        <v>2711</v>
      </c>
      <c r="E3771" s="34">
        <v>-9.6</v>
      </c>
      <c r="F3771" s="34">
        <v>9.8000000000000007</v>
      </c>
      <c r="G3771" s="35">
        <v>275</v>
      </c>
      <c r="H3771" s="35">
        <v>7</v>
      </c>
      <c r="I3771" s="36"/>
    </row>
    <row r="3772" spans="2:9" ht="15.75" thickTop="1" thickBot="1" x14ac:dyDescent="0.25">
      <c r="B3772" s="22">
        <v>3767</v>
      </c>
      <c r="C3772" s="32">
        <v>54523</v>
      </c>
      <c r="D3772" s="33" t="s">
        <v>2712</v>
      </c>
      <c r="E3772" s="34">
        <v>-9.3000000000000007</v>
      </c>
      <c r="F3772" s="34">
        <v>10.1</v>
      </c>
      <c r="G3772" s="35">
        <v>200</v>
      </c>
      <c r="H3772" s="35">
        <v>7</v>
      </c>
      <c r="I3772" s="36"/>
    </row>
    <row r="3773" spans="2:9" ht="15.75" thickTop="1" thickBot="1" x14ac:dyDescent="0.25">
      <c r="B3773" s="22">
        <v>3768</v>
      </c>
      <c r="C3773" s="32">
        <v>54524</v>
      </c>
      <c r="D3773" s="33" t="s">
        <v>2713</v>
      </c>
      <c r="E3773" s="34">
        <v>-9.4</v>
      </c>
      <c r="F3773" s="34">
        <v>10.1</v>
      </c>
      <c r="G3773" s="35">
        <v>217</v>
      </c>
      <c r="H3773" s="35">
        <v>7</v>
      </c>
      <c r="I3773" s="36"/>
    </row>
    <row r="3774" spans="2:9" ht="15.75" thickTop="1" thickBot="1" x14ac:dyDescent="0.25">
      <c r="B3774" s="22">
        <v>3769</v>
      </c>
      <c r="C3774" s="32">
        <v>54526</v>
      </c>
      <c r="D3774" s="33" t="s">
        <v>2714</v>
      </c>
      <c r="E3774" s="34">
        <v>-10</v>
      </c>
      <c r="F3774" s="34">
        <v>9.5</v>
      </c>
      <c r="G3774" s="35">
        <v>327</v>
      </c>
      <c r="H3774" s="35">
        <v>7</v>
      </c>
      <c r="I3774" s="36"/>
    </row>
    <row r="3775" spans="2:9" ht="15.75" thickTop="1" thickBot="1" x14ac:dyDescent="0.25">
      <c r="B3775" s="22">
        <v>3770</v>
      </c>
      <c r="C3775" s="32">
        <v>54528</v>
      </c>
      <c r="D3775" s="33" t="s">
        <v>2715</v>
      </c>
      <c r="E3775" s="34">
        <v>-9.3000000000000007</v>
      </c>
      <c r="F3775" s="34">
        <v>10.199999999999999</v>
      </c>
      <c r="G3775" s="35">
        <v>178</v>
      </c>
      <c r="H3775" s="35">
        <v>7</v>
      </c>
      <c r="I3775" s="36"/>
    </row>
    <row r="3776" spans="2:9" ht="15.75" thickTop="1" thickBot="1" x14ac:dyDescent="0.25">
      <c r="B3776" s="22">
        <v>3771</v>
      </c>
      <c r="C3776" s="32">
        <v>54529</v>
      </c>
      <c r="D3776" s="33" t="s">
        <v>2716</v>
      </c>
      <c r="E3776" s="34">
        <v>-10</v>
      </c>
      <c r="F3776" s="34">
        <v>9.4</v>
      </c>
      <c r="G3776" s="35">
        <v>354</v>
      </c>
      <c r="H3776" s="35">
        <v>7</v>
      </c>
      <c r="I3776" s="36"/>
    </row>
    <row r="3777" spans="2:9" ht="15.75" thickTop="1" thickBot="1" x14ac:dyDescent="0.25">
      <c r="B3777" s="22">
        <v>3772</v>
      </c>
      <c r="C3777" s="32">
        <v>54531</v>
      </c>
      <c r="D3777" s="33" t="s">
        <v>2717</v>
      </c>
      <c r="E3777" s="34">
        <v>-10.6</v>
      </c>
      <c r="F3777" s="34">
        <v>8.9</v>
      </c>
      <c r="G3777" s="35">
        <v>404</v>
      </c>
      <c r="H3777" s="35">
        <v>6</v>
      </c>
      <c r="I3777" s="36"/>
    </row>
    <row r="3778" spans="2:9" ht="15.75" thickTop="1" thickBot="1" x14ac:dyDescent="0.25">
      <c r="B3778" s="22">
        <v>3773</v>
      </c>
      <c r="C3778" s="32">
        <v>54533</v>
      </c>
      <c r="D3778" s="33" t="s">
        <v>2718</v>
      </c>
      <c r="E3778" s="34">
        <v>-10.1</v>
      </c>
      <c r="F3778" s="34">
        <v>9.5</v>
      </c>
      <c r="G3778" s="35">
        <v>328</v>
      </c>
      <c r="H3778" s="35">
        <v>7</v>
      </c>
      <c r="I3778" s="36"/>
    </row>
    <row r="3779" spans="2:9" ht="15.75" thickTop="1" thickBot="1" x14ac:dyDescent="0.25">
      <c r="B3779" s="22">
        <v>3774</v>
      </c>
      <c r="C3779" s="32">
        <v>54534</v>
      </c>
      <c r="D3779" s="33" t="s">
        <v>2719</v>
      </c>
      <c r="E3779" s="34">
        <v>-9.9</v>
      </c>
      <c r="F3779" s="34">
        <v>9.6</v>
      </c>
      <c r="G3779" s="35">
        <v>313</v>
      </c>
      <c r="H3779" s="35">
        <v>7</v>
      </c>
      <c r="I3779" s="36"/>
    </row>
    <row r="3780" spans="2:9" ht="15.75" thickTop="1" thickBot="1" x14ac:dyDescent="0.25">
      <c r="B3780" s="22">
        <v>3775</v>
      </c>
      <c r="C3780" s="32">
        <v>54536</v>
      </c>
      <c r="D3780" s="33" t="s">
        <v>2720</v>
      </c>
      <c r="E3780" s="34">
        <v>-10.199999999999999</v>
      </c>
      <c r="F3780" s="34">
        <v>9.3000000000000007</v>
      </c>
      <c r="G3780" s="35">
        <v>361</v>
      </c>
      <c r="H3780" s="35">
        <v>7</v>
      </c>
      <c r="I3780" s="36"/>
    </row>
    <row r="3781" spans="2:9" ht="15.75" thickTop="1" thickBot="1" x14ac:dyDescent="0.25">
      <c r="B3781" s="22">
        <v>3776</v>
      </c>
      <c r="C3781" s="32">
        <v>54538</v>
      </c>
      <c r="D3781" s="33" t="s">
        <v>2721</v>
      </c>
      <c r="E3781" s="34">
        <v>-11.1</v>
      </c>
      <c r="F3781" s="34">
        <v>8.5</v>
      </c>
      <c r="G3781" s="35">
        <v>467</v>
      </c>
      <c r="H3781" s="35">
        <v>7</v>
      </c>
      <c r="I3781" s="36"/>
    </row>
    <row r="3782" spans="2:9" ht="15.75" thickTop="1" thickBot="1" x14ac:dyDescent="0.25">
      <c r="B3782" s="22">
        <v>3777</v>
      </c>
      <c r="C3782" s="32">
        <v>54539</v>
      </c>
      <c r="D3782" s="33" t="s">
        <v>2722</v>
      </c>
      <c r="E3782" s="34">
        <v>-9.3000000000000007</v>
      </c>
      <c r="F3782" s="34">
        <v>10.1</v>
      </c>
      <c r="G3782" s="35">
        <v>188</v>
      </c>
      <c r="H3782" s="35">
        <v>7</v>
      </c>
      <c r="I3782" s="36"/>
    </row>
    <row r="3783" spans="2:9" ht="15.75" thickTop="1" thickBot="1" x14ac:dyDescent="0.25">
      <c r="B3783" s="22">
        <v>3778</v>
      </c>
      <c r="C3783" s="32">
        <v>54550</v>
      </c>
      <c r="D3783" s="33" t="s">
        <v>2723</v>
      </c>
      <c r="E3783" s="34">
        <v>-11.2</v>
      </c>
      <c r="F3783" s="34">
        <v>8.3000000000000007</v>
      </c>
      <c r="G3783" s="35">
        <v>500</v>
      </c>
      <c r="H3783" s="35">
        <v>6</v>
      </c>
      <c r="I3783" s="36"/>
    </row>
    <row r="3784" spans="2:9" ht="15.75" thickTop="1" thickBot="1" x14ac:dyDescent="0.25">
      <c r="B3784" s="22">
        <v>3779</v>
      </c>
      <c r="C3784" s="32">
        <v>54552</v>
      </c>
      <c r="D3784" s="33" t="s">
        <v>2724</v>
      </c>
      <c r="E3784" s="34">
        <v>-11.3</v>
      </c>
      <c r="F3784" s="34">
        <v>8.1</v>
      </c>
      <c r="G3784" s="35">
        <v>528</v>
      </c>
      <c r="H3784" s="35">
        <v>6</v>
      </c>
      <c r="I3784" s="36"/>
    </row>
    <row r="3785" spans="2:9" ht="15.75" thickTop="1" thickBot="1" x14ac:dyDescent="0.25">
      <c r="B3785" s="22">
        <v>3780</v>
      </c>
      <c r="C3785" s="32">
        <v>54558</v>
      </c>
      <c r="D3785" s="33" t="s">
        <v>2725</v>
      </c>
      <c r="E3785" s="34">
        <v>-10.8</v>
      </c>
      <c r="F3785" s="34">
        <v>8.8000000000000007</v>
      </c>
      <c r="G3785" s="35">
        <v>424</v>
      </c>
      <c r="H3785" s="35">
        <v>7</v>
      </c>
      <c r="I3785" s="36"/>
    </row>
    <row r="3786" spans="2:9" ht="15.75" thickTop="1" thickBot="1" x14ac:dyDescent="0.25">
      <c r="B3786" s="22">
        <v>3781</v>
      </c>
      <c r="C3786" s="32">
        <v>54568</v>
      </c>
      <c r="D3786" s="33" t="s">
        <v>2726</v>
      </c>
      <c r="E3786" s="34">
        <v>-10.5</v>
      </c>
      <c r="F3786" s="34">
        <v>9</v>
      </c>
      <c r="G3786" s="35">
        <v>393</v>
      </c>
      <c r="H3786" s="35">
        <v>6</v>
      </c>
      <c r="I3786" s="36"/>
    </row>
    <row r="3787" spans="2:9" ht="15.75" thickTop="1" thickBot="1" x14ac:dyDescent="0.25">
      <c r="B3787" s="22">
        <v>3782</v>
      </c>
      <c r="C3787" s="32">
        <v>54570</v>
      </c>
      <c r="D3787" s="33" t="s">
        <v>2727</v>
      </c>
      <c r="E3787" s="34">
        <v>-12.4</v>
      </c>
      <c r="F3787" s="34">
        <v>7.3</v>
      </c>
      <c r="G3787" s="35">
        <v>662</v>
      </c>
      <c r="H3787" s="35">
        <v>6</v>
      </c>
      <c r="I3787" s="36"/>
    </row>
    <row r="3788" spans="2:9" ht="15.75" thickTop="1" thickBot="1" x14ac:dyDescent="0.25">
      <c r="B3788" s="22">
        <v>3783</v>
      </c>
      <c r="C3788" s="32">
        <v>54574</v>
      </c>
      <c r="D3788" s="33" t="s">
        <v>2728</v>
      </c>
      <c r="E3788" s="34">
        <v>-10.7</v>
      </c>
      <c r="F3788" s="34">
        <v>8.8000000000000007</v>
      </c>
      <c r="G3788" s="35">
        <v>432</v>
      </c>
      <c r="H3788" s="35">
        <v>6</v>
      </c>
      <c r="I3788" s="36"/>
    </row>
    <row r="3789" spans="2:9" ht="15.75" thickTop="1" thickBot="1" x14ac:dyDescent="0.25">
      <c r="B3789" s="22">
        <v>3784</v>
      </c>
      <c r="C3789" s="32">
        <v>54576</v>
      </c>
      <c r="D3789" s="33" t="s">
        <v>2729</v>
      </c>
      <c r="E3789" s="34">
        <v>-10.7</v>
      </c>
      <c r="F3789" s="34">
        <v>8.6</v>
      </c>
      <c r="G3789" s="35">
        <v>454</v>
      </c>
      <c r="H3789" s="35">
        <v>6</v>
      </c>
      <c r="I3789" s="36"/>
    </row>
    <row r="3790" spans="2:9" ht="15.75" thickTop="1" thickBot="1" x14ac:dyDescent="0.25">
      <c r="B3790" s="22">
        <v>3785</v>
      </c>
      <c r="C3790" s="32">
        <v>54578</v>
      </c>
      <c r="D3790" s="33" t="s">
        <v>2730</v>
      </c>
      <c r="E3790" s="34">
        <v>-11</v>
      </c>
      <c r="F3790" s="34">
        <v>8.3000000000000007</v>
      </c>
      <c r="G3790" s="35">
        <v>505</v>
      </c>
      <c r="H3790" s="35">
        <v>6</v>
      </c>
      <c r="I3790" s="36"/>
    </row>
    <row r="3791" spans="2:9" ht="15.75" thickTop="1" thickBot="1" x14ac:dyDescent="0.25">
      <c r="B3791" s="22">
        <v>3786</v>
      </c>
      <c r="C3791" s="32">
        <v>54579</v>
      </c>
      <c r="D3791" s="33" t="s">
        <v>2731</v>
      </c>
      <c r="E3791" s="34">
        <v>-10.5</v>
      </c>
      <c r="F3791" s="34">
        <v>8.9</v>
      </c>
      <c r="G3791" s="35">
        <v>403</v>
      </c>
      <c r="H3791" s="35">
        <v>6</v>
      </c>
      <c r="I3791" s="36"/>
    </row>
    <row r="3792" spans="2:9" ht="15.75" thickTop="1" thickBot="1" x14ac:dyDescent="0.25">
      <c r="B3792" s="22">
        <v>3787</v>
      </c>
      <c r="C3792" s="32">
        <v>54584</v>
      </c>
      <c r="D3792" s="33" t="s">
        <v>2732</v>
      </c>
      <c r="E3792" s="34">
        <v>-10.7</v>
      </c>
      <c r="F3792" s="34">
        <v>8.6</v>
      </c>
      <c r="G3792" s="35">
        <v>452</v>
      </c>
      <c r="H3792" s="35">
        <v>6</v>
      </c>
      <c r="I3792" s="36"/>
    </row>
    <row r="3793" spans="2:9" ht="15.75" thickTop="1" thickBot="1" x14ac:dyDescent="0.25">
      <c r="B3793" s="22">
        <v>3788</v>
      </c>
      <c r="C3793" s="32">
        <v>54585</v>
      </c>
      <c r="D3793" s="33" t="s">
        <v>2733</v>
      </c>
      <c r="E3793" s="34">
        <v>-11.6</v>
      </c>
      <c r="F3793" s="34">
        <v>7.9</v>
      </c>
      <c r="G3793" s="35">
        <v>559</v>
      </c>
      <c r="H3793" s="35">
        <v>6</v>
      </c>
      <c r="I3793" s="36"/>
    </row>
    <row r="3794" spans="2:9" ht="15.75" thickTop="1" thickBot="1" x14ac:dyDescent="0.25">
      <c r="B3794" s="22">
        <v>3789</v>
      </c>
      <c r="C3794" s="32">
        <v>54586</v>
      </c>
      <c r="D3794" s="33" t="s">
        <v>2734</v>
      </c>
      <c r="E3794" s="34">
        <v>-11.6</v>
      </c>
      <c r="F3794" s="34">
        <v>7.9</v>
      </c>
      <c r="G3794" s="35">
        <v>565</v>
      </c>
      <c r="H3794" s="35">
        <v>6</v>
      </c>
      <c r="I3794" s="36"/>
    </row>
    <row r="3795" spans="2:9" ht="15.75" thickTop="1" thickBot="1" x14ac:dyDescent="0.25">
      <c r="B3795" s="22">
        <v>3790</v>
      </c>
      <c r="C3795" s="32">
        <v>54587</v>
      </c>
      <c r="D3795" s="33" t="s">
        <v>2735</v>
      </c>
      <c r="E3795" s="34">
        <v>-10.6</v>
      </c>
      <c r="F3795" s="34">
        <v>8.6999999999999993</v>
      </c>
      <c r="G3795" s="35">
        <v>435</v>
      </c>
      <c r="H3795" s="35">
        <v>6</v>
      </c>
      <c r="I3795" s="36"/>
    </row>
    <row r="3796" spans="2:9" ht="15.75" thickTop="1" thickBot="1" x14ac:dyDescent="0.25">
      <c r="B3796" s="22">
        <v>3791</v>
      </c>
      <c r="C3796" s="32">
        <v>54589</v>
      </c>
      <c r="D3796" s="33" t="s">
        <v>2736</v>
      </c>
      <c r="E3796" s="34">
        <v>-12</v>
      </c>
      <c r="F3796" s="34">
        <v>7.7</v>
      </c>
      <c r="G3796" s="35">
        <v>601</v>
      </c>
      <c r="H3796" s="35">
        <v>6</v>
      </c>
      <c r="I3796" s="36"/>
    </row>
    <row r="3797" spans="2:9" ht="15.75" thickTop="1" thickBot="1" x14ac:dyDescent="0.25">
      <c r="B3797" s="22">
        <v>3792</v>
      </c>
      <c r="C3797" s="32">
        <v>54595</v>
      </c>
      <c r="D3797" s="33" t="s">
        <v>2737</v>
      </c>
      <c r="E3797" s="34">
        <v>-11.5</v>
      </c>
      <c r="F3797" s="34">
        <v>8.1</v>
      </c>
      <c r="G3797" s="35">
        <v>542</v>
      </c>
      <c r="H3797" s="35">
        <v>6</v>
      </c>
      <c r="I3797" s="36"/>
    </row>
    <row r="3798" spans="2:9" ht="15.75" thickTop="1" thickBot="1" x14ac:dyDescent="0.25">
      <c r="B3798" s="22">
        <v>3793</v>
      </c>
      <c r="C3798" s="32">
        <v>54597</v>
      </c>
      <c r="D3798" s="33" t="s">
        <v>2738</v>
      </c>
      <c r="E3798" s="34">
        <v>-11.5</v>
      </c>
      <c r="F3798" s="34">
        <v>8</v>
      </c>
      <c r="G3798" s="35">
        <v>547</v>
      </c>
      <c r="H3798" s="35">
        <v>6</v>
      </c>
      <c r="I3798" s="36"/>
    </row>
    <row r="3799" spans="2:9" ht="15.75" thickTop="1" thickBot="1" x14ac:dyDescent="0.25">
      <c r="B3799" s="22">
        <v>3794</v>
      </c>
      <c r="C3799" s="32">
        <v>54608</v>
      </c>
      <c r="D3799" s="33" t="s">
        <v>2739</v>
      </c>
      <c r="E3799" s="34">
        <v>-10.8</v>
      </c>
      <c r="F3799" s="34">
        <v>8.5</v>
      </c>
      <c r="G3799" s="35">
        <v>471</v>
      </c>
      <c r="H3799" s="35">
        <v>6</v>
      </c>
      <c r="I3799" s="36"/>
    </row>
    <row r="3800" spans="2:9" ht="15.75" thickTop="1" thickBot="1" x14ac:dyDescent="0.25">
      <c r="B3800" s="22">
        <v>3795</v>
      </c>
      <c r="C3800" s="32">
        <v>54610</v>
      </c>
      <c r="D3800" s="33" t="s">
        <v>2740</v>
      </c>
      <c r="E3800" s="34">
        <v>-11.3</v>
      </c>
      <c r="F3800" s="34">
        <v>8.1999999999999993</v>
      </c>
      <c r="G3800" s="35">
        <v>523</v>
      </c>
      <c r="H3800" s="35">
        <v>6</v>
      </c>
      <c r="I3800" s="36"/>
    </row>
    <row r="3801" spans="2:9" ht="15.75" thickTop="1" thickBot="1" x14ac:dyDescent="0.25">
      <c r="B3801" s="22">
        <v>3796</v>
      </c>
      <c r="C3801" s="32">
        <v>54611</v>
      </c>
      <c r="D3801" s="33" t="s">
        <v>2741</v>
      </c>
      <c r="E3801" s="34">
        <v>-11.7</v>
      </c>
      <c r="F3801" s="34">
        <v>7.8</v>
      </c>
      <c r="G3801" s="35">
        <v>578</v>
      </c>
      <c r="H3801" s="35">
        <v>6</v>
      </c>
      <c r="I3801" s="36"/>
    </row>
    <row r="3802" spans="2:9" ht="15.75" thickTop="1" thickBot="1" x14ac:dyDescent="0.25">
      <c r="B3802" s="22">
        <v>3797</v>
      </c>
      <c r="C3802" s="32">
        <v>54612</v>
      </c>
      <c r="D3802" s="33" t="s">
        <v>2742</v>
      </c>
      <c r="E3802" s="34">
        <v>-10.8</v>
      </c>
      <c r="F3802" s="34">
        <v>8.6999999999999993</v>
      </c>
      <c r="G3802" s="35">
        <v>454</v>
      </c>
      <c r="H3802" s="35">
        <v>6</v>
      </c>
      <c r="I3802" s="36"/>
    </row>
    <row r="3803" spans="2:9" ht="15.75" thickTop="1" thickBot="1" x14ac:dyDescent="0.25">
      <c r="B3803" s="22">
        <v>3798</v>
      </c>
      <c r="C3803" s="32">
        <v>54614</v>
      </c>
      <c r="D3803" s="33" t="s">
        <v>2743</v>
      </c>
      <c r="E3803" s="34">
        <v>-10.5</v>
      </c>
      <c r="F3803" s="34">
        <v>8.9</v>
      </c>
      <c r="G3803" s="35">
        <v>422</v>
      </c>
      <c r="H3803" s="35">
        <v>6</v>
      </c>
      <c r="I3803" s="36"/>
    </row>
    <row r="3804" spans="2:9" ht="15.75" thickTop="1" thickBot="1" x14ac:dyDescent="0.25">
      <c r="B3804" s="22">
        <v>3799</v>
      </c>
      <c r="C3804" s="32">
        <v>54616</v>
      </c>
      <c r="D3804" s="33" t="s">
        <v>2744</v>
      </c>
      <c r="E3804" s="34">
        <v>-10.8</v>
      </c>
      <c r="F3804" s="34">
        <v>8.3000000000000007</v>
      </c>
      <c r="G3804" s="35">
        <v>504</v>
      </c>
      <c r="H3804" s="35">
        <v>6</v>
      </c>
      <c r="I3804" s="36"/>
    </row>
    <row r="3805" spans="2:9" ht="15.75" thickTop="1" thickBot="1" x14ac:dyDescent="0.25">
      <c r="B3805" s="22">
        <v>3800</v>
      </c>
      <c r="C3805" s="32">
        <v>54617</v>
      </c>
      <c r="D3805" s="33" t="s">
        <v>2745</v>
      </c>
      <c r="E3805" s="34">
        <v>-10.7</v>
      </c>
      <c r="F3805" s="34">
        <v>8.3000000000000007</v>
      </c>
      <c r="G3805" s="35">
        <v>509</v>
      </c>
      <c r="H3805" s="35">
        <v>6</v>
      </c>
      <c r="I3805" s="36"/>
    </row>
    <row r="3806" spans="2:9" ht="15.75" thickTop="1" thickBot="1" x14ac:dyDescent="0.25">
      <c r="B3806" s="22">
        <v>3801</v>
      </c>
      <c r="C3806" s="32">
        <v>54619</v>
      </c>
      <c r="D3806" s="33" t="s">
        <v>2746</v>
      </c>
      <c r="E3806" s="34">
        <v>-10.8</v>
      </c>
      <c r="F3806" s="34">
        <v>8.3000000000000007</v>
      </c>
      <c r="G3806" s="35">
        <v>512</v>
      </c>
      <c r="H3806" s="35">
        <v>6</v>
      </c>
      <c r="I3806" s="36"/>
    </row>
    <row r="3807" spans="2:9" ht="15.75" thickTop="1" thickBot="1" x14ac:dyDescent="0.25">
      <c r="B3807" s="22">
        <v>3802</v>
      </c>
      <c r="C3807" s="32">
        <v>54634</v>
      </c>
      <c r="D3807" s="33" t="s">
        <v>2747</v>
      </c>
      <c r="E3807" s="34">
        <v>-9.6999999999999993</v>
      </c>
      <c r="F3807" s="34">
        <v>9.6999999999999993</v>
      </c>
      <c r="G3807" s="35">
        <v>327</v>
      </c>
      <c r="H3807" s="35">
        <v>7</v>
      </c>
      <c r="I3807" s="36"/>
    </row>
    <row r="3808" spans="2:9" ht="15.75" thickTop="1" thickBot="1" x14ac:dyDescent="0.25">
      <c r="B3808" s="22">
        <v>3803</v>
      </c>
      <c r="C3808" s="32">
        <v>54636</v>
      </c>
      <c r="D3808" s="33" t="s">
        <v>2748</v>
      </c>
      <c r="E3808" s="34">
        <v>-9.6999999999999993</v>
      </c>
      <c r="F3808" s="34">
        <v>9.6</v>
      </c>
      <c r="G3808" s="35">
        <v>324</v>
      </c>
      <c r="H3808" s="35">
        <v>7</v>
      </c>
      <c r="I3808" s="36"/>
    </row>
    <row r="3809" spans="2:9" ht="15.75" thickTop="1" thickBot="1" x14ac:dyDescent="0.25">
      <c r="B3809" s="22">
        <v>3804</v>
      </c>
      <c r="C3809" s="32">
        <v>54646</v>
      </c>
      <c r="D3809" s="33" t="s">
        <v>2749</v>
      </c>
      <c r="E3809" s="34">
        <v>-9.6</v>
      </c>
      <c r="F3809" s="34">
        <v>9.6999999999999993</v>
      </c>
      <c r="G3809" s="35">
        <v>314</v>
      </c>
      <c r="H3809" s="35">
        <v>7</v>
      </c>
      <c r="I3809" s="36"/>
    </row>
    <row r="3810" spans="2:9" ht="15.75" thickTop="1" thickBot="1" x14ac:dyDescent="0.25">
      <c r="B3810" s="22">
        <v>3805</v>
      </c>
      <c r="C3810" s="32">
        <v>54647</v>
      </c>
      <c r="D3810" s="33" t="s">
        <v>2750</v>
      </c>
      <c r="E3810" s="34">
        <v>-9.8000000000000007</v>
      </c>
      <c r="F3810" s="34">
        <v>9.8000000000000007</v>
      </c>
      <c r="G3810" s="35">
        <v>282</v>
      </c>
      <c r="H3810" s="35">
        <v>7</v>
      </c>
      <c r="I3810" s="36"/>
    </row>
    <row r="3811" spans="2:9" ht="15.75" thickTop="1" thickBot="1" x14ac:dyDescent="0.25">
      <c r="B3811" s="22">
        <v>3806</v>
      </c>
      <c r="C3811" s="32">
        <v>54649</v>
      </c>
      <c r="D3811" s="33" t="s">
        <v>2751</v>
      </c>
      <c r="E3811" s="34">
        <v>-10.3</v>
      </c>
      <c r="F3811" s="34">
        <v>9</v>
      </c>
      <c r="G3811" s="35">
        <v>416</v>
      </c>
      <c r="H3811" s="35">
        <v>6</v>
      </c>
      <c r="I3811" s="36"/>
    </row>
    <row r="3812" spans="2:9" ht="15.75" thickTop="1" thickBot="1" x14ac:dyDescent="0.25">
      <c r="B3812" s="22">
        <v>3807</v>
      </c>
      <c r="C3812" s="32">
        <v>54655</v>
      </c>
      <c r="D3812" s="33" t="s">
        <v>2752</v>
      </c>
      <c r="E3812" s="34">
        <v>-10.7</v>
      </c>
      <c r="F3812" s="34">
        <v>8.8000000000000007</v>
      </c>
      <c r="G3812" s="35">
        <v>438</v>
      </c>
      <c r="H3812" s="35">
        <v>6</v>
      </c>
      <c r="I3812" s="36"/>
    </row>
    <row r="3813" spans="2:9" ht="15.75" thickTop="1" thickBot="1" x14ac:dyDescent="0.25">
      <c r="B3813" s="22">
        <v>3808</v>
      </c>
      <c r="C3813" s="32">
        <v>54657</v>
      </c>
      <c r="D3813" s="33" t="s">
        <v>2753</v>
      </c>
      <c r="E3813" s="34">
        <v>-9.8000000000000007</v>
      </c>
      <c r="F3813" s="34">
        <v>9.6</v>
      </c>
      <c r="G3813" s="35">
        <v>322</v>
      </c>
      <c r="H3813" s="35">
        <v>6</v>
      </c>
      <c r="I3813" s="36"/>
    </row>
    <row r="3814" spans="2:9" ht="15.75" thickTop="1" thickBot="1" x14ac:dyDescent="0.25">
      <c r="B3814" s="22">
        <v>3809</v>
      </c>
      <c r="C3814" s="32">
        <v>54662</v>
      </c>
      <c r="D3814" s="33" t="s">
        <v>2754</v>
      </c>
      <c r="E3814" s="34">
        <v>-9.8000000000000007</v>
      </c>
      <c r="F3814" s="34">
        <v>9.6</v>
      </c>
      <c r="G3814" s="35">
        <v>338</v>
      </c>
      <c r="H3814" s="35">
        <v>7</v>
      </c>
      <c r="I3814" s="36"/>
    </row>
    <row r="3815" spans="2:9" ht="15.75" thickTop="1" thickBot="1" x14ac:dyDescent="0.25">
      <c r="B3815" s="22">
        <v>3810</v>
      </c>
      <c r="C3815" s="32">
        <v>54664</v>
      </c>
      <c r="D3815" s="33" t="s">
        <v>2755</v>
      </c>
      <c r="E3815" s="34">
        <v>-9.6</v>
      </c>
      <c r="F3815" s="34">
        <v>9.6</v>
      </c>
      <c r="G3815" s="35">
        <v>329</v>
      </c>
      <c r="H3815" s="35">
        <v>7</v>
      </c>
      <c r="I3815" s="36"/>
    </row>
    <row r="3816" spans="2:9" ht="15.75" thickTop="1" thickBot="1" x14ac:dyDescent="0.25">
      <c r="B3816" s="22">
        <v>3811</v>
      </c>
      <c r="C3816" s="32">
        <v>54666</v>
      </c>
      <c r="D3816" s="33" t="s">
        <v>2756</v>
      </c>
      <c r="E3816" s="34">
        <v>-9.1999999999999993</v>
      </c>
      <c r="F3816" s="34">
        <v>10.3</v>
      </c>
      <c r="G3816" s="35">
        <v>182</v>
      </c>
      <c r="H3816" s="35">
        <v>7</v>
      </c>
      <c r="I3816" s="36"/>
    </row>
    <row r="3817" spans="2:9" ht="15.75" thickTop="1" thickBot="1" x14ac:dyDescent="0.25">
      <c r="B3817" s="22">
        <v>3812</v>
      </c>
      <c r="C3817" s="32">
        <v>54668</v>
      </c>
      <c r="D3817" s="33" t="s">
        <v>2757</v>
      </c>
      <c r="E3817" s="34">
        <v>-9.1999999999999993</v>
      </c>
      <c r="F3817" s="34">
        <v>10.199999999999999</v>
      </c>
      <c r="G3817" s="35">
        <v>189</v>
      </c>
      <c r="H3817" s="35">
        <v>7</v>
      </c>
      <c r="I3817" s="36"/>
    </row>
    <row r="3818" spans="2:9" ht="15.75" thickTop="1" thickBot="1" x14ac:dyDescent="0.25">
      <c r="B3818" s="22">
        <v>3813</v>
      </c>
      <c r="C3818" s="32">
        <v>54669</v>
      </c>
      <c r="D3818" s="33" t="s">
        <v>2758</v>
      </c>
      <c r="E3818" s="34">
        <v>-9.1</v>
      </c>
      <c r="F3818" s="34">
        <v>10.3</v>
      </c>
      <c r="G3818" s="35">
        <v>170</v>
      </c>
      <c r="H3818" s="35">
        <v>7</v>
      </c>
      <c r="I3818" s="36"/>
    </row>
    <row r="3819" spans="2:9" ht="15.75" thickTop="1" thickBot="1" x14ac:dyDescent="0.25">
      <c r="B3819" s="22">
        <v>3814</v>
      </c>
      <c r="C3819" s="32">
        <v>54673</v>
      </c>
      <c r="D3819" s="33" t="s">
        <v>2759</v>
      </c>
      <c r="E3819" s="34">
        <v>-10.7</v>
      </c>
      <c r="F3819" s="34">
        <v>8.6</v>
      </c>
      <c r="G3819" s="35">
        <v>486</v>
      </c>
      <c r="H3819" s="35">
        <v>6</v>
      </c>
      <c r="I3819" s="36"/>
    </row>
    <row r="3820" spans="2:9" ht="15.75" thickTop="1" thickBot="1" x14ac:dyDescent="0.25">
      <c r="B3820" s="22">
        <v>3815</v>
      </c>
      <c r="C3820" s="32">
        <v>54675</v>
      </c>
      <c r="D3820" s="33" t="s">
        <v>2760</v>
      </c>
      <c r="E3820" s="34">
        <v>-9.6</v>
      </c>
      <c r="F3820" s="34">
        <v>9.6999999999999993</v>
      </c>
      <c r="G3820" s="35">
        <v>319</v>
      </c>
      <c r="H3820" s="35">
        <v>6</v>
      </c>
      <c r="I3820" s="36"/>
    </row>
    <row r="3821" spans="2:9" ht="15.75" thickTop="1" thickBot="1" x14ac:dyDescent="0.25">
      <c r="B3821" s="22">
        <v>3816</v>
      </c>
      <c r="C3821" s="32">
        <v>54687</v>
      </c>
      <c r="D3821" s="33" t="s">
        <v>2761</v>
      </c>
      <c r="E3821" s="34">
        <v>-10.8</v>
      </c>
      <c r="F3821" s="34">
        <v>8.6</v>
      </c>
      <c r="G3821" s="35">
        <v>480</v>
      </c>
      <c r="H3821" s="35">
        <v>6</v>
      </c>
      <c r="I3821" s="36"/>
    </row>
    <row r="3822" spans="2:9" ht="15.75" thickTop="1" thickBot="1" x14ac:dyDescent="0.25">
      <c r="B3822" s="22">
        <v>3817</v>
      </c>
      <c r="C3822" s="32">
        <v>54689</v>
      </c>
      <c r="D3822" s="33" t="s">
        <v>2762</v>
      </c>
      <c r="E3822" s="34">
        <v>-10.5</v>
      </c>
      <c r="F3822" s="34">
        <v>8.6</v>
      </c>
      <c r="G3822" s="35">
        <v>476</v>
      </c>
      <c r="H3822" s="35">
        <v>6</v>
      </c>
      <c r="I3822" s="36"/>
    </row>
    <row r="3823" spans="2:9" ht="15.75" thickTop="1" thickBot="1" x14ac:dyDescent="0.25">
      <c r="B3823" s="22">
        <v>3818</v>
      </c>
      <c r="C3823" s="32">
        <v>55116</v>
      </c>
      <c r="D3823" s="33" t="s">
        <v>2763</v>
      </c>
      <c r="E3823" s="34">
        <v>-8.6</v>
      </c>
      <c r="F3823" s="34">
        <v>11.7</v>
      </c>
      <c r="G3823" s="35">
        <v>95</v>
      </c>
      <c r="H3823" s="35">
        <v>12</v>
      </c>
      <c r="I3823" s="36"/>
    </row>
    <row r="3824" spans="2:9" ht="15.75" thickTop="1" thickBot="1" x14ac:dyDescent="0.25">
      <c r="B3824" s="22">
        <v>3819</v>
      </c>
      <c r="C3824" s="32">
        <v>55118</v>
      </c>
      <c r="D3824" s="33" t="s">
        <v>2763</v>
      </c>
      <c r="E3824" s="34">
        <v>-8.9</v>
      </c>
      <c r="F3824" s="34">
        <v>11.4</v>
      </c>
      <c r="G3824" s="35">
        <v>93</v>
      </c>
      <c r="H3824" s="35">
        <v>12</v>
      </c>
      <c r="I3824" s="36"/>
    </row>
    <row r="3825" spans="2:9" ht="15.75" thickTop="1" thickBot="1" x14ac:dyDescent="0.25">
      <c r="B3825" s="22">
        <v>3820</v>
      </c>
      <c r="C3825" s="32">
        <v>55120</v>
      </c>
      <c r="D3825" s="33" t="s">
        <v>2763</v>
      </c>
      <c r="E3825" s="34">
        <v>-9.5</v>
      </c>
      <c r="F3825" s="34">
        <v>11</v>
      </c>
      <c r="G3825" s="35">
        <v>87</v>
      </c>
      <c r="H3825" s="35">
        <v>12</v>
      </c>
      <c r="I3825" s="36"/>
    </row>
    <row r="3826" spans="2:9" ht="15.75" thickTop="1" thickBot="1" x14ac:dyDescent="0.25">
      <c r="B3826" s="22">
        <v>3821</v>
      </c>
      <c r="C3826" s="32">
        <v>55122</v>
      </c>
      <c r="D3826" s="33" t="s">
        <v>2763</v>
      </c>
      <c r="E3826" s="34">
        <v>-9.1</v>
      </c>
      <c r="F3826" s="34">
        <v>11.1</v>
      </c>
      <c r="G3826" s="35">
        <v>107</v>
      </c>
      <c r="H3826" s="35">
        <v>12</v>
      </c>
      <c r="I3826" s="36"/>
    </row>
    <row r="3827" spans="2:9" ht="15.75" thickTop="1" thickBot="1" x14ac:dyDescent="0.25">
      <c r="B3827" s="22">
        <v>3822</v>
      </c>
      <c r="C3827" s="32">
        <v>55124</v>
      </c>
      <c r="D3827" s="33" t="s">
        <v>2763</v>
      </c>
      <c r="E3827" s="34">
        <v>-9.5</v>
      </c>
      <c r="F3827" s="34">
        <v>10.8</v>
      </c>
      <c r="G3827" s="35">
        <v>122</v>
      </c>
      <c r="H3827" s="35">
        <v>12</v>
      </c>
      <c r="I3827" s="36"/>
    </row>
    <row r="3828" spans="2:9" ht="15.75" thickTop="1" thickBot="1" x14ac:dyDescent="0.25">
      <c r="B3828" s="22">
        <v>3823</v>
      </c>
      <c r="C3828" s="32">
        <v>55126</v>
      </c>
      <c r="D3828" s="33" t="s">
        <v>2763</v>
      </c>
      <c r="E3828" s="34">
        <v>-9.8000000000000007</v>
      </c>
      <c r="F3828" s="34">
        <v>10.4</v>
      </c>
      <c r="G3828" s="35">
        <v>178</v>
      </c>
      <c r="H3828" s="35">
        <v>12</v>
      </c>
      <c r="I3828" s="36"/>
    </row>
    <row r="3829" spans="2:9" ht="15.75" thickTop="1" thickBot="1" x14ac:dyDescent="0.25">
      <c r="B3829" s="22">
        <v>3824</v>
      </c>
      <c r="C3829" s="32">
        <v>55127</v>
      </c>
      <c r="D3829" s="33" t="s">
        <v>2763</v>
      </c>
      <c r="E3829" s="34">
        <v>-10.1</v>
      </c>
      <c r="F3829" s="34">
        <v>10.199999999999999</v>
      </c>
      <c r="G3829" s="35">
        <v>214</v>
      </c>
      <c r="H3829" s="35">
        <v>12</v>
      </c>
      <c r="I3829" s="36"/>
    </row>
    <row r="3830" spans="2:9" ht="15.75" thickTop="1" thickBot="1" x14ac:dyDescent="0.25">
      <c r="B3830" s="22">
        <v>3825</v>
      </c>
      <c r="C3830" s="32">
        <v>55128</v>
      </c>
      <c r="D3830" s="33" t="s">
        <v>2763</v>
      </c>
      <c r="E3830" s="34">
        <v>-9.6</v>
      </c>
      <c r="F3830" s="34">
        <v>10.8</v>
      </c>
      <c r="G3830" s="35">
        <v>121</v>
      </c>
      <c r="H3830" s="35">
        <v>12</v>
      </c>
      <c r="I3830" s="36"/>
    </row>
    <row r="3831" spans="2:9" ht="15.75" thickTop="1" thickBot="1" x14ac:dyDescent="0.25">
      <c r="B3831" s="22">
        <v>3826</v>
      </c>
      <c r="C3831" s="32">
        <v>55129</v>
      </c>
      <c r="D3831" s="33" t="s">
        <v>2764</v>
      </c>
      <c r="E3831" s="34">
        <v>-10</v>
      </c>
      <c r="F3831" s="34">
        <v>10.5</v>
      </c>
      <c r="G3831" s="35">
        <v>167</v>
      </c>
      <c r="H3831" s="35">
        <v>12</v>
      </c>
      <c r="I3831" s="36"/>
    </row>
    <row r="3832" spans="2:9" ht="15.75" thickTop="1" thickBot="1" x14ac:dyDescent="0.25">
      <c r="B3832" s="22">
        <v>3827</v>
      </c>
      <c r="C3832" s="32">
        <v>55130</v>
      </c>
      <c r="D3832" s="33" t="s">
        <v>2763</v>
      </c>
      <c r="E3832" s="34">
        <v>-9.5</v>
      </c>
      <c r="F3832" s="34">
        <v>10.9</v>
      </c>
      <c r="G3832" s="35">
        <v>88</v>
      </c>
      <c r="H3832" s="35">
        <v>12</v>
      </c>
      <c r="I3832" s="36"/>
    </row>
    <row r="3833" spans="2:9" ht="15.75" thickTop="1" thickBot="1" x14ac:dyDescent="0.25">
      <c r="B3833" s="22">
        <v>3828</v>
      </c>
      <c r="C3833" s="32">
        <v>55131</v>
      </c>
      <c r="D3833" s="33" t="s">
        <v>2763</v>
      </c>
      <c r="E3833" s="34">
        <v>-9</v>
      </c>
      <c r="F3833" s="34">
        <v>11.3</v>
      </c>
      <c r="G3833" s="35">
        <v>123</v>
      </c>
      <c r="H3833" s="35">
        <v>12</v>
      </c>
      <c r="I3833" s="36"/>
    </row>
    <row r="3834" spans="2:9" ht="15.75" thickTop="1" thickBot="1" x14ac:dyDescent="0.25">
      <c r="B3834" s="22">
        <v>3829</v>
      </c>
      <c r="C3834" s="32">
        <v>55218</v>
      </c>
      <c r="D3834" s="33" t="s">
        <v>2765</v>
      </c>
      <c r="E3834" s="34">
        <v>-9.5</v>
      </c>
      <c r="F3834" s="34">
        <v>10.8</v>
      </c>
      <c r="G3834" s="35">
        <v>112</v>
      </c>
      <c r="H3834" s="35">
        <v>12</v>
      </c>
      <c r="I3834" s="36"/>
    </row>
    <row r="3835" spans="2:9" ht="15.75" thickTop="1" thickBot="1" x14ac:dyDescent="0.25">
      <c r="B3835" s="22">
        <v>3830</v>
      </c>
      <c r="C3835" s="32">
        <v>55232</v>
      </c>
      <c r="D3835" s="33" t="s">
        <v>2766</v>
      </c>
      <c r="E3835" s="34">
        <v>-10</v>
      </c>
      <c r="F3835" s="34">
        <v>10.4</v>
      </c>
      <c r="G3835" s="35">
        <v>200</v>
      </c>
      <c r="H3835" s="35">
        <v>12</v>
      </c>
      <c r="I3835" s="36"/>
    </row>
    <row r="3836" spans="2:9" ht="15.75" thickTop="1" thickBot="1" x14ac:dyDescent="0.25">
      <c r="B3836" s="22">
        <v>3831</v>
      </c>
      <c r="C3836" s="32">
        <v>55234</v>
      </c>
      <c r="D3836" s="33" t="s">
        <v>2767</v>
      </c>
      <c r="E3836" s="34">
        <v>-10.1</v>
      </c>
      <c r="F3836" s="34">
        <v>10.3</v>
      </c>
      <c r="G3836" s="35">
        <v>212</v>
      </c>
      <c r="H3836" s="35">
        <v>12</v>
      </c>
      <c r="I3836" s="36"/>
    </row>
    <row r="3837" spans="2:9" ht="15.75" thickTop="1" thickBot="1" x14ac:dyDescent="0.25">
      <c r="B3837" s="22">
        <v>3832</v>
      </c>
      <c r="C3837" s="32">
        <v>55237</v>
      </c>
      <c r="D3837" s="33" t="s">
        <v>2768</v>
      </c>
      <c r="E3837" s="34">
        <v>-10.199999999999999</v>
      </c>
      <c r="F3837" s="34">
        <v>10.6</v>
      </c>
      <c r="G3837" s="35">
        <v>140</v>
      </c>
      <c r="H3837" s="35">
        <v>12</v>
      </c>
      <c r="I3837" s="36"/>
    </row>
    <row r="3838" spans="2:9" ht="15.75" thickTop="1" thickBot="1" x14ac:dyDescent="0.25">
      <c r="B3838" s="22">
        <v>3833</v>
      </c>
      <c r="C3838" s="32">
        <v>55239</v>
      </c>
      <c r="D3838" s="33" t="s">
        <v>2769</v>
      </c>
      <c r="E3838" s="34">
        <v>-10.1</v>
      </c>
      <c r="F3838" s="34">
        <v>10.6</v>
      </c>
      <c r="G3838" s="35">
        <v>144</v>
      </c>
      <c r="H3838" s="35">
        <v>12</v>
      </c>
      <c r="I3838" s="36"/>
    </row>
    <row r="3839" spans="2:9" ht="15.75" thickTop="1" thickBot="1" x14ac:dyDescent="0.25">
      <c r="B3839" s="22">
        <v>3834</v>
      </c>
      <c r="C3839" s="32">
        <v>55246</v>
      </c>
      <c r="D3839" s="33" t="s">
        <v>2770</v>
      </c>
      <c r="E3839" s="34">
        <v>-9.6</v>
      </c>
      <c r="F3839" s="34">
        <v>10.8</v>
      </c>
      <c r="G3839" s="35">
        <v>98</v>
      </c>
      <c r="H3839" s="35">
        <v>12</v>
      </c>
      <c r="I3839" s="36"/>
    </row>
    <row r="3840" spans="2:9" ht="15.75" thickTop="1" thickBot="1" x14ac:dyDescent="0.25">
      <c r="B3840" s="22">
        <v>3835</v>
      </c>
      <c r="C3840" s="32">
        <v>55252</v>
      </c>
      <c r="D3840" s="33" t="s">
        <v>2771</v>
      </c>
      <c r="E3840" s="34">
        <v>-9.6</v>
      </c>
      <c r="F3840" s="34">
        <v>10.9</v>
      </c>
      <c r="G3840" s="35">
        <v>87</v>
      </c>
      <c r="H3840" s="35">
        <v>12</v>
      </c>
      <c r="I3840" s="36"/>
    </row>
    <row r="3841" spans="2:9" ht="15.75" thickTop="1" thickBot="1" x14ac:dyDescent="0.25">
      <c r="B3841" s="22">
        <v>3836</v>
      </c>
      <c r="C3841" s="32">
        <v>55257</v>
      </c>
      <c r="D3841" s="33" t="s">
        <v>2772</v>
      </c>
      <c r="E3841" s="34">
        <v>-9.8000000000000007</v>
      </c>
      <c r="F3841" s="34">
        <v>10.7</v>
      </c>
      <c r="G3841" s="35">
        <v>128</v>
      </c>
      <c r="H3841" s="35">
        <v>12</v>
      </c>
      <c r="I3841" s="36"/>
    </row>
    <row r="3842" spans="2:9" ht="15.75" thickTop="1" thickBot="1" x14ac:dyDescent="0.25">
      <c r="B3842" s="22">
        <v>3837</v>
      </c>
      <c r="C3842" s="32">
        <v>55262</v>
      </c>
      <c r="D3842" s="33" t="s">
        <v>2773</v>
      </c>
      <c r="E3842" s="34">
        <v>-9.8000000000000007</v>
      </c>
      <c r="F3842" s="34">
        <v>10.8</v>
      </c>
      <c r="G3842" s="35">
        <v>83</v>
      </c>
      <c r="H3842" s="35">
        <v>12</v>
      </c>
      <c r="I3842" s="36"/>
    </row>
    <row r="3843" spans="2:9" ht="15.75" thickTop="1" thickBot="1" x14ac:dyDescent="0.25">
      <c r="B3843" s="22">
        <v>3838</v>
      </c>
      <c r="C3843" s="32">
        <v>55263</v>
      </c>
      <c r="D3843" s="33" t="s">
        <v>2774</v>
      </c>
      <c r="E3843" s="34">
        <v>-10.199999999999999</v>
      </c>
      <c r="F3843" s="34">
        <v>10.1</v>
      </c>
      <c r="G3843" s="35">
        <v>223</v>
      </c>
      <c r="H3843" s="35">
        <v>12</v>
      </c>
      <c r="I3843" s="36"/>
    </row>
    <row r="3844" spans="2:9" ht="15.75" thickTop="1" thickBot="1" x14ac:dyDescent="0.25">
      <c r="B3844" s="22">
        <v>3839</v>
      </c>
      <c r="C3844" s="32">
        <v>55268</v>
      </c>
      <c r="D3844" s="33" t="s">
        <v>2775</v>
      </c>
      <c r="E3844" s="34">
        <v>-9.8000000000000007</v>
      </c>
      <c r="F3844" s="34">
        <v>10.7</v>
      </c>
      <c r="G3844" s="35">
        <v>137</v>
      </c>
      <c r="H3844" s="35">
        <v>12</v>
      </c>
      <c r="I3844" s="36"/>
    </row>
    <row r="3845" spans="2:9" ht="15.75" thickTop="1" thickBot="1" x14ac:dyDescent="0.25">
      <c r="B3845" s="22">
        <v>3840</v>
      </c>
      <c r="C3845" s="32">
        <v>55270</v>
      </c>
      <c r="D3845" s="33" t="s">
        <v>2776</v>
      </c>
      <c r="E3845" s="34">
        <v>-10.3</v>
      </c>
      <c r="F3845" s="34">
        <v>10.1</v>
      </c>
      <c r="G3845" s="35">
        <v>224</v>
      </c>
      <c r="H3845" s="35">
        <v>12</v>
      </c>
      <c r="I3845" s="36"/>
    </row>
    <row r="3846" spans="2:9" ht="15.75" thickTop="1" thickBot="1" x14ac:dyDescent="0.25">
      <c r="B3846" s="22">
        <v>3841</v>
      </c>
      <c r="C3846" s="32">
        <v>55271</v>
      </c>
      <c r="D3846" s="33" t="s">
        <v>2777</v>
      </c>
      <c r="E3846" s="34">
        <v>-10</v>
      </c>
      <c r="F3846" s="34">
        <v>10.7</v>
      </c>
      <c r="G3846" s="35">
        <v>110</v>
      </c>
      <c r="H3846" s="35">
        <v>12</v>
      </c>
      <c r="I3846" s="36"/>
    </row>
    <row r="3847" spans="2:9" ht="15.75" thickTop="1" thickBot="1" x14ac:dyDescent="0.25">
      <c r="B3847" s="22">
        <v>3842</v>
      </c>
      <c r="C3847" s="32">
        <v>55276</v>
      </c>
      <c r="D3847" s="33" t="s">
        <v>2778</v>
      </c>
      <c r="E3847" s="34">
        <v>-10.1</v>
      </c>
      <c r="F3847" s="34">
        <v>10.9</v>
      </c>
      <c r="G3847" s="35">
        <v>90</v>
      </c>
      <c r="H3847" s="35">
        <v>12</v>
      </c>
      <c r="I3847" s="36"/>
    </row>
    <row r="3848" spans="2:9" ht="15.75" thickTop="1" thickBot="1" x14ac:dyDescent="0.25">
      <c r="B3848" s="22">
        <v>3843</v>
      </c>
      <c r="C3848" s="32">
        <v>55278</v>
      </c>
      <c r="D3848" s="33" t="s">
        <v>2779</v>
      </c>
      <c r="E3848" s="34">
        <v>-10.1</v>
      </c>
      <c r="F3848" s="34">
        <v>10.6</v>
      </c>
      <c r="G3848" s="35">
        <v>159</v>
      </c>
      <c r="H3848" s="35">
        <v>12</v>
      </c>
      <c r="I3848" s="36"/>
    </row>
    <row r="3849" spans="2:9" ht="15.75" thickTop="1" thickBot="1" x14ac:dyDescent="0.25">
      <c r="B3849" s="22">
        <v>3844</v>
      </c>
      <c r="C3849" s="32">
        <v>55283</v>
      </c>
      <c r="D3849" s="33" t="s">
        <v>2780</v>
      </c>
      <c r="E3849" s="34">
        <v>-10</v>
      </c>
      <c r="F3849" s="34">
        <v>10.7</v>
      </c>
      <c r="G3849" s="35">
        <v>140</v>
      </c>
      <c r="H3849" s="35">
        <v>12</v>
      </c>
      <c r="I3849" s="36"/>
    </row>
    <row r="3850" spans="2:9" ht="15.75" thickTop="1" thickBot="1" x14ac:dyDescent="0.25">
      <c r="B3850" s="22">
        <v>3845</v>
      </c>
      <c r="C3850" s="32">
        <v>55286</v>
      </c>
      <c r="D3850" s="33" t="s">
        <v>2781</v>
      </c>
      <c r="E3850" s="34">
        <v>-10.3</v>
      </c>
      <c r="F3850" s="34">
        <v>10.199999999999999</v>
      </c>
      <c r="G3850" s="35">
        <v>222</v>
      </c>
      <c r="H3850" s="35">
        <v>12</v>
      </c>
      <c r="I3850" s="36"/>
    </row>
    <row r="3851" spans="2:9" ht="15.75" thickTop="1" thickBot="1" x14ac:dyDescent="0.25">
      <c r="B3851" s="22">
        <v>3846</v>
      </c>
      <c r="C3851" s="32">
        <v>55288</v>
      </c>
      <c r="D3851" s="33" t="s">
        <v>2782</v>
      </c>
      <c r="E3851" s="34">
        <v>-10.4</v>
      </c>
      <c r="F3851" s="34">
        <v>10</v>
      </c>
      <c r="G3851" s="35">
        <v>249</v>
      </c>
      <c r="H3851" s="35">
        <v>12</v>
      </c>
      <c r="I3851" s="36"/>
    </row>
    <row r="3852" spans="2:9" ht="15.75" thickTop="1" thickBot="1" x14ac:dyDescent="0.25">
      <c r="B3852" s="22">
        <v>3847</v>
      </c>
      <c r="C3852" s="32">
        <v>55291</v>
      </c>
      <c r="D3852" s="33" t="s">
        <v>2783</v>
      </c>
      <c r="E3852" s="34">
        <v>-10</v>
      </c>
      <c r="F3852" s="34">
        <v>10.6</v>
      </c>
      <c r="G3852" s="35">
        <v>149</v>
      </c>
      <c r="H3852" s="35">
        <v>12</v>
      </c>
      <c r="I3852" s="36"/>
    </row>
    <row r="3853" spans="2:9" ht="15.75" thickTop="1" thickBot="1" x14ac:dyDescent="0.25">
      <c r="B3853" s="22">
        <v>3848</v>
      </c>
      <c r="C3853" s="32">
        <v>55294</v>
      </c>
      <c r="D3853" s="33" t="s">
        <v>2784</v>
      </c>
      <c r="E3853" s="34">
        <v>-9.8000000000000007</v>
      </c>
      <c r="F3853" s="34">
        <v>10.8</v>
      </c>
      <c r="G3853" s="35">
        <v>106</v>
      </c>
      <c r="H3853" s="35">
        <v>12</v>
      </c>
      <c r="I3853" s="36"/>
    </row>
    <row r="3854" spans="2:9" ht="15.75" thickTop="1" thickBot="1" x14ac:dyDescent="0.25">
      <c r="B3854" s="22">
        <v>3849</v>
      </c>
      <c r="C3854" s="32">
        <v>55296</v>
      </c>
      <c r="D3854" s="33" t="s">
        <v>2785</v>
      </c>
      <c r="E3854" s="34">
        <v>-10</v>
      </c>
      <c r="F3854" s="34">
        <v>10.6</v>
      </c>
      <c r="G3854" s="35">
        <v>137</v>
      </c>
      <c r="H3854" s="35">
        <v>12</v>
      </c>
      <c r="I3854" s="36"/>
    </row>
    <row r="3855" spans="2:9" ht="15.75" thickTop="1" thickBot="1" x14ac:dyDescent="0.25">
      <c r="B3855" s="22">
        <v>3850</v>
      </c>
      <c r="C3855" s="32">
        <v>55299</v>
      </c>
      <c r="D3855" s="33" t="s">
        <v>2786</v>
      </c>
      <c r="E3855" s="34">
        <v>-10</v>
      </c>
      <c r="F3855" s="34">
        <v>10.7</v>
      </c>
      <c r="G3855" s="35">
        <v>125</v>
      </c>
      <c r="H3855" s="35">
        <v>12</v>
      </c>
      <c r="I3855" s="36"/>
    </row>
    <row r="3856" spans="2:9" ht="15.75" thickTop="1" thickBot="1" x14ac:dyDescent="0.25">
      <c r="B3856" s="22">
        <v>3851</v>
      </c>
      <c r="C3856" s="32">
        <v>55411</v>
      </c>
      <c r="D3856" s="33" t="s">
        <v>2787</v>
      </c>
      <c r="E3856" s="34">
        <v>-9.6999999999999993</v>
      </c>
      <c r="F3856" s="34">
        <v>10.7</v>
      </c>
      <c r="G3856" s="35">
        <v>104</v>
      </c>
      <c r="H3856" s="35">
        <v>12</v>
      </c>
      <c r="I3856" s="36"/>
    </row>
    <row r="3857" spans="2:9" ht="15.75" thickTop="1" thickBot="1" x14ac:dyDescent="0.25">
      <c r="B3857" s="22">
        <v>3852</v>
      </c>
      <c r="C3857" s="32">
        <v>55413</v>
      </c>
      <c r="D3857" s="33" t="s">
        <v>2788</v>
      </c>
      <c r="E3857" s="34">
        <v>-12.1</v>
      </c>
      <c r="F3857" s="34">
        <v>7.8</v>
      </c>
      <c r="G3857" s="35">
        <v>614</v>
      </c>
      <c r="H3857" s="35">
        <v>7</v>
      </c>
      <c r="I3857" s="36"/>
    </row>
    <row r="3858" spans="2:9" ht="15.75" thickTop="1" thickBot="1" x14ac:dyDescent="0.25">
      <c r="B3858" s="22">
        <v>3853</v>
      </c>
      <c r="C3858" s="32">
        <v>55422</v>
      </c>
      <c r="D3858" s="33" t="s">
        <v>2789</v>
      </c>
      <c r="E3858" s="34">
        <v>-10.5</v>
      </c>
      <c r="F3858" s="34">
        <v>9.1</v>
      </c>
      <c r="G3858" s="35">
        <v>379</v>
      </c>
      <c r="H3858" s="35">
        <v>7</v>
      </c>
      <c r="I3858" s="36"/>
    </row>
    <row r="3859" spans="2:9" ht="15.75" thickTop="1" thickBot="1" x14ac:dyDescent="0.25">
      <c r="B3859" s="22">
        <v>3854</v>
      </c>
      <c r="C3859" s="32">
        <v>55424</v>
      </c>
      <c r="D3859" s="33" t="s">
        <v>2790</v>
      </c>
      <c r="E3859" s="34">
        <v>-9.5</v>
      </c>
      <c r="F3859" s="34">
        <v>10.4</v>
      </c>
      <c r="G3859" s="35">
        <v>154</v>
      </c>
      <c r="H3859" s="35">
        <v>12</v>
      </c>
      <c r="I3859" s="36"/>
    </row>
    <row r="3860" spans="2:9" ht="15.75" thickTop="1" thickBot="1" x14ac:dyDescent="0.25">
      <c r="B3860" s="22">
        <v>3855</v>
      </c>
      <c r="C3860" s="32">
        <v>55425</v>
      </c>
      <c r="D3860" s="33" t="s">
        <v>2791</v>
      </c>
      <c r="E3860" s="34">
        <v>-10.5</v>
      </c>
      <c r="F3860" s="34">
        <v>9.1</v>
      </c>
      <c r="G3860" s="35">
        <v>359</v>
      </c>
      <c r="H3860" s="35">
        <v>12</v>
      </c>
      <c r="I3860" s="36"/>
    </row>
    <row r="3861" spans="2:9" ht="15.75" thickTop="1" thickBot="1" x14ac:dyDescent="0.25">
      <c r="B3861" s="22">
        <v>3856</v>
      </c>
      <c r="C3861" s="32">
        <v>55430</v>
      </c>
      <c r="D3861" s="33" t="s">
        <v>2792</v>
      </c>
      <c r="E3861" s="34">
        <v>-10.1</v>
      </c>
      <c r="F3861" s="34">
        <v>9.6</v>
      </c>
      <c r="G3861" s="35">
        <v>288</v>
      </c>
      <c r="H3861" s="35">
        <v>7</v>
      </c>
      <c r="I3861" s="36"/>
    </row>
    <row r="3862" spans="2:9" ht="15.75" thickTop="1" thickBot="1" x14ac:dyDescent="0.25">
      <c r="B3862" s="22">
        <v>3857</v>
      </c>
      <c r="C3862" s="32">
        <v>55432</v>
      </c>
      <c r="D3862" s="33" t="s">
        <v>2793</v>
      </c>
      <c r="E3862" s="34">
        <v>-11.1</v>
      </c>
      <c r="F3862" s="34">
        <v>8.5</v>
      </c>
      <c r="G3862" s="35">
        <v>486</v>
      </c>
      <c r="H3862" s="35">
        <v>7</v>
      </c>
      <c r="I3862" s="36"/>
    </row>
    <row r="3863" spans="2:9" ht="15.75" thickTop="1" thickBot="1" x14ac:dyDescent="0.25">
      <c r="B3863" s="22">
        <v>3858</v>
      </c>
      <c r="C3863" s="32">
        <v>55435</v>
      </c>
      <c r="D3863" s="33" t="s">
        <v>2794</v>
      </c>
      <c r="E3863" s="34">
        <v>-9.9</v>
      </c>
      <c r="F3863" s="34">
        <v>10.7</v>
      </c>
      <c r="G3863" s="35">
        <v>112</v>
      </c>
      <c r="H3863" s="35">
        <v>12</v>
      </c>
      <c r="I3863" s="36"/>
    </row>
    <row r="3864" spans="2:9" ht="15.75" thickTop="1" thickBot="1" x14ac:dyDescent="0.25">
      <c r="B3864" s="22">
        <v>3859</v>
      </c>
      <c r="C3864" s="32">
        <v>55437</v>
      </c>
      <c r="D3864" s="33" t="s">
        <v>2795</v>
      </c>
      <c r="E3864" s="34">
        <v>-10.1</v>
      </c>
      <c r="F3864" s="34">
        <v>10.3</v>
      </c>
      <c r="G3864" s="35">
        <v>196</v>
      </c>
      <c r="H3864" s="35">
        <v>12</v>
      </c>
      <c r="I3864" s="36"/>
    </row>
    <row r="3865" spans="2:9" ht="15.75" thickTop="1" thickBot="1" x14ac:dyDescent="0.25">
      <c r="B3865" s="22">
        <v>3860</v>
      </c>
      <c r="C3865" s="32">
        <v>55442</v>
      </c>
      <c r="D3865" s="33" t="s">
        <v>2796</v>
      </c>
      <c r="E3865" s="34">
        <v>-10.5</v>
      </c>
      <c r="F3865" s="34">
        <v>9.3000000000000007</v>
      </c>
      <c r="G3865" s="35">
        <v>337</v>
      </c>
      <c r="H3865" s="35">
        <v>6</v>
      </c>
      <c r="I3865" s="36"/>
    </row>
    <row r="3866" spans="2:9" ht="15.75" thickTop="1" thickBot="1" x14ac:dyDescent="0.25">
      <c r="B3866" s="22">
        <v>3861</v>
      </c>
      <c r="C3866" s="32">
        <v>55444</v>
      </c>
      <c r="D3866" s="33" t="s">
        <v>2797</v>
      </c>
      <c r="E3866" s="34">
        <v>-10.6</v>
      </c>
      <c r="F3866" s="34">
        <v>9.1</v>
      </c>
      <c r="G3866" s="35">
        <v>365</v>
      </c>
      <c r="H3866" s="35">
        <v>6</v>
      </c>
      <c r="I3866" s="36"/>
    </row>
    <row r="3867" spans="2:9" ht="15.75" thickTop="1" thickBot="1" x14ac:dyDescent="0.25">
      <c r="B3867" s="22">
        <v>3862</v>
      </c>
      <c r="C3867" s="32">
        <v>55450</v>
      </c>
      <c r="D3867" s="33" t="s">
        <v>2798</v>
      </c>
      <c r="E3867" s="34">
        <v>-9.9</v>
      </c>
      <c r="F3867" s="34">
        <v>10.5</v>
      </c>
      <c r="G3867" s="35">
        <v>143</v>
      </c>
      <c r="H3867" s="35">
        <v>12</v>
      </c>
      <c r="I3867" s="36"/>
    </row>
    <row r="3868" spans="2:9" ht="15.75" thickTop="1" thickBot="1" x14ac:dyDescent="0.25">
      <c r="B3868" s="22">
        <v>3863</v>
      </c>
      <c r="C3868" s="32">
        <v>55452</v>
      </c>
      <c r="D3868" s="33" t="s">
        <v>2799</v>
      </c>
      <c r="E3868" s="34">
        <v>-10.1</v>
      </c>
      <c r="F3868" s="34">
        <v>9.9</v>
      </c>
      <c r="G3868" s="35">
        <v>241</v>
      </c>
      <c r="H3868" s="35">
        <v>12</v>
      </c>
      <c r="I3868" s="36"/>
    </row>
    <row r="3869" spans="2:9" ht="15.75" thickTop="1" thickBot="1" x14ac:dyDescent="0.25">
      <c r="B3869" s="22">
        <v>3864</v>
      </c>
      <c r="C3869" s="32">
        <v>55457</v>
      </c>
      <c r="D3869" s="33" t="s">
        <v>2800</v>
      </c>
      <c r="E3869" s="34">
        <v>-10</v>
      </c>
      <c r="F3869" s="34">
        <v>10.7</v>
      </c>
      <c r="G3869" s="35">
        <v>102</v>
      </c>
      <c r="H3869" s="35">
        <v>12</v>
      </c>
      <c r="I3869" s="36"/>
    </row>
    <row r="3870" spans="2:9" ht="15.75" thickTop="1" thickBot="1" x14ac:dyDescent="0.25">
      <c r="B3870" s="22">
        <v>3865</v>
      </c>
      <c r="C3870" s="32">
        <v>55459</v>
      </c>
      <c r="D3870" s="33" t="s">
        <v>2801</v>
      </c>
      <c r="E3870" s="34">
        <v>-10</v>
      </c>
      <c r="F3870" s="34">
        <v>10.6</v>
      </c>
      <c r="G3870" s="35">
        <v>120</v>
      </c>
      <c r="H3870" s="35">
        <v>12</v>
      </c>
      <c r="I3870" s="36"/>
    </row>
    <row r="3871" spans="2:9" ht="15.75" thickTop="1" thickBot="1" x14ac:dyDescent="0.25">
      <c r="B3871" s="22">
        <v>3866</v>
      </c>
      <c r="C3871" s="32">
        <v>55469</v>
      </c>
      <c r="D3871" s="33" t="s">
        <v>2802</v>
      </c>
      <c r="E3871" s="34">
        <v>-10.4</v>
      </c>
      <c r="F3871" s="34">
        <v>9.1999999999999993</v>
      </c>
      <c r="G3871" s="35">
        <v>342</v>
      </c>
      <c r="H3871" s="35">
        <v>6</v>
      </c>
      <c r="I3871" s="36"/>
    </row>
    <row r="3872" spans="2:9" ht="15.75" thickTop="1" thickBot="1" x14ac:dyDescent="0.25">
      <c r="B3872" s="22">
        <v>3867</v>
      </c>
      <c r="C3872" s="32">
        <v>55471</v>
      </c>
      <c r="D3872" s="33" t="s">
        <v>2803</v>
      </c>
      <c r="E3872" s="34">
        <v>-10.4</v>
      </c>
      <c r="F3872" s="34">
        <v>9.3000000000000007</v>
      </c>
      <c r="G3872" s="35">
        <v>328</v>
      </c>
      <c r="H3872" s="35">
        <v>6</v>
      </c>
      <c r="I3872" s="36"/>
    </row>
    <row r="3873" spans="2:9" ht="15.75" thickTop="1" thickBot="1" x14ac:dyDescent="0.25">
      <c r="B3873" s="22">
        <v>3868</v>
      </c>
      <c r="C3873" s="32">
        <v>55481</v>
      </c>
      <c r="D3873" s="33" t="s">
        <v>2804</v>
      </c>
      <c r="E3873" s="34">
        <v>-10.7</v>
      </c>
      <c r="F3873" s="34">
        <v>9</v>
      </c>
      <c r="G3873" s="35">
        <v>402</v>
      </c>
      <c r="H3873" s="35">
        <v>6</v>
      </c>
      <c r="I3873" s="36"/>
    </row>
    <row r="3874" spans="2:9" ht="15.75" thickTop="1" thickBot="1" x14ac:dyDescent="0.25">
      <c r="B3874" s="22">
        <v>3869</v>
      </c>
      <c r="C3874" s="32">
        <v>55483</v>
      </c>
      <c r="D3874" s="33" t="s">
        <v>2805</v>
      </c>
      <c r="E3874" s="34">
        <v>-10.7</v>
      </c>
      <c r="F3874" s="34">
        <v>8.9</v>
      </c>
      <c r="G3874" s="35">
        <v>414</v>
      </c>
      <c r="H3874" s="35">
        <v>6</v>
      </c>
      <c r="I3874" s="36"/>
    </row>
    <row r="3875" spans="2:9" ht="15.75" thickTop="1" thickBot="1" x14ac:dyDescent="0.25">
      <c r="B3875" s="22">
        <v>3870</v>
      </c>
      <c r="C3875" s="32">
        <v>55487</v>
      </c>
      <c r="D3875" s="33" t="s">
        <v>2806</v>
      </c>
      <c r="E3875" s="34">
        <v>-10.7</v>
      </c>
      <c r="F3875" s="34">
        <v>8.9</v>
      </c>
      <c r="G3875" s="35">
        <v>417</v>
      </c>
      <c r="H3875" s="35">
        <v>6</v>
      </c>
      <c r="I3875" s="36"/>
    </row>
    <row r="3876" spans="2:9" ht="15.75" thickTop="1" thickBot="1" x14ac:dyDescent="0.25">
      <c r="B3876" s="22">
        <v>3871</v>
      </c>
      <c r="C3876" s="32">
        <v>55490</v>
      </c>
      <c r="D3876" s="33" t="s">
        <v>1960</v>
      </c>
      <c r="E3876" s="34">
        <v>-10.5</v>
      </c>
      <c r="F3876" s="34">
        <v>9.3000000000000007</v>
      </c>
      <c r="G3876" s="35">
        <v>321</v>
      </c>
      <c r="H3876" s="35">
        <v>6</v>
      </c>
      <c r="I3876" s="36"/>
    </row>
    <row r="3877" spans="2:9" ht="15.75" thickTop="1" thickBot="1" x14ac:dyDescent="0.25">
      <c r="B3877" s="22">
        <v>3872</v>
      </c>
      <c r="C3877" s="32">
        <v>55491</v>
      </c>
      <c r="D3877" s="33" t="s">
        <v>2807</v>
      </c>
      <c r="E3877" s="34">
        <v>-10.8</v>
      </c>
      <c r="F3877" s="34">
        <v>8.6999999999999993</v>
      </c>
      <c r="G3877" s="35">
        <v>455</v>
      </c>
      <c r="H3877" s="35">
        <v>6</v>
      </c>
      <c r="I3877" s="36"/>
    </row>
    <row r="3878" spans="2:9" ht="15.75" thickTop="1" thickBot="1" x14ac:dyDescent="0.25">
      <c r="B3878" s="22">
        <v>3873</v>
      </c>
      <c r="C3878" s="32">
        <v>55494</v>
      </c>
      <c r="D3878" s="33" t="s">
        <v>2808</v>
      </c>
      <c r="E3878" s="34">
        <v>-10.9</v>
      </c>
      <c r="F3878" s="34">
        <v>8.6999999999999993</v>
      </c>
      <c r="G3878" s="35">
        <v>451</v>
      </c>
      <c r="H3878" s="35">
        <v>6</v>
      </c>
      <c r="I3878" s="36"/>
    </row>
    <row r="3879" spans="2:9" ht="15.75" thickTop="1" thickBot="1" x14ac:dyDescent="0.25">
      <c r="B3879" s="22">
        <v>3874</v>
      </c>
      <c r="C3879" s="32">
        <v>55496</v>
      </c>
      <c r="D3879" s="33" t="s">
        <v>2809</v>
      </c>
      <c r="E3879" s="34">
        <v>-11.6</v>
      </c>
      <c r="F3879" s="34">
        <v>8.1999999999999993</v>
      </c>
      <c r="G3879" s="35">
        <v>537</v>
      </c>
      <c r="H3879" s="35">
        <v>6</v>
      </c>
      <c r="I3879" s="36"/>
    </row>
    <row r="3880" spans="2:9" ht="15.75" thickTop="1" thickBot="1" x14ac:dyDescent="0.25">
      <c r="B3880" s="22">
        <v>3875</v>
      </c>
      <c r="C3880" s="32">
        <v>55497</v>
      </c>
      <c r="D3880" s="33" t="s">
        <v>2810</v>
      </c>
      <c r="E3880" s="34">
        <v>-10.8</v>
      </c>
      <c r="F3880" s="34">
        <v>8.8000000000000007</v>
      </c>
      <c r="G3880" s="35">
        <v>446</v>
      </c>
      <c r="H3880" s="35">
        <v>6</v>
      </c>
      <c r="I3880" s="36"/>
    </row>
    <row r="3881" spans="2:9" ht="15.75" thickTop="1" thickBot="1" x14ac:dyDescent="0.25">
      <c r="B3881" s="22">
        <v>3876</v>
      </c>
      <c r="C3881" s="32">
        <v>55499</v>
      </c>
      <c r="D3881" s="33" t="s">
        <v>2811</v>
      </c>
      <c r="E3881" s="34">
        <v>-11</v>
      </c>
      <c r="F3881" s="34">
        <v>8.6999999999999993</v>
      </c>
      <c r="G3881" s="35">
        <v>458</v>
      </c>
      <c r="H3881" s="35">
        <v>6</v>
      </c>
      <c r="I3881" s="36"/>
    </row>
    <row r="3882" spans="2:9" ht="15.75" thickTop="1" thickBot="1" x14ac:dyDescent="0.25">
      <c r="B3882" s="22">
        <v>3877</v>
      </c>
      <c r="C3882" s="32">
        <v>55543</v>
      </c>
      <c r="D3882" s="33" t="s">
        <v>2812</v>
      </c>
      <c r="E3882" s="34">
        <v>-10.199999999999999</v>
      </c>
      <c r="F3882" s="34">
        <v>10.1</v>
      </c>
      <c r="G3882" s="35">
        <v>215</v>
      </c>
      <c r="H3882" s="35">
        <v>12</v>
      </c>
      <c r="I3882" s="36"/>
    </row>
    <row r="3883" spans="2:9" ht="15.75" thickTop="1" thickBot="1" x14ac:dyDescent="0.25">
      <c r="B3883" s="22">
        <v>3878</v>
      </c>
      <c r="C3883" s="32">
        <v>55545</v>
      </c>
      <c r="D3883" s="33" t="s">
        <v>2812</v>
      </c>
      <c r="E3883" s="34">
        <v>-9.3000000000000007</v>
      </c>
      <c r="F3883" s="34">
        <v>11</v>
      </c>
      <c r="G3883" s="35">
        <v>103</v>
      </c>
      <c r="H3883" s="35">
        <v>12</v>
      </c>
      <c r="I3883" s="36"/>
    </row>
    <row r="3884" spans="2:9" ht="15.75" thickTop="1" thickBot="1" x14ac:dyDescent="0.25">
      <c r="B3884" s="22">
        <v>3879</v>
      </c>
      <c r="C3884" s="32">
        <v>55546</v>
      </c>
      <c r="D3884" s="33" t="s">
        <v>2813</v>
      </c>
      <c r="E3884" s="34">
        <v>-10.199999999999999</v>
      </c>
      <c r="F3884" s="34">
        <v>10.3</v>
      </c>
      <c r="G3884" s="35">
        <v>180</v>
      </c>
      <c r="H3884" s="35">
        <v>12</v>
      </c>
      <c r="I3884" s="36"/>
    </row>
    <row r="3885" spans="2:9" ht="15.75" thickTop="1" thickBot="1" x14ac:dyDescent="0.25">
      <c r="B3885" s="22">
        <v>3880</v>
      </c>
      <c r="C3885" s="32">
        <v>55559</v>
      </c>
      <c r="D3885" s="33" t="s">
        <v>2814</v>
      </c>
      <c r="E3885" s="34">
        <v>-9.9</v>
      </c>
      <c r="F3885" s="34">
        <v>10.6</v>
      </c>
      <c r="G3885" s="35">
        <v>131</v>
      </c>
      <c r="H3885" s="35">
        <v>12</v>
      </c>
      <c r="I3885" s="36"/>
    </row>
    <row r="3886" spans="2:9" ht="15.75" thickTop="1" thickBot="1" x14ac:dyDescent="0.25">
      <c r="B3886" s="22">
        <v>3881</v>
      </c>
      <c r="C3886" s="32">
        <v>55566</v>
      </c>
      <c r="D3886" s="33" t="s">
        <v>2815</v>
      </c>
      <c r="E3886" s="34">
        <v>-10.6</v>
      </c>
      <c r="F3886" s="34">
        <v>9.1999999999999993</v>
      </c>
      <c r="G3886" s="35">
        <v>341</v>
      </c>
      <c r="H3886" s="35">
        <v>6</v>
      </c>
      <c r="I3886" s="36"/>
    </row>
    <row r="3887" spans="2:9" ht="15.75" thickTop="1" thickBot="1" x14ac:dyDescent="0.25">
      <c r="B3887" s="22">
        <v>3882</v>
      </c>
      <c r="C3887" s="32">
        <v>55568</v>
      </c>
      <c r="D3887" s="33" t="s">
        <v>2816</v>
      </c>
      <c r="E3887" s="34">
        <v>-10.1</v>
      </c>
      <c r="F3887" s="34">
        <v>9.6999999999999993</v>
      </c>
      <c r="G3887" s="35">
        <v>253</v>
      </c>
      <c r="H3887" s="35">
        <v>12</v>
      </c>
      <c r="I3887" s="36"/>
    </row>
    <row r="3888" spans="2:9" ht="15.75" thickTop="1" thickBot="1" x14ac:dyDescent="0.25">
      <c r="B3888" s="22">
        <v>3883</v>
      </c>
      <c r="C3888" s="32">
        <v>55569</v>
      </c>
      <c r="D3888" s="33" t="s">
        <v>2817</v>
      </c>
      <c r="E3888" s="34">
        <v>-10.3</v>
      </c>
      <c r="F3888" s="34">
        <v>9.5</v>
      </c>
      <c r="G3888" s="35">
        <v>287</v>
      </c>
      <c r="H3888" s="35">
        <v>6</v>
      </c>
      <c r="I3888" s="36"/>
    </row>
    <row r="3889" spans="2:9" ht="15.75" thickTop="1" thickBot="1" x14ac:dyDescent="0.25">
      <c r="B3889" s="22">
        <v>3884</v>
      </c>
      <c r="C3889" s="32">
        <v>55571</v>
      </c>
      <c r="D3889" s="33" t="s">
        <v>2818</v>
      </c>
      <c r="E3889" s="34">
        <v>-9.8000000000000007</v>
      </c>
      <c r="F3889" s="34">
        <v>9.9</v>
      </c>
      <c r="G3889" s="35">
        <v>222</v>
      </c>
      <c r="H3889" s="35">
        <v>12</v>
      </c>
      <c r="I3889" s="36"/>
    </row>
    <row r="3890" spans="2:9" ht="15.75" thickTop="1" thickBot="1" x14ac:dyDescent="0.25">
      <c r="B3890" s="22">
        <v>3885</v>
      </c>
      <c r="C3890" s="32">
        <v>55576</v>
      </c>
      <c r="D3890" s="33" t="s">
        <v>2819</v>
      </c>
      <c r="E3890" s="34">
        <v>-10</v>
      </c>
      <c r="F3890" s="34">
        <v>10.6</v>
      </c>
      <c r="G3890" s="35">
        <v>113</v>
      </c>
      <c r="H3890" s="35">
        <v>12</v>
      </c>
      <c r="I3890" s="36"/>
    </row>
    <row r="3891" spans="2:9" ht="15.75" thickTop="1" thickBot="1" x14ac:dyDescent="0.25">
      <c r="B3891" s="22">
        <v>3886</v>
      </c>
      <c r="C3891" s="32">
        <v>55578</v>
      </c>
      <c r="D3891" s="33" t="s">
        <v>2820</v>
      </c>
      <c r="E3891" s="34">
        <v>-10.1</v>
      </c>
      <c r="F3891" s="34">
        <v>10.4</v>
      </c>
      <c r="G3891" s="35">
        <v>163</v>
      </c>
      <c r="H3891" s="35">
        <v>12</v>
      </c>
      <c r="I3891" s="36"/>
    </row>
    <row r="3892" spans="2:9" ht="15.75" thickTop="1" thickBot="1" x14ac:dyDescent="0.25">
      <c r="B3892" s="22">
        <v>3887</v>
      </c>
      <c r="C3892" s="32">
        <v>55583</v>
      </c>
      <c r="D3892" s="33" t="s">
        <v>2812</v>
      </c>
      <c r="E3892" s="34">
        <v>-10.1</v>
      </c>
      <c r="F3892" s="34">
        <v>10.3</v>
      </c>
      <c r="G3892" s="35">
        <v>161</v>
      </c>
      <c r="H3892" s="35">
        <v>12</v>
      </c>
      <c r="I3892" s="36"/>
    </row>
    <row r="3893" spans="2:9" ht="15.75" thickTop="1" thickBot="1" x14ac:dyDescent="0.25">
      <c r="B3893" s="22">
        <v>3888</v>
      </c>
      <c r="C3893" s="32">
        <v>55585</v>
      </c>
      <c r="D3893" s="33" t="s">
        <v>2821</v>
      </c>
      <c r="E3893" s="34">
        <v>-9.9</v>
      </c>
      <c r="F3893" s="34">
        <v>9.9</v>
      </c>
      <c r="G3893" s="35">
        <v>237</v>
      </c>
      <c r="H3893" s="35">
        <v>12</v>
      </c>
      <c r="I3893" s="36"/>
    </row>
    <row r="3894" spans="2:9" ht="15.75" thickTop="1" thickBot="1" x14ac:dyDescent="0.25">
      <c r="B3894" s="22">
        <v>3889</v>
      </c>
      <c r="C3894" s="32">
        <v>55590</v>
      </c>
      <c r="D3894" s="33" t="s">
        <v>2822</v>
      </c>
      <c r="E3894" s="34">
        <v>-9.6999999999999993</v>
      </c>
      <c r="F3894" s="34">
        <v>10.199999999999999</v>
      </c>
      <c r="G3894" s="35">
        <v>167</v>
      </c>
      <c r="H3894" s="35">
        <v>12</v>
      </c>
      <c r="I3894" s="36"/>
    </row>
    <row r="3895" spans="2:9" ht="15.75" thickTop="1" thickBot="1" x14ac:dyDescent="0.25">
      <c r="B3895" s="22">
        <v>3890</v>
      </c>
      <c r="C3895" s="32">
        <v>55592</v>
      </c>
      <c r="D3895" s="33" t="s">
        <v>2823</v>
      </c>
      <c r="E3895" s="34">
        <v>-10.1</v>
      </c>
      <c r="F3895" s="34">
        <v>9.6999999999999993</v>
      </c>
      <c r="G3895" s="35">
        <v>265</v>
      </c>
      <c r="H3895" s="35">
        <v>12</v>
      </c>
      <c r="I3895" s="36"/>
    </row>
    <row r="3896" spans="2:9" ht="15.75" thickTop="1" thickBot="1" x14ac:dyDescent="0.25">
      <c r="B3896" s="22">
        <v>3891</v>
      </c>
      <c r="C3896" s="32">
        <v>55593</v>
      </c>
      <c r="D3896" s="33" t="s">
        <v>2824</v>
      </c>
      <c r="E3896" s="34">
        <v>-10.1</v>
      </c>
      <c r="F3896" s="34">
        <v>10.4</v>
      </c>
      <c r="G3896" s="35">
        <v>145</v>
      </c>
      <c r="H3896" s="35">
        <v>12</v>
      </c>
      <c r="I3896" s="36"/>
    </row>
    <row r="3897" spans="2:9" ht="15.75" thickTop="1" thickBot="1" x14ac:dyDescent="0.25">
      <c r="B3897" s="22">
        <v>3892</v>
      </c>
      <c r="C3897" s="32">
        <v>55595</v>
      </c>
      <c r="D3897" s="33" t="s">
        <v>2825</v>
      </c>
      <c r="E3897" s="34">
        <v>-10.8</v>
      </c>
      <c r="F3897" s="34">
        <v>9</v>
      </c>
      <c r="G3897" s="35">
        <v>385</v>
      </c>
      <c r="H3897" s="35">
        <v>12</v>
      </c>
      <c r="I3897" s="36"/>
    </row>
    <row r="3898" spans="2:9" ht="15.75" thickTop="1" thickBot="1" x14ac:dyDescent="0.25">
      <c r="B3898" s="22">
        <v>3893</v>
      </c>
      <c r="C3898" s="32">
        <v>55596</v>
      </c>
      <c r="D3898" s="33" t="s">
        <v>2826</v>
      </c>
      <c r="E3898" s="34">
        <v>-9.8000000000000007</v>
      </c>
      <c r="F3898" s="34">
        <v>10</v>
      </c>
      <c r="G3898" s="35">
        <v>198</v>
      </c>
      <c r="H3898" s="35">
        <v>12</v>
      </c>
      <c r="I3898" s="36"/>
    </row>
    <row r="3899" spans="2:9" ht="15.75" thickTop="1" thickBot="1" x14ac:dyDescent="0.25">
      <c r="B3899" s="22">
        <v>3894</v>
      </c>
      <c r="C3899" s="32">
        <v>55597</v>
      </c>
      <c r="D3899" s="33" t="s">
        <v>2827</v>
      </c>
      <c r="E3899" s="34">
        <v>-10.1</v>
      </c>
      <c r="F3899" s="34">
        <v>10.5</v>
      </c>
      <c r="G3899" s="35">
        <v>132</v>
      </c>
      <c r="H3899" s="35">
        <v>12</v>
      </c>
      <c r="I3899" s="36"/>
    </row>
    <row r="3900" spans="2:9" ht="15.75" thickTop="1" thickBot="1" x14ac:dyDescent="0.25">
      <c r="B3900" s="22">
        <v>3895</v>
      </c>
      <c r="C3900" s="32">
        <v>55599</v>
      </c>
      <c r="D3900" s="33" t="s">
        <v>2828</v>
      </c>
      <c r="E3900" s="34">
        <v>-10</v>
      </c>
      <c r="F3900" s="34">
        <v>10.5</v>
      </c>
      <c r="G3900" s="35">
        <v>145</v>
      </c>
      <c r="H3900" s="35">
        <v>12</v>
      </c>
      <c r="I3900" s="36"/>
    </row>
    <row r="3901" spans="2:9" ht="15.75" thickTop="1" thickBot="1" x14ac:dyDescent="0.25">
      <c r="B3901" s="22">
        <v>3896</v>
      </c>
      <c r="C3901" s="32">
        <v>55606</v>
      </c>
      <c r="D3901" s="33" t="s">
        <v>2829</v>
      </c>
      <c r="E3901" s="34">
        <v>-10.6</v>
      </c>
      <c r="F3901" s="34">
        <v>9.3000000000000007</v>
      </c>
      <c r="G3901" s="35">
        <v>314</v>
      </c>
      <c r="H3901" s="35">
        <v>12</v>
      </c>
      <c r="I3901" s="36"/>
    </row>
    <row r="3902" spans="2:9" ht="15.75" thickTop="1" thickBot="1" x14ac:dyDescent="0.25">
      <c r="B3902" s="22">
        <v>3897</v>
      </c>
      <c r="C3902" s="32">
        <v>55608</v>
      </c>
      <c r="D3902" s="33" t="s">
        <v>399</v>
      </c>
      <c r="E3902" s="34">
        <v>-11.1</v>
      </c>
      <c r="F3902" s="34">
        <v>8.6999999999999993</v>
      </c>
      <c r="G3902" s="35">
        <v>426</v>
      </c>
      <c r="H3902" s="35">
        <v>6</v>
      </c>
      <c r="I3902" s="36"/>
    </row>
    <row r="3903" spans="2:9" ht="15.75" thickTop="1" thickBot="1" x14ac:dyDescent="0.25">
      <c r="B3903" s="22">
        <v>3898</v>
      </c>
      <c r="C3903" s="32">
        <v>55618</v>
      </c>
      <c r="D3903" s="33" t="s">
        <v>2830</v>
      </c>
      <c r="E3903" s="34">
        <v>-10.7</v>
      </c>
      <c r="F3903" s="34">
        <v>9.1999999999999993</v>
      </c>
      <c r="G3903" s="35">
        <v>344</v>
      </c>
      <c r="H3903" s="35">
        <v>6</v>
      </c>
      <c r="I3903" s="36"/>
    </row>
    <row r="3904" spans="2:9" ht="15.75" thickTop="1" thickBot="1" x14ac:dyDescent="0.25">
      <c r="B3904" s="22">
        <v>3899</v>
      </c>
      <c r="C3904" s="32">
        <v>55619</v>
      </c>
      <c r="D3904" s="33" t="s">
        <v>2831</v>
      </c>
      <c r="E3904" s="34">
        <v>-10.8</v>
      </c>
      <c r="F3904" s="34">
        <v>8.8000000000000007</v>
      </c>
      <c r="G3904" s="35">
        <v>406</v>
      </c>
      <c r="H3904" s="35">
        <v>6</v>
      </c>
      <c r="I3904" s="36"/>
    </row>
    <row r="3905" spans="2:9" ht="15.75" thickTop="1" thickBot="1" x14ac:dyDescent="0.25">
      <c r="B3905" s="22">
        <v>3900</v>
      </c>
      <c r="C3905" s="32">
        <v>55621</v>
      </c>
      <c r="D3905" s="33" t="s">
        <v>2832</v>
      </c>
      <c r="E3905" s="34">
        <v>-10.8</v>
      </c>
      <c r="F3905" s="34">
        <v>9.1999999999999993</v>
      </c>
      <c r="G3905" s="35">
        <v>346</v>
      </c>
      <c r="H3905" s="35">
        <v>12</v>
      </c>
      <c r="I3905" s="36"/>
    </row>
    <row r="3906" spans="2:9" ht="15.75" thickTop="1" thickBot="1" x14ac:dyDescent="0.25">
      <c r="B3906" s="22">
        <v>3901</v>
      </c>
      <c r="C3906" s="32">
        <v>55624</v>
      </c>
      <c r="D3906" s="33" t="s">
        <v>2833</v>
      </c>
      <c r="E3906" s="34">
        <v>-10.5</v>
      </c>
      <c r="F3906" s="34">
        <v>9.1999999999999993</v>
      </c>
      <c r="G3906" s="35">
        <v>350</v>
      </c>
      <c r="H3906" s="35">
        <v>6</v>
      </c>
      <c r="I3906" s="36"/>
    </row>
    <row r="3907" spans="2:9" ht="15.75" thickTop="1" thickBot="1" x14ac:dyDescent="0.25">
      <c r="B3907" s="22">
        <v>3902</v>
      </c>
      <c r="C3907" s="32">
        <v>55626</v>
      </c>
      <c r="D3907" s="33" t="s">
        <v>2834</v>
      </c>
      <c r="E3907" s="34">
        <v>-10.7</v>
      </c>
      <c r="F3907" s="34">
        <v>8.9</v>
      </c>
      <c r="G3907" s="35">
        <v>391</v>
      </c>
      <c r="H3907" s="35">
        <v>6</v>
      </c>
      <c r="I3907" s="36"/>
    </row>
    <row r="3908" spans="2:9" ht="15.75" thickTop="1" thickBot="1" x14ac:dyDescent="0.25">
      <c r="B3908" s="22">
        <v>3903</v>
      </c>
      <c r="C3908" s="32">
        <v>55627</v>
      </c>
      <c r="D3908" s="33" t="s">
        <v>2835</v>
      </c>
      <c r="E3908" s="34">
        <v>-10.199999999999999</v>
      </c>
      <c r="F3908" s="34">
        <v>9.6</v>
      </c>
      <c r="G3908" s="35">
        <v>256</v>
      </c>
      <c r="H3908" s="35">
        <v>12</v>
      </c>
      <c r="I3908" s="36"/>
    </row>
    <row r="3909" spans="2:9" ht="15.75" thickTop="1" thickBot="1" x14ac:dyDescent="0.25">
      <c r="B3909" s="22">
        <v>3904</v>
      </c>
      <c r="C3909" s="32">
        <v>55629</v>
      </c>
      <c r="D3909" s="33" t="s">
        <v>2836</v>
      </c>
      <c r="E3909" s="34">
        <v>-10.8</v>
      </c>
      <c r="F3909" s="34">
        <v>8.8000000000000007</v>
      </c>
      <c r="G3909" s="35">
        <v>424</v>
      </c>
      <c r="H3909" s="35">
        <v>6</v>
      </c>
      <c r="I3909" s="36"/>
    </row>
    <row r="3910" spans="2:9" ht="15.75" thickTop="1" thickBot="1" x14ac:dyDescent="0.25">
      <c r="B3910" s="22">
        <v>3905</v>
      </c>
      <c r="C3910" s="32">
        <v>55743</v>
      </c>
      <c r="D3910" s="33" t="s">
        <v>2837</v>
      </c>
      <c r="E3910" s="34">
        <v>-10.8</v>
      </c>
      <c r="F3910" s="34">
        <v>9</v>
      </c>
      <c r="G3910" s="35">
        <v>359</v>
      </c>
      <c r="H3910" s="35">
        <v>6</v>
      </c>
      <c r="I3910" s="36"/>
    </row>
    <row r="3911" spans="2:9" ht="15.75" thickTop="1" thickBot="1" x14ac:dyDescent="0.25">
      <c r="B3911" s="22">
        <v>3906</v>
      </c>
      <c r="C3911" s="32">
        <v>55756</v>
      </c>
      <c r="D3911" s="33" t="s">
        <v>2838</v>
      </c>
      <c r="E3911" s="34">
        <v>-10.8</v>
      </c>
      <c r="F3911" s="34">
        <v>8.9</v>
      </c>
      <c r="G3911" s="35">
        <v>370</v>
      </c>
      <c r="H3911" s="35">
        <v>6</v>
      </c>
      <c r="I3911" s="36"/>
    </row>
    <row r="3912" spans="2:9" ht="15.75" thickTop="1" thickBot="1" x14ac:dyDescent="0.25">
      <c r="B3912" s="22">
        <v>3907</v>
      </c>
      <c r="C3912" s="32">
        <v>55758</v>
      </c>
      <c r="D3912" s="33" t="s">
        <v>2839</v>
      </c>
      <c r="E3912" s="34">
        <v>-11.2</v>
      </c>
      <c r="F3912" s="34">
        <v>8.5</v>
      </c>
      <c r="G3912" s="35">
        <v>466</v>
      </c>
      <c r="H3912" s="35">
        <v>6</v>
      </c>
      <c r="I3912" s="36"/>
    </row>
    <row r="3913" spans="2:9" ht="15.75" thickTop="1" thickBot="1" x14ac:dyDescent="0.25">
      <c r="B3913" s="22">
        <v>3908</v>
      </c>
      <c r="C3913" s="32">
        <v>55765</v>
      </c>
      <c r="D3913" s="33" t="s">
        <v>2840</v>
      </c>
      <c r="E3913" s="34">
        <v>-10.7</v>
      </c>
      <c r="F3913" s="34">
        <v>8.9</v>
      </c>
      <c r="G3913" s="35">
        <v>416</v>
      </c>
      <c r="H3913" s="35">
        <v>6</v>
      </c>
      <c r="I3913" s="36"/>
    </row>
    <row r="3914" spans="2:9" ht="15.75" thickTop="1" thickBot="1" x14ac:dyDescent="0.25">
      <c r="B3914" s="22">
        <v>3909</v>
      </c>
      <c r="C3914" s="32">
        <v>55767</v>
      </c>
      <c r="D3914" s="33" t="s">
        <v>2841</v>
      </c>
      <c r="E3914" s="34">
        <v>-11.2</v>
      </c>
      <c r="F3914" s="34">
        <v>8.5</v>
      </c>
      <c r="G3914" s="35">
        <v>483</v>
      </c>
      <c r="H3914" s="35">
        <v>6</v>
      </c>
      <c r="I3914" s="36"/>
    </row>
    <row r="3915" spans="2:9" ht="15.75" thickTop="1" thickBot="1" x14ac:dyDescent="0.25">
      <c r="B3915" s="22">
        <v>3910</v>
      </c>
      <c r="C3915" s="32">
        <v>55768</v>
      </c>
      <c r="D3915" s="33" t="s">
        <v>2842</v>
      </c>
      <c r="E3915" s="34">
        <v>-10.5</v>
      </c>
      <c r="F3915" s="34">
        <v>9.3000000000000007</v>
      </c>
      <c r="G3915" s="35">
        <v>328</v>
      </c>
      <c r="H3915" s="35">
        <v>6</v>
      </c>
      <c r="I3915" s="36"/>
    </row>
    <row r="3916" spans="2:9" ht="15.75" thickTop="1" thickBot="1" x14ac:dyDescent="0.25">
      <c r="B3916" s="22">
        <v>3911</v>
      </c>
      <c r="C3916" s="32">
        <v>55774</v>
      </c>
      <c r="D3916" s="33" t="s">
        <v>2843</v>
      </c>
      <c r="E3916" s="34">
        <v>-10.8</v>
      </c>
      <c r="F3916" s="34">
        <v>8.9</v>
      </c>
      <c r="G3916" s="35">
        <v>416</v>
      </c>
      <c r="H3916" s="35">
        <v>6</v>
      </c>
      <c r="I3916" s="36"/>
    </row>
    <row r="3917" spans="2:9" ht="15.75" thickTop="1" thickBot="1" x14ac:dyDescent="0.25">
      <c r="B3917" s="22">
        <v>3912</v>
      </c>
      <c r="C3917" s="32">
        <v>55776</v>
      </c>
      <c r="D3917" s="33" t="s">
        <v>2844</v>
      </c>
      <c r="E3917" s="34">
        <v>-10.8</v>
      </c>
      <c r="F3917" s="34">
        <v>9</v>
      </c>
      <c r="G3917" s="35">
        <v>395</v>
      </c>
      <c r="H3917" s="35">
        <v>6</v>
      </c>
      <c r="I3917" s="36"/>
    </row>
    <row r="3918" spans="2:9" ht="15.75" thickTop="1" thickBot="1" x14ac:dyDescent="0.25">
      <c r="B3918" s="22">
        <v>3913</v>
      </c>
      <c r="C3918" s="32">
        <v>55777</v>
      </c>
      <c r="D3918" s="33" t="s">
        <v>2845</v>
      </c>
      <c r="E3918" s="34">
        <v>-11.2</v>
      </c>
      <c r="F3918" s="34">
        <v>8.6</v>
      </c>
      <c r="G3918" s="35">
        <v>479</v>
      </c>
      <c r="H3918" s="35">
        <v>6</v>
      </c>
      <c r="I3918" s="36"/>
    </row>
    <row r="3919" spans="2:9" ht="15.75" thickTop="1" thickBot="1" x14ac:dyDescent="0.25">
      <c r="B3919" s="22">
        <v>3914</v>
      </c>
      <c r="C3919" s="32">
        <v>55779</v>
      </c>
      <c r="D3919" s="33" t="s">
        <v>2591</v>
      </c>
      <c r="E3919" s="34">
        <v>-10.8</v>
      </c>
      <c r="F3919" s="34">
        <v>9</v>
      </c>
      <c r="G3919" s="35">
        <v>393</v>
      </c>
      <c r="H3919" s="35">
        <v>6</v>
      </c>
      <c r="I3919" s="36"/>
    </row>
    <row r="3920" spans="2:9" ht="15.75" thickTop="1" thickBot="1" x14ac:dyDescent="0.25">
      <c r="B3920" s="22">
        <v>3915</v>
      </c>
      <c r="C3920" s="32">
        <v>56068</v>
      </c>
      <c r="D3920" s="33" t="s">
        <v>2846</v>
      </c>
      <c r="E3920" s="34">
        <v>-8.1</v>
      </c>
      <c r="F3920" s="34">
        <v>11.4</v>
      </c>
      <c r="G3920" s="35">
        <v>74</v>
      </c>
      <c r="H3920" s="35">
        <v>5</v>
      </c>
      <c r="I3920" s="36"/>
    </row>
    <row r="3921" spans="2:9" ht="15.75" thickTop="1" thickBot="1" x14ac:dyDescent="0.25">
      <c r="B3921" s="22">
        <v>3916</v>
      </c>
      <c r="C3921" s="32">
        <v>56070</v>
      </c>
      <c r="D3921" s="33" t="s">
        <v>2846</v>
      </c>
      <c r="E3921" s="34">
        <v>-8.1999999999999993</v>
      </c>
      <c r="F3921" s="34">
        <v>11.2</v>
      </c>
      <c r="G3921" s="35">
        <v>68</v>
      </c>
      <c r="H3921" s="35">
        <v>5</v>
      </c>
      <c r="I3921" s="36"/>
    </row>
    <row r="3922" spans="2:9" ht="15.75" thickTop="1" thickBot="1" x14ac:dyDescent="0.25">
      <c r="B3922" s="22">
        <v>3917</v>
      </c>
      <c r="C3922" s="32">
        <v>56072</v>
      </c>
      <c r="D3922" s="33" t="s">
        <v>2846</v>
      </c>
      <c r="E3922" s="34">
        <v>-9.1</v>
      </c>
      <c r="F3922" s="34">
        <v>10.3</v>
      </c>
      <c r="G3922" s="35">
        <v>183</v>
      </c>
      <c r="H3922" s="35">
        <v>5</v>
      </c>
      <c r="I3922" s="36"/>
    </row>
    <row r="3923" spans="2:9" ht="15.75" thickTop="1" thickBot="1" x14ac:dyDescent="0.25">
      <c r="B3923" s="22">
        <v>3918</v>
      </c>
      <c r="C3923" s="32">
        <v>56073</v>
      </c>
      <c r="D3923" s="33" t="s">
        <v>2846</v>
      </c>
      <c r="E3923" s="34">
        <v>-8.5</v>
      </c>
      <c r="F3923" s="34">
        <v>10.8</v>
      </c>
      <c r="G3923" s="35">
        <v>173</v>
      </c>
      <c r="H3923" s="35">
        <v>5</v>
      </c>
      <c r="I3923" s="36"/>
    </row>
    <row r="3924" spans="2:9" ht="15.75" thickTop="1" thickBot="1" x14ac:dyDescent="0.25">
      <c r="B3924" s="22">
        <v>3919</v>
      </c>
      <c r="C3924" s="32">
        <v>56075</v>
      </c>
      <c r="D3924" s="33" t="s">
        <v>2846</v>
      </c>
      <c r="E3924" s="34">
        <v>-10.1</v>
      </c>
      <c r="F3924" s="34">
        <v>9.4</v>
      </c>
      <c r="G3924" s="35">
        <v>346</v>
      </c>
      <c r="H3924" s="35">
        <v>5</v>
      </c>
      <c r="I3924" s="36"/>
    </row>
    <row r="3925" spans="2:9" ht="15.75" thickTop="1" thickBot="1" x14ac:dyDescent="0.25">
      <c r="B3925" s="22">
        <v>3920</v>
      </c>
      <c r="C3925" s="32">
        <v>56076</v>
      </c>
      <c r="D3925" s="33" t="s">
        <v>2846</v>
      </c>
      <c r="E3925" s="34">
        <v>-9.3000000000000007</v>
      </c>
      <c r="F3925" s="34">
        <v>10</v>
      </c>
      <c r="G3925" s="35">
        <v>291</v>
      </c>
      <c r="H3925" s="35">
        <v>5</v>
      </c>
      <c r="I3925" s="36"/>
    </row>
    <row r="3926" spans="2:9" ht="15.75" thickTop="1" thickBot="1" x14ac:dyDescent="0.25">
      <c r="B3926" s="22">
        <v>3921</v>
      </c>
      <c r="C3926" s="32">
        <v>56077</v>
      </c>
      <c r="D3926" s="33" t="s">
        <v>2846</v>
      </c>
      <c r="E3926" s="34">
        <v>-9.3000000000000007</v>
      </c>
      <c r="F3926" s="34">
        <v>10.1</v>
      </c>
      <c r="G3926" s="35">
        <v>246</v>
      </c>
      <c r="H3926" s="35">
        <v>5</v>
      </c>
      <c r="I3926" s="36"/>
    </row>
    <row r="3927" spans="2:9" ht="15.75" thickTop="1" thickBot="1" x14ac:dyDescent="0.25">
      <c r="B3927" s="22">
        <v>3922</v>
      </c>
      <c r="C3927" s="32">
        <v>56112</v>
      </c>
      <c r="D3927" s="33" t="s">
        <v>2847</v>
      </c>
      <c r="E3927" s="34">
        <v>-9.1</v>
      </c>
      <c r="F3927" s="34">
        <v>10.5</v>
      </c>
      <c r="G3927" s="35">
        <v>151</v>
      </c>
      <c r="H3927" s="35">
        <v>7</v>
      </c>
      <c r="I3927" s="36"/>
    </row>
    <row r="3928" spans="2:9" ht="15.75" thickTop="1" thickBot="1" x14ac:dyDescent="0.25">
      <c r="B3928" s="22">
        <v>3923</v>
      </c>
      <c r="C3928" s="32">
        <v>56130</v>
      </c>
      <c r="D3928" s="33" t="s">
        <v>2848</v>
      </c>
      <c r="E3928" s="34">
        <v>-9</v>
      </c>
      <c r="F3928" s="34">
        <v>10.4</v>
      </c>
      <c r="G3928" s="35">
        <v>134</v>
      </c>
      <c r="H3928" s="35">
        <v>7</v>
      </c>
      <c r="I3928" s="36"/>
    </row>
    <row r="3929" spans="2:9" ht="15.75" thickTop="1" thickBot="1" x14ac:dyDescent="0.25">
      <c r="B3929" s="22">
        <v>3924</v>
      </c>
      <c r="C3929" s="32">
        <v>56132</v>
      </c>
      <c r="D3929" s="33" t="s">
        <v>2849</v>
      </c>
      <c r="E3929" s="34">
        <v>-9.1</v>
      </c>
      <c r="F3929" s="34">
        <v>10.5</v>
      </c>
      <c r="G3929" s="35">
        <v>117</v>
      </c>
      <c r="H3929" s="35">
        <v>7</v>
      </c>
      <c r="I3929" s="36"/>
    </row>
    <row r="3930" spans="2:9" ht="15.75" thickTop="1" thickBot="1" x14ac:dyDescent="0.25">
      <c r="B3930" s="22">
        <v>3925</v>
      </c>
      <c r="C3930" s="32">
        <v>56133</v>
      </c>
      <c r="D3930" s="33" t="s">
        <v>2850</v>
      </c>
      <c r="E3930" s="34">
        <v>-9.6</v>
      </c>
      <c r="F3930" s="34">
        <v>9.9</v>
      </c>
      <c r="G3930" s="35">
        <v>258</v>
      </c>
      <c r="H3930" s="35">
        <v>7</v>
      </c>
      <c r="I3930" s="36"/>
    </row>
    <row r="3931" spans="2:9" ht="15.75" thickTop="1" thickBot="1" x14ac:dyDescent="0.25">
      <c r="B3931" s="22">
        <v>3926</v>
      </c>
      <c r="C3931" s="32">
        <v>56154</v>
      </c>
      <c r="D3931" s="33" t="s">
        <v>2851</v>
      </c>
      <c r="E3931" s="34">
        <v>-10.4</v>
      </c>
      <c r="F3931" s="34">
        <v>9</v>
      </c>
      <c r="G3931" s="35">
        <v>405</v>
      </c>
      <c r="H3931" s="35">
        <v>7</v>
      </c>
      <c r="I3931" s="36"/>
    </row>
    <row r="3932" spans="2:9" ht="15.75" thickTop="1" thickBot="1" x14ac:dyDescent="0.25">
      <c r="B3932" s="22">
        <v>3927</v>
      </c>
      <c r="C3932" s="32">
        <v>56170</v>
      </c>
      <c r="D3932" s="33" t="s">
        <v>2852</v>
      </c>
      <c r="E3932" s="34">
        <v>-9.3000000000000007</v>
      </c>
      <c r="F3932" s="34">
        <v>10.1</v>
      </c>
      <c r="G3932" s="35">
        <v>246</v>
      </c>
      <c r="H3932" s="35">
        <v>5</v>
      </c>
      <c r="I3932" s="36"/>
    </row>
    <row r="3933" spans="2:9" ht="15.75" thickTop="1" thickBot="1" x14ac:dyDescent="0.25">
      <c r="B3933" s="22">
        <v>3928</v>
      </c>
      <c r="C3933" s="32">
        <v>56179</v>
      </c>
      <c r="D3933" s="33" t="s">
        <v>2853</v>
      </c>
      <c r="E3933" s="34">
        <v>-9.1999999999999993</v>
      </c>
      <c r="F3933" s="34">
        <v>10.3</v>
      </c>
      <c r="G3933" s="35">
        <v>189</v>
      </c>
      <c r="H3933" s="35">
        <v>5</v>
      </c>
      <c r="I3933" s="36"/>
    </row>
    <row r="3934" spans="2:9" ht="15.75" thickTop="1" thickBot="1" x14ac:dyDescent="0.25">
      <c r="B3934" s="22">
        <v>3929</v>
      </c>
      <c r="C3934" s="32">
        <v>56182</v>
      </c>
      <c r="D3934" s="33" t="s">
        <v>2854</v>
      </c>
      <c r="E3934" s="34">
        <v>-8.8000000000000007</v>
      </c>
      <c r="F3934" s="34">
        <v>10.7</v>
      </c>
      <c r="G3934" s="35">
        <v>127</v>
      </c>
      <c r="H3934" s="35">
        <v>5</v>
      </c>
      <c r="I3934" s="36"/>
    </row>
    <row r="3935" spans="2:9" ht="15.75" thickTop="1" thickBot="1" x14ac:dyDescent="0.25">
      <c r="B3935" s="22">
        <v>3930</v>
      </c>
      <c r="C3935" s="32">
        <v>56191</v>
      </c>
      <c r="D3935" s="33" t="s">
        <v>2855</v>
      </c>
      <c r="E3935" s="34">
        <v>-9</v>
      </c>
      <c r="F3935" s="34">
        <v>10.4</v>
      </c>
      <c r="G3935" s="35">
        <v>168</v>
      </c>
      <c r="H3935" s="35">
        <v>5</v>
      </c>
      <c r="I3935" s="36"/>
    </row>
    <row r="3936" spans="2:9" ht="15.75" thickTop="1" thickBot="1" x14ac:dyDescent="0.25">
      <c r="B3936" s="22">
        <v>3931</v>
      </c>
      <c r="C3936" s="32">
        <v>56203</v>
      </c>
      <c r="D3936" s="33" t="s">
        <v>2856</v>
      </c>
      <c r="E3936" s="34">
        <v>-9.5</v>
      </c>
      <c r="F3936" s="34">
        <v>10.1</v>
      </c>
      <c r="G3936" s="35">
        <v>261</v>
      </c>
      <c r="H3936" s="35">
        <v>5</v>
      </c>
      <c r="I3936" s="36"/>
    </row>
    <row r="3937" spans="2:9" ht="15.75" thickTop="1" thickBot="1" x14ac:dyDescent="0.25">
      <c r="B3937" s="22">
        <v>3932</v>
      </c>
      <c r="C3937" s="32">
        <v>56204</v>
      </c>
      <c r="D3937" s="33" t="s">
        <v>2857</v>
      </c>
      <c r="E3937" s="34">
        <v>-10.199999999999999</v>
      </c>
      <c r="F3937" s="34">
        <v>9.1</v>
      </c>
      <c r="G3937" s="35">
        <v>389</v>
      </c>
      <c r="H3937" s="35">
        <v>7</v>
      </c>
      <c r="I3937" s="36"/>
    </row>
    <row r="3938" spans="2:9" ht="15.75" thickTop="1" thickBot="1" x14ac:dyDescent="0.25">
      <c r="B3938" s="22">
        <v>3933</v>
      </c>
      <c r="C3938" s="32">
        <v>56206</v>
      </c>
      <c r="D3938" s="33" t="s">
        <v>2858</v>
      </c>
      <c r="E3938" s="34">
        <v>-9.8000000000000007</v>
      </c>
      <c r="F3938" s="34">
        <v>9.6999999999999993</v>
      </c>
      <c r="G3938" s="35">
        <v>308</v>
      </c>
      <c r="H3938" s="35">
        <v>6</v>
      </c>
      <c r="I3938" s="36"/>
    </row>
    <row r="3939" spans="2:9" ht="15.75" thickTop="1" thickBot="1" x14ac:dyDescent="0.25">
      <c r="B3939" s="22">
        <v>3934</v>
      </c>
      <c r="C3939" s="32">
        <v>56218</v>
      </c>
      <c r="D3939" s="33" t="s">
        <v>2859</v>
      </c>
      <c r="E3939" s="34">
        <v>-9</v>
      </c>
      <c r="F3939" s="34">
        <v>10.7</v>
      </c>
      <c r="G3939" s="35">
        <v>101</v>
      </c>
      <c r="H3939" s="35">
        <v>5</v>
      </c>
      <c r="I3939" s="36"/>
    </row>
    <row r="3940" spans="2:9" ht="15.75" thickTop="1" thickBot="1" x14ac:dyDescent="0.25">
      <c r="B3940" s="22">
        <v>3935</v>
      </c>
      <c r="C3940" s="32">
        <v>56220</v>
      </c>
      <c r="D3940" s="33" t="s">
        <v>2860</v>
      </c>
      <c r="E3940" s="34">
        <v>-9</v>
      </c>
      <c r="F3940" s="34">
        <v>10.4</v>
      </c>
      <c r="G3940" s="35">
        <v>175</v>
      </c>
      <c r="H3940" s="35">
        <v>5</v>
      </c>
      <c r="I3940" s="36"/>
    </row>
    <row r="3941" spans="2:9" ht="15.75" thickTop="1" thickBot="1" x14ac:dyDescent="0.25">
      <c r="B3941" s="22">
        <v>3936</v>
      </c>
      <c r="C3941" s="32">
        <v>56235</v>
      </c>
      <c r="D3941" s="33" t="s">
        <v>2861</v>
      </c>
      <c r="E3941" s="34">
        <v>-9.6999999999999993</v>
      </c>
      <c r="F3941" s="34">
        <v>9.8000000000000007</v>
      </c>
      <c r="G3941" s="35">
        <v>306</v>
      </c>
      <c r="H3941" s="35">
        <v>6</v>
      </c>
      <c r="I3941" s="36"/>
    </row>
    <row r="3942" spans="2:9" ht="15.75" thickTop="1" thickBot="1" x14ac:dyDescent="0.25">
      <c r="B3942" s="22">
        <v>3937</v>
      </c>
      <c r="C3942" s="32">
        <v>56237</v>
      </c>
      <c r="D3942" s="33" t="s">
        <v>2862</v>
      </c>
      <c r="E3942" s="34">
        <v>-9.9</v>
      </c>
      <c r="F3942" s="34">
        <v>9.6</v>
      </c>
      <c r="G3942" s="35">
        <v>321</v>
      </c>
      <c r="H3942" s="35">
        <v>6</v>
      </c>
      <c r="I3942" s="36"/>
    </row>
    <row r="3943" spans="2:9" ht="15.75" thickTop="1" thickBot="1" x14ac:dyDescent="0.25">
      <c r="B3943" s="22">
        <v>3938</v>
      </c>
      <c r="C3943" s="32">
        <v>56242</v>
      </c>
      <c r="D3943" s="33" t="s">
        <v>2863</v>
      </c>
      <c r="E3943" s="34">
        <v>-9.5</v>
      </c>
      <c r="F3943" s="34">
        <v>9.9</v>
      </c>
      <c r="G3943" s="35">
        <v>259</v>
      </c>
      <c r="H3943" s="35">
        <v>6</v>
      </c>
      <c r="I3943" s="36"/>
    </row>
    <row r="3944" spans="2:9" ht="15.75" thickTop="1" thickBot="1" x14ac:dyDescent="0.25">
      <c r="B3944" s="22">
        <v>3939</v>
      </c>
      <c r="C3944" s="32">
        <v>56244</v>
      </c>
      <c r="D3944" s="33" t="s">
        <v>2864</v>
      </c>
      <c r="E3944" s="34">
        <v>-10</v>
      </c>
      <c r="F3944" s="34">
        <v>9.5</v>
      </c>
      <c r="G3944" s="35">
        <v>322</v>
      </c>
      <c r="H3944" s="35">
        <v>6</v>
      </c>
      <c r="I3944" s="36"/>
    </row>
    <row r="3945" spans="2:9" ht="15.75" thickTop="1" thickBot="1" x14ac:dyDescent="0.25">
      <c r="B3945" s="22">
        <v>3940</v>
      </c>
      <c r="C3945" s="32">
        <v>56249</v>
      </c>
      <c r="D3945" s="33" t="s">
        <v>2865</v>
      </c>
      <c r="E3945" s="34">
        <v>-10.199999999999999</v>
      </c>
      <c r="F3945" s="34">
        <v>9.1999999999999993</v>
      </c>
      <c r="G3945" s="35">
        <v>356</v>
      </c>
      <c r="H3945" s="35">
        <v>6</v>
      </c>
      <c r="I3945" s="36"/>
    </row>
    <row r="3946" spans="2:9" ht="15.75" thickTop="1" thickBot="1" x14ac:dyDescent="0.25">
      <c r="B3946" s="22">
        <v>3941</v>
      </c>
      <c r="C3946" s="32">
        <v>56253</v>
      </c>
      <c r="D3946" s="33" t="s">
        <v>2866</v>
      </c>
      <c r="E3946" s="34">
        <v>-9.6999999999999993</v>
      </c>
      <c r="F3946" s="34">
        <v>9.8000000000000007</v>
      </c>
      <c r="G3946" s="35">
        <v>266</v>
      </c>
      <c r="H3946" s="35">
        <v>7</v>
      </c>
      <c r="I3946" s="36"/>
    </row>
    <row r="3947" spans="2:9" ht="15.75" thickTop="1" thickBot="1" x14ac:dyDescent="0.25">
      <c r="B3947" s="22">
        <v>3942</v>
      </c>
      <c r="C3947" s="32">
        <v>56254</v>
      </c>
      <c r="D3947" s="33" t="s">
        <v>2867</v>
      </c>
      <c r="E3947" s="34">
        <v>-9.5</v>
      </c>
      <c r="F3947" s="34">
        <v>9.9</v>
      </c>
      <c r="G3947" s="35">
        <v>238</v>
      </c>
      <c r="H3947" s="35">
        <v>7</v>
      </c>
      <c r="I3947" s="36"/>
    </row>
    <row r="3948" spans="2:9" ht="15.75" thickTop="1" thickBot="1" x14ac:dyDescent="0.25">
      <c r="B3948" s="22">
        <v>3943</v>
      </c>
      <c r="C3948" s="32">
        <v>56269</v>
      </c>
      <c r="D3948" s="33" t="s">
        <v>2868</v>
      </c>
      <c r="E3948" s="34">
        <v>-9.3000000000000007</v>
      </c>
      <c r="F3948" s="34">
        <v>10</v>
      </c>
      <c r="G3948" s="35">
        <v>233</v>
      </c>
      <c r="H3948" s="35">
        <v>6</v>
      </c>
      <c r="I3948" s="36"/>
    </row>
    <row r="3949" spans="2:9" ht="15.75" thickTop="1" thickBot="1" x14ac:dyDescent="0.25">
      <c r="B3949" s="22">
        <v>3944</v>
      </c>
      <c r="C3949" s="32">
        <v>56271</v>
      </c>
      <c r="D3949" s="33" t="s">
        <v>2869</v>
      </c>
      <c r="E3949" s="34">
        <v>-9.5</v>
      </c>
      <c r="F3949" s="34">
        <v>9.6999999999999993</v>
      </c>
      <c r="G3949" s="35">
        <v>291</v>
      </c>
      <c r="H3949" s="35">
        <v>6</v>
      </c>
      <c r="I3949" s="36"/>
    </row>
    <row r="3950" spans="2:9" ht="15.75" thickTop="1" thickBot="1" x14ac:dyDescent="0.25">
      <c r="B3950" s="22">
        <v>3945</v>
      </c>
      <c r="C3950" s="32">
        <v>56276</v>
      </c>
      <c r="D3950" s="33" t="s">
        <v>2870</v>
      </c>
      <c r="E3950" s="34">
        <v>-9.6</v>
      </c>
      <c r="F3950" s="34">
        <v>9.8000000000000007</v>
      </c>
      <c r="G3950" s="35">
        <v>283</v>
      </c>
      <c r="H3950" s="35">
        <v>6</v>
      </c>
      <c r="I3950" s="36"/>
    </row>
    <row r="3951" spans="2:9" ht="15.75" thickTop="1" thickBot="1" x14ac:dyDescent="0.25">
      <c r="B3951" s="22">
        <v>3946</v>
      </c>
      <c r="C3951" s="32">
        <v>56281</v>
      </c>
      <c r="D3951" s="33" t="s">
        <v>2871</v>
      </c>
      <c r="E3951" s="34">
        <v>-10.8</v>
      </c>
      <c r="F3951" s="34">
        <v>8.6999999999999993</v>
      </c>
      <c r="G3951" s="35">
        <v>455</v>
      </c>
      <c r="H3951" s="35">
        <v>7</v>
      </c>
      <c r="I3951" s="36"/>
    </row>
    <row r="3952" spans="2:9" ht="15.75" thickTop="1" thickBot="1" x14ac:dyDescent="0.25">
      <c r="B3952" s="22">
        <v>3947</v>
      </c>
      <c r="C3952" s="32">
        <v>56283</v>
      </c>
      <c r="D3952" s="33" t="s">
        <v>2872</v>
      </c>
      <c r="E3952" s="34">
        <v>-10.1</v>
      </c>
      <c r="F3952" s="34">
        <v>9.5</v>
      </c>
      <c r="G3952" s="35">
        <v>322</v>
      </c>
      <c r="H3952" s="35">
        <v>7</v>
      </c>
      <c r="I3952" s="36"/>
    </row>
    <row r="3953" spans="2:9" ht="15.75" thickTop="1" thickBot="1" x14ac:dyDescent="0.25">
      <c r="B3953" s="22">
        <v>3948</v>
      </c>
      <c r="C3953" s="32">
        <v>56288</v>
      </c>
      <c r="D3953" s="33" t="s">
        <v>2873</v>
      </c>
      <c r="E3953" s="34">
        <v>-11.2</v>
      </c>
      <c r="F3953" s="34">
        <v>8.5</v>
      </c>
      <c r="G3953" s="35">
        <v>491</v>
      </c>
      <c r="H3953" s="35">
        <v>6</v>
      </c>
      <c r="I3953" s="36"/>
    </row>
    <row r="3954" spans="2:9" ht="15.75" thickTop="1" thickBot="1" x14ac:dyDescent="0.25">
      <c r="B3954" s="22">
        <v>3949</v>
      </c>
      <c r="C3954" s="32">
        <v>56290</v>
      </c>
      <c r="D3954" s="33" t="s">
        <v>2874</v>
      </c>
      <c r="E3954" s="34">
        <v>-10.1</v>
      </c>
      <c r="F3954" s="34">
        <v>9.4</v>
      </c>
      <c r="G3954" s="35">
        <v>332</v>
      </c>
      <c r="H3954" s="35">
        <v>7</v>
      </c>
      <c r="I3954" s="36"/>
    </row>
    <row r="3955" spans="2:9" ht="15.75" thickTop="1" thickBot="1" x14ac:dyDescent="0.25">
      <c r="B3955" s="22">
        <v>3950</v>
      </c>
      <c r="C3955" s="32">
        <v>56291</v>
      </c>
      <c r="D3955" s="33" t="s">
        <v>2875</v>
      </c>
      <c r="E3955" s="34">
        <v>-11.3</v>
      </c>
      <c r="F3955" s="34">
        <v>8.3000000000000007</v>
      </c>
      <c r="G3955" s="35">
        <v>521</v>
      </c>
      <c r="H3955" s="35">
        <v>6</v>
      </c>
      <c r="I3955" s="36"/>
    </row>
    <row r="3956" spans="2:9" ht="15.75" thickTop="1" thickBot="1" x14ac:dyDescent="0.25">
      <c r="B3956" s="22">
        <v>3951</v>
      </c>
      <c r="C3956" s="32">
        <v>56294</v>
      </c>
      <c r="D3956" s="33" t="s">
        <v>2876</v>
      </c>
      <c r="E3956" s="34">
        <v>-9.6999999999999993</v>
      </c>
      <c r="F3956" s="34">
        <v>9.8000000000000007</v>
      </c>
      <c r="G3956" s="35">
        <v>270</v>
      </c>
      <c r="H3956" s="35">
        <v>5</v>
      </c>
      <c r="I3956" s="36"/>
    </row>
    <row r="3957" spans="2:9" ht="15.75" thickTop="1" thickBot="1" x14ac:dyDescent="0.25">
      <c r="B3957" s="22">
        <v>3952</v>
      </c>
      <c r="C3957" s="32">
        <v>56295</v>
      </c>
      <c r="D3957" s="33" t="s">
        <v>2877</v>
      </c>
      <c r="E3957" s="34">
        <v>-9.6</v>
      </c>
      <c r="F3957" s="34">
        <v>9.9</v>
      </c>
      <c r="G3957" s="35">
        <v>258</v>
      </c>
      <c r="H3957" s="35">
        <v>5</v>
      </c>
      <c r="I3957" s="36"/>
    </row>
    <row r="3958" spans="2:9" ht="15.75" thickTop="1" thickBot="1" x14ac:dyDescent="0.25">
      <c r="B3958" s="22">
        <v>3953</v>
      </c>
      <c r="C3958" s="32">
        <v>56299</v>
      </c>
      <c r="D3958" s="33" t="s">
        <v>2878</v>
      </c>
      <c r="E3958" s="34">
        <v>-9.6</v>
      </c>
      <c r="F3958" s="34">
        <v>10.1</v>
      </c>
      <c r="G3958" s="35">
        <v>203</v>
      </c>
      <c r="H3958" s="35">
        <v>5</v>
      </c>
      <c r="I3958" s="36"/>
    </row>
    <row r="3959" spans="2:9" ht="15.75" thickTop="1" thickBot="1" x14ac:dyDescent="0.25">
      <c r="B3959" s="22">
        <v>3954</v>
      </c>
      <c r="C3959" s="32">
        <v>56305</v>
      </c>
      <c r="D3959" s="33" t="s">
        <v>2879</v>
      </c>
      <c r="E3959" s="34">
        <v>-9.4</v>
      </c>
      <c r="F3959" s="34">
        <v>10</v>
      </c>
      <c r="G3959" s="35">
        <v>232</v>
      </c>
      <c r="H3959" s="35">
        <v>6</v>
      </c>
      <c r="I3959" s="36"/>
    </row>
    <row r="3960" spans="2:9" ht="15.75" thickTop="1" thickBot="1" x14ac:dyDescent="0.25">
      <c r="B3960" s="22">
        <v>3955</v>
      </c>
      <c r="C3960" s="32">
        <v>56307</v>
      </c>
      <c r="D3960" s="33" t="s">
        <v>2880</v>
      </c>
      <c r="E3960" s="34">
        <v>-10.1</v>
      </c>
      <c r="F3960" s="34">
        <v>9.3000000000000007</v>
      </c>
      <c r="G3960" s="35">
        <v>353</v>
      </c>
      <c r="H3960" s="35">
        <v>6</v>
      </c>
      <c r="I3960" s="36"/>
    </row>
    <row r="3961" spans="2:9" ht="15.75" thickTop="1" thickBot="1" x14ac:dyDescent="0.25">
      <c r="B3961" s="22">
        <v>3956</v>
      </c>
      <c r="C3961" s="32">
        <v>56316</v>
      </c>
      <c r="D3961" s="33" t="s">
        <v>2881</v>
      </c>
      <c r="E3961" s="34">
        <v>-9.4</v>
      </c>
      <c r="F3961" s="34">
        <v>10</v>
      </c>
      <c r="G3961" s="35">
        <v>228</v>
      </c>
      <c r="H3961" s="35">
        <v>6</v>
      </c>
      <c r="I3961" s="36"/>
    </row>
    <row r="3962" spans="2:9" ht="15.75" thickTop="1" thickBot="1" x14ac:dyDescent="0.25">
      <c r="B3962" s="22">
        <v>3957</v>
      </c>
      <c r="C3962" s="32">
        <v>56317</v>
      </c>
      <c r="D3962" s="33" t="s">
        <v>2882</v>
      </c>
      <c r="E3962" s="34">
        <v>-10</v>
      </c>
      <c r="F3962" s="34">
        <v>9.4</v>
      </c>
      <c r="G3962" s="35">
        <v>336</v>
      </c>
      <c r="H3962" s="35">
        <v>6</v>
      </c>
      <c r="I3962" s="36"/>
    </row>
    <row r="3963" spans="2:9" ht="15.75" thickTop="1" thickBot="1" x14ac:dyDescent="0.25">
      <c r="B3963" s="22">
        <v>3958</v>
      </c>
      <c r="C3963" s="32">
        <v>56321</v>
      </c>
      <c r="D3963" s="33" t="s">
        <v>2883</v>
      </c>
      <c r="E3963" s="34">
        <v>-9.3000000000000007</v>
      </c>
      <c r="F3963" s="34">
        <v>10.1</v>
      </c>
      <c r="G3963" s="35">
        <v>229</v>
      </c>
      <c r="H3963" s="35">
        <v>7</v>
      </c>
      <c r="I3963" s="36"/>
    </row>
    <row r="3964" spans="2:9" ht="15.75" thickTop="1" thickBot="1" x14ac:dyDescent="0.25">
      <c r="B3964" s="22">
        <v>3959</v>
      </c>
      <c r="C3964" s="32">
        <v>56322</v>
      </c>
      <c r="D3964" s="33" t="s">
        <v>2884</v>
      </c>
      <c r="E3964" s="34">
        <v>-9.1999999999999993</v>
      </c>
      <c r="F3964" s="34">
        <v>10.199999999999999</v>
      </c>
      <c r="G3964" s="35">
        <v>198</v>
      </c>
      <c r="H3964" s="35">
        <v>7</v>
      </c>
      <c r="I3964" s="36"/>
    </row>
    <row r="3965" spans="2:9" ht="15.75" thickTop="1" thickBot="1" x14ac:dyDescent="0.25">
      <c r="B3965" s="22">
        <v>3960</v>
      </c>
      <c r="C3965" s="32">
        <v>56323</v>
      </c>
      <c r="D3965" s="33" t="s">
        <v>2885</v>
      </c>
      <c r="E3965" s="34">
        <v>-10.1</v>
      </c>
      <c r="F3965" s="34">
        <v>9.3000000000000007</v>
      </c>
      <c r="G3965" s="35">
        <v>355</v>
      </c>
      <c r="H3965" s="35">
        <v>7</v>
      </c>
      <c r="I3965" s="36"/>
    </row>
    <row r="3966" spans="2:9" ht="15.75" thickTop="1" thickBot="1" x14ac:dyDescent="0.25">
      <c r="B3966" s="22">
        <v>3961</v>
      </c>
      <c r="C3966" s="32">
        <v>56329</v>
      </c>
      <c r="D3966" s="33" t="s">
        <v>2886</v>
      </c>
      <c r="E3966" s="34">
        <v>-10</v>
      </c>
      <c r="F3966" s="34">
        <v>9.6999999999999993</v>
      </c>
      <c r="G3966" s="35">
        <v>286</v>
      </c>
      <c r="H3966" s="35">
        <v>7</v>
      </c>
      <c r="I3966" s="36"/>
    </row>
    <row r="3967" spans="2:9" ht="15.75" thickTop="1" thickBot="1" x14ac:dyDescent="0.25">
      <c r="B3967" s="22">
        <v>3962</v>
      </c>
      <c r="C3967" s="32">
        <v>56330</v>
      </c>
      <c r="D3967" s="33" t="s">
        <v>2887</v>
      </c>
      <c r="E3967" s="34">
        <v>-9.1999999999999993</v>
      </c>
      <c r="F3967" s="34">
        <v>10.199999999999999</v>
      </c>
      <c r="G3967" s="35">
        <v>192</v>
      </c>
      <c r="H3967" s="35">
        <v>5</v>
      </c>
      <c r="I3967" s="36"/>
    </row>
    <row r="3968" spans="2:9" ht="15.75" thickTop="1" thickBot="1" x14ac:dyDescent="0.25">
      <c r="B3968" s="22">
        <v>3963</v>
      </c>
      <c r="C3968" s="32">
        <v>56332</v>
      </c>
      <c r="D3968" s="33" t="s">
        <v>2888</v>
      </c>
      <c r="E3968" s="34">
        <v>-9.4</v>
      </c>
      <c r="F3968" s="34">
        <v>10.1</v>
      </c>
      <c r="G3968" s="35">
        <v>224</v>
      </c>
      <c r="H3968" s="35">
        <v>7</v>
      </c>
      <c r="I3968" s="36"/>
    </row>
    <row r="3969" spans="2:9" ht="15.75" thickTop="1" thickBot="1" x14ac:dyDescent="0.25">
      <c r="B3969" s="22">
        <v>3964</v>
      </c>
      <c r="C3969" s="32">
        <v>56333</v>
      </c>
      <c r="D3969" s="33" t="s">
        <v>2889</v>
      </c>
      <c r="E3969" s="34">
        <v>-9.1999999999999993</v>
      </c>
      <c r="F3969" s="34">
        <v>10.199999999999999</v>
      </c>
      <c r="G3969" s="35">
        <v>206</v>
      </c>
      <c r="H3969" s="35">
        <v>5</v>
      </c>
      <c r="I3969" s="36"/>
    </row>
    <row r="3970" spans="2:9" ht="15.75" thickTop="1" thickBot="1" x14ac:dyDescent="0.25">
      <c r="B3970" s="22">
        <v>3965</v>
      </c>
      <c r="C3970" s="32">
        <v>56335</v>
      </c>
      <c r="D3970" s="33" t="s">
        <v>2890</v>
      </c>
      <c r="E3970" s="34">
        <v>-9.6999999999999993</v>
      </c>
      <c r="F3970" s="34">
        <v>9.8000000000000007</v>
      </c>
      <c r="G3970" s="35">
        <v>284</v>
      </c>
      <c r="H3970" s="35">
        <v>7</v>
      </c>
      <c r="I3970" s="36"/>
    </row>
    <row r="3971" spans="2:9" ht="15.75" thickTop="1" thickBot="1" x14ac:dyDescent="0.25">
      <c r="B3971" s="22">
        <v>3966</v>
      </c>
      <c r="C3971" s="32">
        <v>56337</v>
      </c>
      <c r="D3971" s="33" t="s">
        <v>2891</v>
      </c>
      <c r="E3971" s="34">
        <v>-9.6999999999999993</v>
      </c>
      <c r="F3971" s="34">
        <v>9.8000000000000007</v>
      </c>
      <c r="G3971" s="35">
        <v>280</v>
      </c>
      <c r="H3971" s="35">
        <v>7</v>
      </c>
      <c r="I3971" s="36"/>
    </row>
    <row r="3972" spans="2:9" ht="15.75" thickTop="1" thickBot="1" x14ac:dyDescent="0.25">
      <c r="B3972" s="22">
        <v>3967</v>
      </c>
      <c r="C3972" s="32">
        <v>56338</v>
      </c>
      <c r="D3972" s="33" t="s">
        <v>2892</v>
      </c>
      <c r="E3972" s="34">
        <v>-10.1</v>
      </c>
      <c r="F3972" s="34">
        <v>9.1999999999999993</v>
      </c>
      <c r="G3972" s="35">
        <v>370</v>
      </c>
      <c r="H3972" s="35">
        <v>7</v>
      </c>
      <c r="I3972" s="36"/>
    </row>
    <row r="3973" spans="2:9" ht="15.75" thickTop="1" thickBot="1" x14ac:dyDescent="0.25">
      <c r="B3973" s="22">
        <v>3968</v>
      </c>
      <c r="C3973" s="32">
        <v>56340</v>
      </c>
      <c r="D3973" s="33" t="s">
        <v>2893</v>
      </c>
      <c r="E3973" s="34">
        <v>-10.199999999999999</v>
      </c>
      <c r="F3973" s="34">
        <v>9.1999999999999993</v>
      </c>
      <c r="G3973" s="35">
        <v>371</v>
      </c>
      <c r="H3973" s="35">
        <v>7</v>
      </c>
      <c r="I3973" s="36"/>
    </row>
    <row r="3974" spans="2:9" ht="15.75" thickTop="1" thickBot="1" x14ac:dyDescent="0.25">
      <c r="B3974" s="22">
        <v>3969</v>
      </c>
      <c r="C3974" s="32">
        <v>56341</v>
      </c>
      <c r="D3974" s="33" t="s">
        <v>2894</v>
      </c>
      <c r="E3974" s="34">
        <v>-9.8000000000000007</v>
      </c>
      <c r="F3974" s="34">
        <v>9.8000000000000007</v>
      </c>
      <c r="G3974" s="35">
        <v>289</v>
      </c>
      <c r="H3974" s="35">
        <v>7</v>
      </c>
      <c r="I3974" s="36"/>
    </row>
    <row r="3975" spans="2:9" ht="15.75" thickTop="1" thickBot="1" x14ac:dyDescent="0.25">
      <c r="B3975" s="22">
        <v>3970</v>
      </c>
      <c r="C3975" s="32">
        <v>56346</v>
      </c>
      <c r="D3975" s="33" t="s">
        <v>2895</v>
      </c>
      <c r="E3975" s="34">
        <v>-10</v>
      </c>
      <c r="F3975" s="34">
        <v>9.6</v>
      </c>
      <c r="G3975" s="35">
        <v>309</v>
      </c>
      <c r="H3975" s="35">
        <v>7</v>
      </c>
      <c r="I3975" s="36"/>
    </row>
    <row r="3976" spans="2:9" ht="15.75" thickTop="1" thickBot="1" x14ac:dyDescent="0.25">
      <c r="B3976" s="22">
        <v>3971</v>
      </c>
      <c r="C3976" s="32">
        <v>56348</v>
      </c>
      <c r="D3976" s="33" t="s">
        <v>2896</v>
      </c>
      <c r="E3976" s="34">
        <v>-10</v>
      </c>
      <c r="F3976" s="34">
        <v>9.6999999999999993</v>
      </c>
      <c r="G3976" s="35">
        <v>278</v>
      </c>
      <c r="H3976" s="35">
        <v>7</v>
      </c>
      <c r="I3976" s="36"/>
    </row>
    <row r="3977" spans="2:9" ht="15.75" thickTop="1" thickBot="1" x14ac:dyDescent="0.25">
      <c r="B3977" s="22">
        <v>3972</v>
      </c>
      <c r="C3977" s="32">
        <v>56349</v>
      </c>
      <c r="D3977" s="33" t="s">
        <v>2897</v>
      </c>
      <c r="E3977" s="34">
        <v>-10.3</v>
      </c>
      <c r="F3977" s="34">
        <v>9.1</v>
      </c>
      <c r="G3977" s="35">
        <v>374</v>
      </c>
      <c r="H3977" s="35">
        <v>7</v>
      </c>
      <c r="I3977" s="36"/>
    </row>
    <row r="3978" spans="2:9" ht="15.75" thickTop="1" thickBot="1" x14ac:dyDescent="0.25">
      <c r="B3978" s="22">
        <v>3973</v>
      </c>
      <c r="C3978" s="32">
        <v>56355</v>
      </c>
      <c r="D3978" s="33" t="s">
        <v>2898</v>
      </c>
      <c r="E3978" s="34">
        <v>-9.8000000000000007</v>
      </c>
      <c r="F3978" s="34">
        <v>9.6999999999999993</v>
      </c>
      <c r="G3978" s="35">
        <v>277</v>
      </c>
      <c r="H3978" s="35">
        <v>7</v>
      </c>
      <c r="I3978" s="36"/>
    </row>
    <row r="3979" spans="2:9" ht="15.75" thickTop="1" thickBot="1" x14ac:dyDescent="0.25">
      <c r="B3979" s="22">
        <v>3974</v>
      </c>
      <c r="C3979" s="32">
        <v>56357</v>
      </c>
      <c r="D3979" s="33" t="s">
        <v>2899</v>
      </c>
      <c r="E3979" s="34">
        <v>-10.199999999999999</v>
      </c>
      <c r="F3979" s="34">
        <v>9.3000000000000007</v>
      </c>
      <c r="G3979" s="35">
        <v>353</v>
      </c>
      <c r="H3979" s="35">
        <v>7</v>
      </c>
      <c r="I3979" s="36"/>
    </row>
    <row r="3980" spans="2:9" ht="15.75" thickTop="1" thickBot="1" x14ac:dyDescent="0.25">
      <c r="B3980" s="22">
        <v>3975</v>
      </c>
      <c r="C3980" s="32">
        <v>56368</v>
      </c>
      <c r="D3980" s="33" t="s">
        <v>2900</v>
      </c>
      <c r="E3980" s="34">
        <v>-10</v>
      </c>
      <c r="F3980" s="34">
        <v>9.6999999999999993</v>
      </c>
      <c r="G3980" s="35">
        <v>268</v>
      </c>
      <c r="H3980" s="35">
        <v>7</v>
      </c>
      <c r="I3980" s="36"/>
    </row>
    <row r="3981" spans="2:9" ht="15.75" thickTop="1" thickBot="1" x14ac:dyDescent="0.25">
      <c r="B3981" s="22">
        <v>3976</v>
      </c>
      <c r="C3981" s="32">
        <v>56370</v>
      </c>
      <c r="D3981" s="33" t="s">
        <v>2901</v>
      </c>
      <c r="E3981" s="34">
        <v>-10</v>
      </c>
      <c r="F3981" s="34">
        <v>9.6999999999999993</v>
      </c>
      <c r="G3981" s="35">
        <v>268</v>
      </c>
      <c r="H3981" s="35">
        <v>7</v>
      </c>
      <c r="I3981" s="36"/>
    </row>
    <row r="3982" spans="2:9" ht="15.75" thickTop="1" thickBot="1" x14ac:dyDescent="0.25">
      <c r="B3982" s="22">
        <v>3977</v>
      </c>
      <c r="C3982" s="32">
        <v>56377</v>
      </c>
      <c r="D3982" s="33" t="s">
        <v>2902</v>
      </c>
      <c r="E3982" s="34">
        <v>-9.3000000000000007</v>
      </c>
      <c r="F3982" s="34">
        <v>10.3</v>
      </c>
      <c r="G3982" s="35">
        <v>154</v>
      </c>
      <c r="H3982" s="35">
        <v>7</v>
      </c>
      <c r="I3982" s="36"/>
    </row>
    <row r="3983" spans="2:9" ht="15.75" thickTop="1" thickBot="1" x14ac:dyDescent="0.25">
      <c r="B3983" s="22">
        <v>3978</v>
      </c>
      <c r="C3983" s="32">
        <v>56379</v>
      </c>
      <c r="D3983" s="33" t="s">
        <v>2903</v>
      </c>
      <c r="E3983" s="34">
        <v>-9.3000000000000007</v>
      </c>
      <c r="F3983" s="34">
        <v>10.3</v>
      </c>
      <c r="G3983" s="35">
        <v>143</v>
      </c>
      <c r="H3983" s="35">
        <v>7</v>
      </c>
      <c r="I3983" s="36"/>
    </row>
    <row r="3984" spans="2:9" ht="15.75" thickTop="1" thickBot="1" x14ac:dyDescent="0.25">
      <c r="B3984" s="22">
        <v>3979</v>
      </c>
      <c r="C3984" s="32">
        <v>56410</v>
      </c>
      <c r="D3984" s="33" t="s">
        <v>2904</v>
      </c>
      <c r="E3984" s="34">
        <v>-9.8000000000000007</v>
      </c>
      <c r="F3984" s="34">
        <v>9.6999999999999993</v>
      </c>
      <c r="G3984" s="35">
        <v>264</v>
      </c>
      <c r="H3984" s="35">
        <v>6</v>
      </c>
      <c r="I3984" s="36"/>
    </row>
    <row r="3985" spans="2:9" ht="15.75" thickTop="1" thickBot="1" x14ac:dyDescent="0.25">
      <c r="B3985" s="22">
        <v>3980</v>
      </c>
      <c r="C3985" s="32">
        <v>56412</v>
      </c>
      <c r="D3985" s="33" t="s">
        <v>2905</v>
      </c>
      <c r="E3985" s="34">
        <v>-9.8000000000000007</v>
      </c>
      <c r="F3985" s="34">
        <v>9.8000000000000007</v>
      </c>
      <c r="G3985" s="35">
        <v>234</v>
      </c>
      <c r="H3985" s="35">
        <v>6</v>
      </c>
      <c r="I3985" s="36"/>
    </row>
    <row r="3986" spans="2:9" ht="15.75" thickTop="1" thickBot="1" x14ac:dyDescent="0.25">
      <c r="B3986" s="22">
        <v>3981</v>
      </c>
      <c r="C3986" s="32">
        <v>56414</v>
      </c>
      <c r="D3986" s="33" t="s">
        <v>2906</v>
      </c>
      <c r="E3986" s="34">
        <v>-10.3</v>
      </c>
      <c r="F3986" s="34">
        <v>9.4</v>
      </c>
      <c r="G3986" s="35">
        <v>310</v>
      </c>
      <c r="H3986" s="35">
        <v>6</v>
      </c>
      <c r="I3986" s="36"/>
    </row>
    <row r="3987" spans="2:9" ht="15.75" thickTop="1" thickBot="1" x14ac:dyDescent="0.25">
      <c r="B3987" s="22">
        <v>3982</v>
      </c>
      <c r="C3987" s="32">
        <v>56422</v>
      </c>
      <c r="D3987" s="33" t="s">
        <v>2907</v>
      </c>
      <c r="E3987" s="34">
        <v>-9.8000000000000007</v>
      </c>
      <c r="F3987" s="34">
        <v>9.6999999999999993</v>
      </c>
      <c r="G3987" s="35">
        <v>288</v>
      </c>
      <c r="H3987" s="35">
        <v>6</v>
      </c>
      <c r="I3987" s="36"/>
    </row>
    <row r="3988" spans="2:9" ht="15.75" thickTop="1" thickBot="1" x14ac:dyDescent="0.25">
      <c r="B3988" s="22">
        <v>3983</v>
      </c>
      <c r="C3988" s="32">
        <v>56424</v>
      </c>
      <c r="D3988" s="33" t="s">
        <v>2908</v>
      </c>
      <c r="E3988" s="34">
        <v>-9.8000000000000007</v>
      </c>
      <c r="F3988" s="34">
        <v>9.8000000000000007</v>
      </c>
      <c r="G3988" s="35">
        <v>265</v>
      </c>
      <c r="H3988" s="35">
        <v>6</v>
      </c>
      <c r="I3988" s="36"/>
    </row>
    <row r="3989" spans="2:9" ht="15.75" thickTop="1" thickBot="1" x14ac:dyDescent="0.25">
      <c r="B3989" s="22">
        <v>3984</v>
      </c>
      <c r="C3989" s="32">
        <v>56427</v>
      </c>
      <c r="D3989" s="33" t="s">
        <v>2909</v>
      </c>
      <c r="E3989" s="34">
        <v>-9.8000000000000007</v>
      </c>
      <c r="F3989" s="34">
        <v>9.6999999999999993</v>
      </c>
      <c r="G3989" s="35">
        <v>299</v>
      </c>
      <c r="H3989" s="35">
        <v>6</v>
      </c>
      <c r="I3989" s="36"/>
    </row>
    <row r="3990" spans="2:9" ht="15.75" thickTop="1" thickBot="1" x14ac:dyDescent="0.25">
      <c r="B3990" s="22">
        <v>3985</v>
      </c>
      <c r="C3990" s="32">
        <v>56428</v>
      </c>
      <c r="D3990" s="33" t="s">
        <v>2910</v>
      </c>
      <c r="E3990" s="34">
        <v>-10.1</v>
      </c>
      <c r="F3990" s="34">
        <v>9.3000000000000007</v>
      </c>
      <c r="G3990" s="35">
        <v>352</v>
      </c>
      <c r="H3990" s="35">
        <v>6</v>
      </c>
      <c r="I3990" s="36"/>
    </row>
    <row r="3991" spans="2:9" ht="15.75" thickTop="1" thickBot="1" x14ac:dyDescent="0.25">
      <c r="B3991" s="22">
        <v>3986</v>
      </c>
      <c r="C3991" s="32">
        <v>56457</v>
      </c>
      <c r="D3991" s="33" t="s">
        <v>2911</v>
      </c>
      <c r="E3991" s="34">
        <v>-10.5</v>
      </c>
      <c r="F3991" s="34">
        <v>8.8000000000000007</v>
      </c>
      <c r="G3991" s="35">
        <v>415</v>
      </c>
      <c r="H3991" s="35">
        <v>6</v>
      </c>
      <c r="I3991" s="36"/>
    </row>
    <row r="3992" spans="2:9" ht="15.75" thickTop="1" thickBot="1" x14ac:dyDescent="0.25">
      <c r="B3992" s="22">
        <v>3987</v>
      </c>
      <c r="C3992" s="32">
        <v>56459</v>
      </c>
      <c r="D3992" s="33" t="s">
        <v>2912</v>
      </c>
      <c r="E3992" s="34">
        <v>-10.8</v>
      </c>
      <c r="F3992" s="34">
        <v>8.4</v>
      </c>
      <c r="G3992" s="35">
        <v>478</v>
      </c>
      <c r="H3992" s="35">
        <v>6</v>
      </c>
      <c r="I3992" s="36"/>
    </row>
    <row r="3993" spans="2:9" ht="15.75" thickTop="1" thickBot="1" x14ac:dyDescent="0.25">
      <c r="B3993" s="22">
        <v>3988</v>
      </c>
      <c r="C3993" s="32">
        <v>56462</v>
      </c>
      <c r="D3993" s="33" t="s">
        <v>2913</v>
      </c>
      <c r="E3993" s="34">
        <v>-11</v>
      </c>
      <c r="F3993" s="34">
        <v>8.1</v>
      </c>
      <c r="G3993" s="35">
        <v>515</v>
      </c>
      <c r="H3993" s="35">
        <v>6</v>
      </c>
      <c r="I3993" s="36"/>
    </row>
    <row r="3994" spans="2:9" ht="15.75" thickTop="1" thickBot="1" x14ac:dyDescent="0.25">
      <c r="B3994" s="22">
        <v>3989</v>
      </c>
      <c r="C3994" s="32">
        <v>56470</v>
      </c>
      <c r="D3994" s="33" t="s">
        <v>2914</v>
      </c>
      <c r="E3994" s="34">
        <v>-10.9</v>
      </c>
      <c r="F3994" s="34">
        <v>8.1999999999999993</v>
      </c>
      <c r="G3994" s="35">
        <v>496</v>
      </c>
      <c r="H3994" s="35">
        <v>6</v>
      </c>
      <c r="I3994" s="36"/>
    </row>
    <row r="3995" spans="2:9" ht="15.75" thickTop="1" thickBot="1" x14ac:dyDescent="0.25">
      <c r="B3995" s="22">
        <v>3990</v>
      </c>
      <c r="C3995" s="32">
        <v>56472</v>
      </c>
      <c r="D3995" s="33" t="s">
        <v>2915</v>
      </c>
      <c r="E3995" s="34">
        <v>-11</v>
      </c>
      <c r="F3995" s="34">
        <v>8.1</v>
      </c>
      <c r="G3995" s="35">
        <v>511</v>
      </c>
      <c r="H3995" s="35">
        <v>6</v>
      </c>
      <c r="I3995" s="36"/>
    </row>
    <row r="3996" spans="2:9" ht="30" thickTop="1" thickBot="1" x14ac:dyDescent="0.25">
      <c r="B3996" s="22">
        <v>3991</v>
      </c>
      <c r="C3996" s="32">
        <v>56477</v>
      </c>
      <c r="D3996" s="33" t="s">
        <v>2916</v>
      </c>
      <c r="E3996" s="34">
        <v>-11</v>
      </c>
      <c r="F3996" s="34">
        <v>8.1</v>
      </c>
      <c r="G3996" s="35">
        <v>513</v>
      </c>
      <c r="H3996" s="35">
        <v>6</v>
      </c>
      <c r="I3996" s="36"/>
    </row>
    <row r="3997" spans="2:9" ht="15.75" thickTop="1" thickBot="1" x14ac:dyDescent="0.25">
      <c r="B3997" s="22">
        <v>3992</v>
      </c>
      <c r="C3997" s="32">
        <v>56479</v>
      </c>
      <c r="D3997" s="33" t="s">
        <v>2917</v>
      </c>
      <c r="E3997" s="34">
        <v>-11</v>
      </c>
      <c r="F3997" s="34">
        <v>8.1</v>
      </c>
      <c r="G3997" s="35">
        <v>507</v>
      </c>
      <c r="H3997" s="35">
        <v>6</v>
      </c>
      <c r="I3997" s="36"/>
    </row>
    <row r="3998" spans="2:9" ht="15.75" thickTop="1" thickBot="1" x14ac:dyDescent="0.25">
      <c r="B3998" s="22">
        <v>3993</v>
      </c>
      <c r="C3998" s="32">
        <v>56564</v>
      </c>
      <c r="D3998" s="33" t="s">
        <v>2918</v>
      </c>
      <c r="E3998" s="34">
        <v>-8.1</v>
      </c>
      <c r="F3998" s="34">
        <v>11.4</v>
      </c>
      <c r="G3998" s="35">
        <v>69</v>
      </c>
      <c r="H3998" s="35">
        <v>5</v>
      </c>
      <c r="I3998" s="36"/>
    </row>
    <row r="3999" spans="2:9" ht="15.75" thickTop="1" thickBot="1" x14ac:dyDescent="0.25">
      <c r="B3999" s="22">
        <v>3994</v>
      </c>
      <c r="C3999" s="32">
        <v>56566</v>
      </c>
      <c r="D3999" s="33" t="s">
        <v>2918</v>
      </c>
      <c r="E3999" s="34">
        <v>-9.1999999999999993</v>
      </c>
      <c r="F3999" s="34">
        <v>10.7</v>
      </c>
      <c r="G3999" s="35">
        <v>85</v>
      </c>
      <c r="H3999" s="35">
        <v>5</v>
      </c>
      <c r="I3999" s="36"/>
    </row>
    <row r="4000" spans="2:9" ht="15.75" thickTop="1" thickBot="1" x14ac:dyDescent="0.25">
      <c r="B4000" s="22">
        <v>3995</v>
      </c>
      <c r="C4000" s="32">
        <v>56567</v>
      </c>
      <c r="D4000" s="33" t="s">
        <v>2918</v>
      </c>
      <c r="E4000" s="34">
        <v>-9</v>
      </c>
      <c r="F4000" s="34">
        <v>10.5</v>
      </c>
      <c r="G4000" s="35">
        <v>143</v>
      </c>
      <c r="H4000" s="35">
        <v>5</v>
      </c>
      <c r="I4000" s="36"/>
    </row>
    <row r="4001" spans="2:9" ht="15.75" thickTop="1" thickBot="1" x14ac:dyDescent="0.25">
      <c r="B4001" s="22">
        <v>3996</v>
      </c>
      <c r="C4001" s="32">
        <v>56575</v>
      </c>
      <c r="D4001" s="33" t="s">
        <v>2919</v>
      </c>
      <c r="E4001" s="34">
        <v>-8.4</v>
      </c>
      <c r="F4001" s="34">
        <v>11</v>
      </c>
      <c r="G4001" s="35">
        <v>92</v>
      </c>
      <c r="H4001" s="35">
        <v>5</v>
      </c>
      <c r="I4001" s="36"/>
    </row>
    <row r="4002" spans="2:9" ht="15.75" thickTop="1" thickBot="1" x14ac:dyDescent="0.25">
      <c r="B4002" s="22">
        <v>3997</v>
      </c>
      <c r="C4002" s="32">
        <v>56579</v>
      </c>
      <c r="D4002" s="33" t="s">
        <v>2920</v>
      </c>
      <c r="E4002" s="34">
        <v>-9.6999999999999993</v>
      </c>
      <c r="F4002" s="34">
        <v>9.8000000000000007</v>
      </c>
      <c r="G4002" s="35">
        <v>291</v>
      </c>
      <c r="H4002" s="35">
        <v>6</v>
      </c>
      <c r="I4002" s="36"/>
    </row>
    <row r="4003" spans="2:9" ht="15.75" thickTop="1" thickBot="1" x14ac:dyDescent="0.25">
      <c r="B4003" s="22">
        <v>3998</v>
      </c>
      <c r="C4003" s="32">
        <v>56581</v>
      </c>
      <c r="D4003" s="33" t="s">
        <v>2921</v>
      </c>
      <c r="E4003" s="34">
        <v>-10</v>
      </c>
      <c r="F4003" s="34">
        <v>9.5</v>
      </c>
      <c r="G4003" s="35">
        <v>331</v>
      </c>
      <c r="H4003" s="35">
        <v>6</v>
      </c>
      <c r="I4003" s="36"/>
    </row>
    <row r="4004" spans="2:9" ht="15.75" thickTop="1" thickBot="1" x14ac:dyDescent="0.25">
      <c r="B4004" s="22">
        <v>3999</v>
      </c>
      <c r="C4004" s="32">
        <v>56584</v>
      </c>
      <c r="D4004" s="33" t="s">
        <v>2922</v>
      </c>
      <c r="E4004" s="34">
        <v>-10.1</v>
      </c>
      <c r="F4004" s="34">
        <v>9.4</v>
      </c>
      <c r="G4004" s="35">
        <v>340</v>
      </c>
      <c r="H4004" s="35">
        <v>6</v>
      </c>
      <c r="I4004" s="36"/>
    </row>
    <row r="4005" spans="2:9" ht="15.75" thickTop="1" thickBot="1" x14ac:dyDescent="0.25">
      <c r="B4005" s="22">
        <v>4000</v>
      </c>
      <c r="C4005" s="32">
        <v>56587</v>
      </c>
      <c r="D4005" s="33" t="s">
        <v>2923</v>
      </c>
      <c r="E4005" s="34">
        <v>-10</v>
      </c>
      <c r="F4005" s="34">
        <v>9.4</v>
      </c>
      <c r="G4005" s="35">
        <v>342</v>
      </c>
      <c r="H4005" s="35">
        <v>6</v>
      </c>
      <c r="I4005" s="36"/>
    </row>
    <row r="4006" spans="2:9" ht="15.75" thickTop="1" thickBot="1" x14ac:dyDescent="0.25">
      <c r="B4006" s="22">
        <v>4001</v>
      </c>
      <c r="C4006" s="32">
        <v>56588</v>
      </c>
      <c r="D4006" s="33" t="s">
        <v>2924</v>
      </c>
      <c r="E4006" s="34">
        <v>-9.1999999999999993</v>
      </c>
      <c r="F4006" s="34">
        <v>10.4</v>
      </c>
      <c r="G4006" s="35">
        <v>140</v>
      </c>
      <c r="H4006" s="35">
        <v>6</v>
      </c>
      <c r="I4006" s="36"/>
    </row>
    <row r="4007" spans="2:9" ht="15.75" thickTop="1" thickBot="1" x14ac:dyDescent="0.25">
      <c r="B4007" s="22">
        <v>4002</v>
      </c>
      <c r="C4007" s="32">
        <v>56589</v>
      </c>
      <c r="D4007" s="33" t="s">
        <v>2925</v>
      </c>
      <c r="E4007" s="34">
        <v>-9.1</v>
      </c>
      <c r="F4007" s="34">
        <v>10.5</v>
      </c>
      <c r="G4007" s="35">
        <v>96</v>
      </c>
      <c r="H4007" s="35">
        <v>5</v>
      </c>
      <c r="I4007" s="36"/>
    </row>
    <row r="4008" spans="2:9" ht="15.75" thickTop="1" thickBot="1" x14ac:dyDescent="0.25">
      <c r="B4008" s="22">
        <v>4003</v>
      </c>
      <c r="C4008" s="32">
        <v>56593</v>
      </c>
      <c r="D4008" s="33" t="s">
        <v>2926</v>
      </c>
      <c r="E4008" s="34">
        <v>-9.5</v>
      </c>
      <c r="F4008" s="34">
        <v>9.6999999999999993</v>
      </c>
      <c r="G4008" s="35">
        <v>299</v>
      </c>
      <c r="H4008" s="35">
        <v>6</v>
      </c>
      <c r="I4008" s="36"/>
    </row>
    <row r="4009" spans="2:9" ht="15.75" thickTop="1" thickBot="1" x14ac:dyDescent="0.25">
      <c r="B4009" s="22">
        <v>4004</v>
      </c>
      <c r="C4009" s="32">
        <v>56594</v>
      </c>
      <c r="D4009" s="33" t="s">
        <v>2927</v>
      </c>
      <c r="E4009" s="34">
        <v>-10.199999999999999</v>
      </c>
      <c r="F4009" s="34">
        <v>9.1</v>
      </c>
      <c r="G4009" s="35">
        <v>395</v>
      </c>
      <c r="H4009" s="35">
        <v>6</v>
      </c>
      <c r="I4009" s="36"/>
    </row>
    <row r="4010" spans="2:9" ht="15.75" thickTop="1" thickBot="1" x14ac:dyDescent="0.25">
      <c r="B4010" s="22">
        <v>4005</v>
      </c>
      <c r="C4010" s="32">
        <v>56598</v>
      </c>
      <c r="D4010" s="33" t="s">
        <v>2928</v>
      </c>
      <c r="E4010" s="34">
        <v>-9.6999999999999993</v>
      </c>
      <c r="F4010" s="34">
        <v>9.6999999999999993</v>
      </c>
      <c r="G4010" s="35">
        <v>291</v>
      </c>
      <c r="H4010" s="35">
        <v>5</v>
      </c>
      <c r="I4010" s="36"/>
    </row>
    <row r="4011" spans="2:9" ht="15.75" thickTop="1" thickBot="1" x14ac:dyDescent="0.25">
      <c r="B4011" s="22">
        <v>4006</v>
      </c>
      <c r="C4011" s="32">
        <v>56599</v>
      </c>
      <c r="D4011" s="33" t="s">
        <v>2929</v>
      </c>
      <c r="E4011" s="34">
        <v>-9.5</v>
      </c>
      <c r="F4011" s="34">
        <v>10.1</v>
      </c>
      <c r="G4011" s="35">
        <v>220</v>
      </c>
      <c r="H4011" s="35">
        <v>5</v>
      </c>
      <c r="I4011" s="36"/>
    </row>
    <row r="4012" spans="2:9" ht="15.75" thickTop="1" thickBot="1" x14ac:dyDescent="0.25">
      <c r="B4012" s="22">
        <v>4007</v>
      </c>
      <c r="C4012" s="32">
        <v>56626</v>
      </c>
      <c r="D4012" s="33" t="s">
        <v>2930</v>
      </c>
      <c r="E4012" s="34">
        <v>-9.3000000000000007</v>
      </c>
      <c r="F4012" s="34">
        <v>10.3</v>
      </c>
      <c r="G4012" s="35">
        <v>178</v>
      </c>
      <c r="H4012" s="35">
        <v>5</v>
      </c>
      <c r="I4012" s="36"/>
    </row>
    <row r="4013" spans="2:9" ht="15.75" thickTop="1" thickBot="1" x14ac:dyDescent="0.25">
      <c r="B4013" s="22">
        <v>4008</v>
      </c>
      <c r="C4013" s="32">
        <v>56630</v>
      </c>
      <c r="D4013" s="33" t="s">
        <v>2931</v>
      </c>
      <c r="E4013" s="34">
        <v>-9.1999999999999993</v>
      </c>
      <c r="F4013" s="34">
        <v>10.5</v>
      </c>
      <c r="G4013" s="35">
        <v>126</v>
      </c>
      <c r="H4013" s="35">
        <v>5</v>
      </c>
      <c r="I4013" s="36"/>
    </row>
    <row r="4014" spans="2:9" ht="15.75" thickTop="1" thickBot="1" x14ac:dyDescent="0.25">
      <c r="B4014" s="22">
        <v>4009</v>
      </c>
      <c r="C4014" s="32">
        <v>56637</v>
      </c>
      <c r="D4014" s="33" t="s">
        <v>2932</v>
      </c>
      <c r="E4014" s="34">
        <v>-9.1</v>
      </c>
      <c r="F4014" s="34">
        <v>10.6</v>
      </c>
      <c r="G4014" s="35">
        <v>108</v>
      </c>
      <c r="H4014" s="35">
        <v>5</v>
      </c>
      <c r="I4014" s="36"/>
    </row>
    <row r="4015" spans="2:9" ht="15.75" thickTop="1" thickBot="1" x14ac:dyDescent="0.25">
      <c r="B4015" s="22">
        <v>4010</v>
      </c>
      <c r="C4015" s="32">
        <v>56642</v>
      </c>
      <c r="D4015" s="33" t="s">
        <v>2933</v>
      </c>
      <c r="E4015" s="34">
        <v>-9.4</v>
      </c>
      <c r="F4015" s="34">
        <v>10.3</v>
      </c>
      <c r="G4015" s="35">
        <v>164</v>
      </c>
      <c r="H4015" s="35">
        <v>5</v>
      </c>
      <c r="I4015" s="36"/>
    </row>
    <row r="4016" spans="2:9" ht="15.75" thickTop="1" thickBot="1" x14ac:dyDescent="0.25">
      <c r="B4016" s="22">
        <v>4011</v>
      </c>
      <c r="C4016" s="32">
        <v>56645</v>
      </c>
      <c r="D4016" s="33" t="s">
        <v>2934</v>
      </c>
      <c r="E4016" s="34">
        <v>-9.5</v>
      </c>
      <c r="F4016" s="34">
        <v>10.1</v>
      </c>
      <c r="G4016" s="35">
        <v>206</v>
      </c>
      <c r="H4016" s="35">
        <v>5</v>
      </c>
      <c r="I4016" s="36"/>
    </row>
    <row r="4017" spans="2:9" ht="15.75" thickTop="1" thickBot="1" x14ac:dyDescent="0.25">
      <c r="B4017" s="22">
        <v>4012</v>
      </c>
      <c r="C4017" s="32">
        <v>56648</v>
      </c>
      <c r="D4017" s="33" t="s">
        <v>2935</v>
      </c>
      <c r="E4017" s="34">
        <v>-9.1</v>
      </c>
      <c r="F4017" s="34">
        <v>10.4</v>
      </c>
      <c r="G4017" s="35">
        <v>162</v>
      </c>
      <c r="H4017" s="35">
        <v>5</v>
      </c>
      <c r="I4017" s="36"/>
    </row>
    <row r="4018" spans="2:9" ht="15.75" thickTop="1" thickBot="1" x14ac:dyDescent="0.25">
      <c r="B4018" s="22">
        <v>4013</v>
      </c>
      <c r="C4018" s="32">
        <v>56651</v>
      </c>
      <c r="D4018" s="33" t="s">
        <v>2936</v>
      </c>
      <c r="E4018" s="34">
        <v>-9.9</v>
      </c>
      <c r="F4018" s="34">
        <v>9.4</v>
      </c>
      <c r="G4018" s="35">
        <v>325</v>
      </c>
      <c r="H4018" s="35">
        <v>6</v>
      </c>
      <c r="I4018" s="36"/>
    </row>
    <row r="4019" spans="2:9" ht="15.75" thickTop="1" thickBot="1" x14ac:dyDescent="0.25">
      <c r="B4019" s="22">
        <v>4014</v>
      </c>
      <c r="C4019" s="32">
        <v>56653</v>
      </c>
      <c r="D4019" s="33" t="s">
        <v>2937</v>
      </c>
      <c r="E4019" s="34">
        <v>-9.8000000000000007</v>
      </c>
      <c r="F4019" s="34">
        <v>9.6</v>
      </c>
      <c r="G4019" s="35">
        <v>297</v>
      </c>
      <c r="H4019" s="35">
        <v>6</v>
      </c>
      <c r="I4019" s="36"/>
    </row>
    <row r="4020" spans="2:9" ht="15.75" thickTop="1" thickBot="1" x14ac:dyDescent="0.25">
      <c r="B4020" s="22">
        <v>4015</v>
      </c>
      <c r="C4020" s="32">
        <v>56656</v>
      </c>
      <c r="D4020" s="33" t="s">
        <v>2938</v>
      </c>
      <c r="E4020" s="34">
        <v>-9.3000000000000007</v>
      </c>
      <c r="F4020" s="34">
        <v>10.1</v>
      </c>
      <c r="G4020" s="35">
        <v>208</v>
      </c>
      <c r="H4020" s="35">
        <v>5</v>
      </c>
      <c r="I4020" s="36"/>
    </row>
    <row r="4021" spans="2:9" ht="15.75" thickTop="1" thickBot="1" x14ac:dyDescent="0.25">
      <c r="B4021" s="22">
        <v>4016</v>
      </c>
      <c r="C4021" s="32">
        <v>56659</v>
      </c>
      <c r="D4021" s="33" t="s">
        <v>2939</v>
      </c>
      <c r="E4021" s="34">
        <v>-9.3000000000000007</v>
      </c>
      <c r="F4021" s="34">
        <v>10.1</v>
      </c>
      <c r="G4021" s="35">
        <v>202</v>
      </c>
      <c r="H4021" s="35">
        <v>6</v>
      </c>
      <c r="I4021" s="36"/>
    </row>
    <row r="4022" spans="2:9" ht="15.75" thickTop="1" thickBot="1" x14ac:dyDescent="0.25">
      <c r="B4022" s="22">
        <v>4017</v>
      </c>
      <c r="C4022" s="32">
        <v>56727</v>
      </c>
      <c r="D4022" s="33" t="s">
        <v>2940</v>
      </c>
      <c r="E4022" s="34">
        <v>-10.6</v>
      </c>
      <c r="F4022" s="34">
        <v>8.8000000000000007</v>
      </c>
      <c r="G4022" s="35">
        <v>431</v>
      </c>
      <c r="H4022" s="35">
        <v>6</v>
      </c>
      <c r="I4022" s="36"/>
    </row>
    <row r="4023" spans="2:9" ht="15.75" thickTop="1" thickBot="1" x14ac:dyDescent="0.25">
      <c r="B4023" s="22">
        <v>4018</v>
      </c>
      <c r="C4023" s="32">
        <v>56729</v>
      </c>
      <c r="D4023" s="33" t="s">
        <v>2941</v>
      </c>
      <c r="E4023" s="34">
        <v>-11</v>
      </c>
      <c r="F4023" s="34">
        <v>8.4</v>
      </c>
      <c r="G4023" s="35">
        <v>486</v>
      </c>
      <c r="H4023" s="35">
        <v>6</v>
      </c>
      <c r="I4023" s="36"/>
    </row>
    <row r="4024" spans="2:9" ht="15.75" thickTop="1" thickBot="1" x14ac:dyDescent="0.25">
      <c r="B4024" s="22">
        <v>4019</v>
      </c>
      <c r="C4024" s="32">
        <v>56736</v>
      </c>
      <c r="D4024" s="33" t="s">
        <v>2942</v>
      </c>
      <c r="E4024" s="34">
        <v>-9.6</v>
      </c>
      <c r="F4024" s="34">
        <v>10.1</v>
      </c>
      <c r="G4024" s="35">
        <v>199</v>
      </c>
      <c r="H4024" s="35">
        <v>6</v>
      </c>
      <c r="I4024" s="36"/>
    </row>
    <row r="4025" spans="2:9" ht="15.75" thickTop="1" thickBot="1" x14ac:dyDescent="0.25">
      <c r="B4025" s="22">
        <v>4020</v>
      </c>
      <c r="C4025" s="32">
        <v>56743</v>
      </c>
      <c r="D4025" s="33" t="s">
        <v>2943</v>
      </c>
      <c r="E4025" s="34">
        <v>-9.5</v>
      </c>
      <c r="F4025" s="34">
        <v>10</v>
      </c>
      <c r="G4025" s="35">
        <v>256</v>
      </c>
      <c r="H4025" s="35">
        <v>6</v>
      </c>
      <c r="I4025" s="36"/>
    </row>
    <row r="4026" spans="2:9" ht="15.75" thickTop="1" thickBot="1" x14ac:dyDescent="0.25">
      <c r="B4026" s="22">
        <v>4021</v>
      </c>
      <c r="C4026" s="32">
        <v>56745</v>
      </c>
      <c r="D4026" s="33" t="s">
        <v>2944</v>
      </c>
      <c r="E4026" s="34">
        <v>-10.6</v>
      </c>
      <c r="F4026" s="34">
        <v>8.9</v>
      </c>
      <c r="G4026" s="35">
        <v>406</v>
      </c>
      <c r="H4026" s="35">
        <v>6</v>
      </c>
      <c r="I4026" s="36"/>
    </row>
    <row r="4027" spans="2:9" ht="15.75" thickTop="1" thickBot="1" x14ac:dyDescent="0.25">
      <c r="B4027" s="22">
        <v>4022</v>
      </c>
      <c r="C4027" s="32">
        <v>56746</v>
      </c>
      <c r="D4027" s="33" t="s">
        <v>2945</v>
      </c>
      <c r="E4027" s="34">
        <v>-11.3</v>
      </c>
      <c r="F4027" s="34">
        <v>8.1</v>
      </c>
      <c r="G4027" s="35">
        <v>527</v>
      </c>
      <c r="H4027" s="35">
        <v>6</v>
      </c>
      <c r="I4027" s="36"/>
    </row>
    <row r="4028" spans="2:9" ht="15.75" thickTop="1" thickBot="1" x14ac:dyDescent="0.25">
      <c r="B4028" s="22">
        <v>4023</v>
      </c>
      <c r="C4028" s="32">
        <v>56751</v>
      </c>
      <c r="D4028" s="33" t="s">
        <v>2946</v>
      </c>
      <c r="E4028" s="34">
        <v>-9.5</v>
      </c>
      <c r="F4028" s="34">
        <v>10</v>
      </c>
      <c r="G4028" s="35">
        <v>225</v>
      </c>
      <c r="H4028" s="35">
        <v>5</v>
      </c>
      <c r="I4028" s="36"/>
    </row>
    <row r="4029" spans="2:9" ht="15.75" thickTop="1" thickBot="1" x14ac:dyDescent="0.25">
      <c r="B4029" s="22">
        <v>4024</v>
      </c>
      <c r="C4029" s="32">
        <v>56753</v>
      </c>
      <c r="D4029" s="33" t="s">
        <v>2947</v>
      </c>
      <c r="E4029" s="34">
        <v>-9.5</v>
      </c>
      <c r="F4029" s="34">
        <v>10</v>
      </c>
      <c r="G4029" s="35">
        <v>212</v>
      </c>
      <c r="H4029" s="35">
        <v>6</v>
      </c>
      <c r="I4029" s="36"/>
    </row>
    <row r="4030" spans="2:9" ht="15.75" thickTop="1" thickBot="1" x14ac:dyDescent="0.25">
      <c r="B4030" s="22">
        <v>4025</v>
      </c>
      <c r="C4030" s="32">
        <v>56754</v>
      </c>
      <c r="D4030" s="33" t="s">
        <v>2948</v>
      </c>
      <c r="E4030" s="34">
        <v>-9.6</v>
      </c>
      <c r="F4030" s="34">
        <v>9.8000000000000007</v>
      </c>
      <c r="G4030" s="35">
        <v>250</v>
      </c>
      <c r="H4030" s="35">
        <v>7</v>
      </c>
      <c r="I4030" s="36"/>
    </row>
    <row r="4031" spans="2:9" ht="15.75" thickTop="1" thickBot="1" x14ac:dyDescent="0.25">
      <c r="B4031" s="22">
        <v>4026</v>
      </c>
      <c r="C4031" s="32">
        <v>56759</v>
      </c>
      <c r="D4031" s="33" t="s">
        <v>2949</v>
      </c>
      <c r="E4031" s="34">
        <v>-11.5</v>
      </c>
      <c r="F4031" s="34">
        <v>8</v>
      </c>
      <c r="G4031" s="35">
        <v>541</v>
      </c>
      <c r="H4031" s="35">
        <v>6</v>
      </c>
      <c r="I4031" s="36"/>
    </row>
    <row r="4032" spans="2:9" ht="15.75" thickTop="1" thickBot="1" x14ac:dyDescent="0.25">
      <c r="B4032" s="22">
        <v>4027</v>
      </c>
      <c r="C4032" s="32">
        <v>56761</v>
      </c>
      <c r="D4032" s="33" t="s">
        <v>2950</v>
      </c>
      <c r="E4032" s="34">
        <v>-11.1</v>
      </c>
      <c r="F4032" s="34">
        <v>8.5</v>
      </c>
      <c r="G4032" s="35">
        <v>461</v>
      </c>
      <c r="H4032" s="35">
        <v>6</v>
      </c>
      <c r="I4032" s="36"/>
    </row>
    <row r="4033" spans="2:9" ht="15.75" thickTop="1" thickBot="1" x14ac:dyDescent="0.25">
      <c r="B4033" s="22">
        <v>4028</v>
      </c>
      <c r="C4033" s="32">
        <v>56766</v>
      </c>
      <c r="D4033" s="33" t="s">
        <v>2951</v>
      </c>
      <c r="E4033" s="34">
        <v>-11.1</v>
      </c>
      <c r="F4033" s="34">
        <v>8.5</v>
      </c>
      <c r="G4033" s="35">
        <v>459</v>
      </c>
      <c r="H4033" s="35">
        <v>6</v>
      </c>
      <c r="I4033" s="36"/>
    </row>
    <row r="4034" spans="2:9" ht="15.75" thickTop="1" thickBot="1" x14ac:dyDescent="0.25">
      <c r="B4034" s="22">
        <v>4029</v>
      </c>
      <c r="C4034" s="32">
        <v>56767</v>
      </c>
      <c r="D4034" s="33" t="s">
        <v>2952</v>
      </c>
      <c r="E4034" s="34">
        <v>-10.9</v>
      </c>
      <c r="F4034" s="34">
        <v>8.6</v>
      </c>
      <c r="G4034" s="35">
        <v>446</v>
      </c>
      <c r="H4034" s="35">
        <v>6</v>
      </c>
      <c r="I4034" s="36"/>
    </row>
    <row r="4035" spans="2:9" ht="15.75" thickTop="1" thickBot="1" x14ac:dyDescent="0.25">
      <c r="B4035" s="22">
        <v>4030</v>
      </c>
      <c r="C4035" s="32">
        <v>56769</v>
      </c>
      <c r="D4035" s="33" t="s">
        <v>2953</v>
      </c>
      <c r="E4035" s="34">
        <v>-11.5</v>
      </c>
      <c r="F4035" s="34">
        <v>8</v>
      </c>
      <c r="G4035" s="35">
        <v>544</v>
      </c>
      <c r="H4035" s="35">
        <v>6</v>
      </c>
      <c r="I4035" s="36"/>
    </row>
    <row r="4036" spans="2:9" ht="15.75" thickTop="1" thickBot="1" x14ac:dyDescent="0.25">
      <c r="B4036" s="22">
        <v>4031</v>
      </c>
      <c r="C4036" s="32">
        <v>56812</v>
      </c>
      <c r="D4036" s="33" t="s">
        <v>2954</v>
      </c>
      <c r="E4036" s="34">
        <v>-9.3000000000000007</v>
      </c>
      <c r="F4036" s="34">
        <v>10.4</v>
      </c>
      <c r="G4036" s="35">
        <v>96</v>
      </c>
      <c r="H4036" s="35">
        <v>7</v>
      </c>
      <c r="I4036" s="36"/>
    </row>
    <row r="4037" spans="2:9" ht="15.75" thickTop="1" thickBot="1" x14ac:dyDescent="0.25">
      <c r="B4037" s="22">
        <v>4032</v>
      </c>
      <c r="C4037" s="32">
        <v>56814</v>
      </c>
      <c r="D4037" s="33" t="s">
        <v>2955</v>
      </c>
      <c r="E4037" s="34">
        <v>-9.3000000000000007</v>
      </c>
      <c r="F4037" s="34">
        <v>10.4</v>
      </c>
      <c r="G4037" s="35">
        <v>96</v>
      </c>
      <c r="H4037" s="35">
        <v>7</v>
      </c>
      <c r="I4037" s="36"/>
    </row>
    <row r="4038" spans="2:9" ht="15.75" thickTop="1" thickBot="1" x14ac:dyDescent="0.25">
      <c r="B4038" s="22">
        <v>4033</v>
      </c>
      <c r="C4038" s="32">
        <v>56818</v>
      </c>
      <c r="D4038" s="33" t="s">
        <v>2956</v>
      </c>
      <c r="E4038" s="34">
        <v>-10.3</v>
      </c>
      <c r="F4038" s="34">
        <v>9.3000000000000007</v>
      </c>
      <c r="G4038" s="35">
        <v>339</v>
      </c>
      <c r="H4038" s="35">
        <v>7</v>
      </c>
      <c r="I4038" s="36"/>
    </row>
    <row r="4039" spans="2:9" ht="15.75" thickTop="1" thickBot="1" x14ac:dyDescent="0.25">
      <c r="B4039" s="22">
        <v>4034</v>
      </c>
      <c r="C4039" s="32">
        <v>56820</v>
      </c>
      <c r="D4039" s="33" t="s">
        <v>2957</v>
      </c>
      <c r="E4039" s="34">
        <v>-9.3000000000000007</v>
      </c>
      <c r="F4039" s="34">
        <v>10</v>
      </c>
      <c r="G4039" s="35">
        <v>212</v>
      </c>
      <c r="H4039" s="35">
        <v>7</v>
      </c>
      <c r="I4039" s="36"/>
    </row>
    <row r="4040" spans="2:9" ht="15.75" thickTop="1" thickBot="1" x14ac:dyDescent="0.25">
      <c r="B4040" s="22">
        <v>4035</v>
      </c>
      <c r="C4040" s="32">
        <v>56821</v>
      </c>
      <c r="D4040" s="33" t="s">
        <v>2958</v>
      </c>
      <c r="E4040" s="34">
        <v>-9.3000000000000007</v>
      </c>
      <c r="F4040" s="34">
        <v>10.4</v>
      </c>
      <c r="G4040" s="35">
        <v>100</v>
      </c>
      <c r="H4040" s="35">
        <v>7</v>
      </c>
      <c r="I4040" s="36"/>
    </row>
    <row r="4041" spans="2:9" ht="15.75" thickTop="1" thickBot="1" x14ac:dyDescent="0.25">
      <c r="B4041" s="22">
        <v>4036</v>
      </c>
      <c r="C4041" s="32">
        <v>56823</v>
      </c>
      <c r="D4041" s="33" t="s">
        <v>2959</v>
      </c>
      <c r="E4041" s="34">
        <v>-11.1</v>
      </c>
      <c r="F4041" s="34">
        <v>8.5</v>
      </c>
      <c r="G4041" s="35">
        <v>465</v>
      </c>
      <c r="H4041" s="35">
        <v>6</v>
      </c>
      <c r="I4041" s="36"/>
    </row>
    <row r="4042" spans="2:9" ht="15.75" thickTop="1" thickBot="1" x14ac:dyDescent="0.25">
      <c r="B4042" s="22">
        <v>4037</v>
      </c>
      <c r="C4042" s="32">
        <v>56825</v>
      </c>
      <c r="D4042" s="33" t="s">
        <v>2960</v>
      </c>
      <c r="E4042" s="34">
        <v>-10.8</v>
      </c>
      <c r="F4042" s="34">
        <v>8.6999999999999993</v>
      </c>
      <c r="G4042" s="35">
        <v>426</v>
      </c>
      <c r="H4042" s="35">
        <v>7</v>
      </c>
      <c r="I4042" s="36"/>
    </row>
    <row r="4043" spans="2:9" ht="15.75" thickTop="1" thickBot="1" x14ac:dyDescent="0.25">
      <c r="B4043" s="22">
        <v>4038</v>
      </c>
      <c r="C4043" s="32">
        <v>56826</v>
      </c>
      <c r="D4043" s="33" t="s">
        <v>2961</v>
      </c>
      <c r="E4043" s="34">
        <v>-10.7</v>
      </c>
      <c r="F4043" s="34">
        <v>8.8000000000000007</v>
      </c>
      <c r="G4043" s="35">
        <v>412</v>
      </c>
      <c r="H4043" s="35">
        <v>7</v>
      </c>
      <c r="I4043" s="36"/>
    </row>
    <row r="4044" spans="2:9" ht="15.75" thickTop="1" thickBot="1" x14ac:dyDescent="0.25">
      <c r="B4044" s="22">
        <v>4039</v>
      </c>
      <c r="C4044" s="32">
        <v>56828</v>
      </c>
      <c r="D4044" s="33" t="s">
        <v>2962</v>
      </c>
      <c r="E4044" s="34">
        <v>-11</v>
      </c>
      <c r="F4044" s="34">
        <v>8.6</v>
      </c>
      <c r="G4044" s="35">
        <v>446</v>
      </c>
      <c r="H4044" s="35">
        <v>6</v>
      </c>
      <c r="I4044" s="36"/>
    </row>
    <row r="4045" spans="2:9" ht="15.75" thickTop="1" thickBot="1" x14ac:dyDescent="0.25">
      <c r="B4045" s="22">
        <v>4040</v>
      </c>
      <c r="C4045" s="32">
        <v>56829</v>
      </c>
      <c r="D4045" s="33" t="s">
        <v>2963</v>
      </c>
      <c r="E4045" s="34">
        <v>-9.8000000000000007</v>
      </c>
      <c r="F4045" s="34">
        <v>9.6999999999999993</v>
      </c>
      <c r="G4045" s="35">
        <v>280</v>
      </c>
      <c r="H4045" s="35">
        <v>7</v>
      </c>
      <c r="I4045" s="36"/>
    </row>
    <row r="4046" spans="2:9" ht="15.75" thickTop="1" thickBot="1" x14ac:dyDescent="0.25">
      <c r="B4046" s="22">
        <v>4041</v>
      </c>
      <c r="C4046" s="32">
        <v>56841</v>
      </c>
      <c r="D4046" s="33" t="s">
        <v>2964</v>
      </c>
      <c r="E4046" s="34">
        <v>-9.1999999999999993</v>
      </c>
      <c r="F4046" s="34">
        <v>10.4</v>
      </c>
      <c r="G4046" s="35">
        <v>101</v>
      </c>
      <c r="H4046" s="35">
        <v>7</v>
      </c>
      <c r="I4046" s="36"/>
    </row>
    <row r="4047" spans="2:9" ht="15.75" thickTop="1" thickBot="1" x14ac:dyDescent="0.25">
      <c r="B4047" s="22">
        <v>4042</v>
      </c>
      <c r="C4047" s="32">
        <v>56843</v>
      </c>
      <c r="D4047" s="33" t="s">
        <v>2965</v>
      </c>
      <c r="E4047" s="34">
        <v>-10.4</v>
      </c>
      <c r="F4047" s="34">
        <v>9.1</v>
      </c>
      <c r="G4047" s="35">
        <v>387</v>
      </c>
      <c r="H4047" s="35">
        <v>6</v>
      </c>
      <c r="I4047" s="36"/>
    </row>
    <row r="4048" spans="2:9" ht="15.75" thickTop="1" thickBot="1" x14ac:dyDescent="0.25">
      <c r="B4048" s="22">
        <v>4043</v>
      </c>
      <c r="C4048" s="32">
        <v>56850</v>
      </c>
      <c r="D4048" s="33" t="s">
        <v>2966</v>
      </c>
      <c r="E4048" s="34">
        <v>-10.199999999999999</v>
      </c>
      <c r="F4048" s="34">
        <v>9.1999999999999993</v>
      </c>
      <c r="G4048" s="35">
        <v>368</v>
      </c>
      <c r="H4048" s="35">
        <v>7</v>
      </c>
      <c r="I4048" s="36"/>
    </row>
    <row r="4049" spans="2:9" ht="15.75" thickTop="1" thickBot="1" x14ac:dyDescent="0.25">
      <c r="B4049" s="22">
        <v>4044</v>
      </c>
      <c r="C4049" s="32">
        <v>56856</v>
      </c>
      <c r="D4049" s="33" t="s">
        <v>2967</v>
      </c>
      <c r="E4049" s="34">
        <v>-9.6999999999999993</v>
      </c>
      <c r="F4049" s="34">
        <v>9.8000000000000007</v>
      </c>
      <c r="G4049" s="35">
        <v>258</v>
      </c>
      <c r="H4049" s="35">
        <v>7</v>
      </c>
      <c r="I4049" s="36"/>
    </row>
    <row r="4050" spans="2:9" ht="15.75" thickTop="1" thickBot="1" x14ac:dyDescent="0.25">
      <c r="B4050" s="22">
        <v>4045</v>
      </c>
      <c r="C4050" s="32">
        <v>56858</v>
      </c>
      <c r="D4050" s="33" t="s">
        <v>2968</v>
      </c>
      <c r="E4050" s="34">
        <v>-10.5</v>
      </c>
      <c r="F4050" s="34">
        <v>9</v>
      </c>
      <c r="G4050" s="35">
        <v>393</v>
      </c>
      <c r="H4050" s="35">
        <v>7</v>
      </c>
      <c r="I4050" s="36"/>
    </row>
    <row r="4051" spans="2:9" ht="15.75" thickTop="1" thickBot="1" x14ac:dyDescent="0.25">
      <c r="B4051" s="22">
        <v>4046</v>
      </c>
      <c r="C4051" s="32">
        <v>56859</v>
      </c>
      <c r="D4051" s="33" t="s">
        <v>2969</v>
      </c>
      <c r="E4051" s="34">
        <v>-9.6</v>
      </c>
      <c r="F4051" s="34">
        <v>9.9</v>
      </c>
      <c r="G4051" s="35">
        <v>228</v>
      </c>
      <c r="H4051" s="35">
        <v>7</v>
      </c>
      <c r="I4051" s="36"/>
    </row>
    <row r="4052" spans="2:9" ht="15.75" thickTop="1" thickBot="1" x14ac:dyDescent="0.25">
      <c r="B4052" s="22">
        <v>4047</v>
      </c>
      <c r="C4052" s="32">
        <v>56861</v>
      </c>
      <c r="D4052" s="33" t="s">
        <v>2970</v>
      </c>
      <c r="E4052" s="34">
        <v>-10.1</v>
      </c>
      <c r="F4052" s="34">
        <v>9.4</v>
      </c>
      <c r="G4052" s="35">
        <v>339</v>
      </c>
      <c r="H4052" s="35">
        <v>7</v>
      </c>
      <c r="I4052" s="36"/>
    </row>
    <row r="4053" spans="2:9" ht="15.75" thickTop="1" thickBot="1" x14ac:dyDescent="0.25">
      <c r="B4053" s="22">
        <v>4048</v>
      </c>
      <c r="C4053" s="32">
        <v>56862</v>
      </c>
      <c r="D4053" s="33" t="s">
        <v>2971</v>
      </c>
      <c r="E4053" s="34">
        <v>-9.4</v>
      </c>
      <c r="F4053" s="34">
        <v>10.4</v>
      </c>
      <c r="G4053" s="35">
        <v>92</v>
      </c>
      <c r="H4053" s="35">
        <v>7</v>
      </c>
      <c r="I4053" s="36"/>
    </row>
    <row r="4054" spans="2:9" ht="15.75" thickTop="1" thickBot="1" x14ac:dyDescent="0.25">
      <c r="B4054" s="22">
        <v>4049</v>
      </c>
      <c r="C4054" s="32">
        <v>56864</v>
      </c>
      <c r="D4054" s="33" t="s">
        <v>2972</v>
      </c>
      <c r="E4054" s="34">
        <v>-10.3</v>
      </c>
      <c r="F4054" s="34">
        <v>9.1</v>
      </c>
      <c r="G4054" s="35">
        <v>369</v>
      </c>
      <c r="H4054" s="35">
        <v>7</v>
      </c>
      <c r="I4054" s="36"/>
    </row>
    <row r="4055" spans="2:9" ht="15.75" thickTop="1" thickBot="1" x14ac:dyDescent="0.25">
      <c r="B4055" s="22">
        <v>4050</v>
      </c>
      <c r="C4055" s="32">
        <v>56865</v>
      </c>
      <c r="D4055" s="33" t="s">
        <v>2973</v>
      </c>
      <c r="E4055" s="34">
        <v>-10.8</v>
      </c>
      <c r="F4055" s="34">
        <v>8.8000000000000007</v>
      </c>
      <c r="G4055" s="35">
        <v>439</v>
      </c>
      <c r="H4055" s="35">
        <v>7</v>
      </c>
      <c r="I4055" s="36"/>
    </row>
    <row r="4056" spans="2:9" ht="15.75" thickTop="1" thickBot="1" x14ac:dyDescent="0.25">
      <c r="B4056" s="22">
        <v>4051</v>
      </c>
      <c r="C4056" s="32">
        <v>56867</v>
      </c>
      <c r="D4056" s="33" t="s">
        <v>2974</v>
      </c>
      <c r="E4056" s="34">
        <v>-10.5</v>
      </c>
      <c r="F4056" s="34">
        <v>9.1</v>
      </c>
      <c r="G4056" s="35">
        <v>385</v>
      </c>
      <c r="H4056" s="35">
        <v>7</v>
      </c>
      <c r="I4056" s="36"/>
    </row>
    <row r="4057" spans="2:9" ht="15.75" thickTop="1" thickBot="1" x14ac:dyDescent="0.25">
      <c r="B4057" s="22">
        <v>4052</v>
      </c>
      <c r="C4057" s="32">
        <v>56869</v>
      </c>
      <c r="D4057" s="33" t="s">
        <v>2975</v>
      </c>
      <c r="E4057" s="34">
        <v>-10.8</v>
      </c>
      <c r="F4057" s="34">
        <v>8.6999999999999993</v>
      </c>
      <c r="G4057" s="35">
        <v>454</v>
      </c>
      <c r="H4057" s="35">
        <v>6</v>
      </c>
      <c r="I4057" s="36"/>
    </row>
    <row r="4058" spans="2:9" ht="15.75" thickTop="1" thickBot="1" x14ac:dyDescent="0.25">
      <c r="B4058" s="22">
        <v>4053</v>
      </c>
      <c r="C4058" s="32">
        <v>57072</v>
      </c>
      <c r="D4058" s="33" t="s">
        <v>2976</v>
      </c>
      <c r="E4058" s="34">
        <v>-10.199999999999999</v>
      </c>
      <c r="F4058" s="34">
        <v>9.1</v>
      </c>
      <c r="G4058" s="35">
        <v>365</v>
      </c>
      <c r="H4058" s="35">
        <v>6</v>
      </c>
      <c r="I4058" s="36"/>
    </row>
    <row r="4059" spans="2:9" ht="15.75" thickTop="1" thickBot="1" x14ac:dyDescent="0.25">
      <c r="B4059" s="22">
        <v>4054</v>
      </c>
      <c r="C4059" s="32">
        <v>57074</v>
      </c>
      <c r="D4059" s="33" t="s">
        <v>2976</v>
      </c>
      <c r="E4059" s="34">
        <v>-9.9</v>
      </c>
      <c r="F4059" s="34">
        <v>9.4</v>
      </c>
      <c r="G4059" s="35">
        <v>304</v>
      </c>
      <c r="H4059" s="35">
        <v>6</v>
      </c>
      <c r="I4059" s="36"/>
    </row>
    <row r="4060" spans="2:9" ht="15.75" thickTop="1" thickBot="1" x14ac:dyDescent="0.25">
      <c r="B4060" s="22">
        <v>4055</v>
      </c>
      <c r="C4060" s="32">
        <v>57076</v>
      </c>
      <c r="D4060" s="33" t="s">
        <v>2976</v>
      </c>
      <c r="E4060" s="34">
        <v>-9.3000000000000007</v>
      </c>
      <c r="F4060" s="34">
        <v>10</v>
      </c>
      <c r="G4060" s="35">
        <v>252</v>
      </c>
      <c r="H4060" s="35">
        <v>6</v>
      </c>
      <c r="I4060" s="36"/>
    </row>
    <row r="4061" spans="2:9" ht="15.75" thickTop="1" thickBot="1" x14ac:dyDescent="0.25">
      <c r="B4061" s="22">
        <v>4056</v>
      </c>
      <c r="C4061" s="32">
        <v>57078</v>
      </c>
      <c r="D4061" s="33" t="s">
        <v>2976</v>
      </c>
      <c r="E4061" s="34">
        <v>-10.1</v>
      </c>
      <c r="F4061" s="34">
        <v>9.1999999999999993</v>
      </c>
      <c r="G4061" s="35">
        <v>342</v>
      </c>
      <c r="H4061" s="35">
        <v>6</v>
      </c>
      <c r="I4061" s="36"/>
    </row>
    <row r="4062" spans="2:9" ht="15.75" thickTop="1" thickBot="1" x14ac:dyDescent="0.25">
      <c r="B4062" s="22">
        <v>4057</v>
      </c>
      <c r="C4062" s="32">
        <v>57080</v>
      </c>
      <c r="D4062" s="33" t="s">
        <v>2976</v>
      </c>
      <c r="E4062" s="34">
        <v>-9.6</v>
      </c>
      <c r="F4062" s="34">
        <v>9.6999999999999993</v>
      </c>
      <c r="G4062" s="35">
        <v>273</v>
      </c>
      <c r="H4062" s="35">
        <v>6</v>
      </c>
      <c r="I4062" s="36"/>
    </row>
    <row r="4063" spans="2:9" ht="15.75" thickTop="1" thickBot="1" x14ac:dyDescent="0.25">
      <c r="B4063" s="22">
        <v>4058</v>
      </c>
      <c r="C4063" s="32">
        <v>57223</v>
      </c>
      <c r="D4063" s="33" t="s">
        <v>2977</v>
      </c>
      <c r="E4063" s="34">
        <v>-10.5</v>
      </c>
      <c r="F4063" s="34">
        <v>8.9</v>
      </c>
      <c r="G4063" s="35">
        <v>370</v>
      </c>
      <c r="H4063" s="35">
        <v>6</v>
      </c>
      <c r="I4063" s="36"/>
    </row>
    <row r="4064" spans="2:9" ht="15.75" thickTop="1" thickBot="1" x14ac:dyDescent="0.25">
      <c r="B4064" s="22">
        <v>4059</v>
      </c>
      <c r="C4064" s="32">
        <v>57234</v>
      </c>
      <c r="D4064" s="33" t="s">
        <v>2978</v>
      </c>
      <c r="E4064" s="34">
        <v>-10.7</v>
      </c>
      <c r="F4064" s="34">
        <v>8.6</v>
      </c>
      <c r="G4064" s="35">
        <v>424</v>
      </c>
      <c r="H4064" s="35">
        <v>6</v>
      </c>
      <c r="I4064" s="36"/>
    </row>
    <row r="4065" spans="2:9" ht="15.75" thickTop="1" thickBot="1" x14ac:dyDescent="0.25">
      <c r="B4065" s="22">
        <v>4060</v>
      </c>
      <c r="C4065" s="32">
        <v>57250</v>
      </c>
      <c r="D4065" s="33" t="s">
        <v>2979</v>
      </c>
      <c r="E4065" s="34">
        <v>-11</v>
      </c>
      <c r="F4065" s="34">
        <v>8.5</v>
      </c>
      <c r="G4065" s="35">
        <v>428</v>
      </c>
      <c r="H4065" s="35">
        <v>6</v>
      </c>
      <c r="I4065" s="36"/>
    </row>
    <row r="4066" spans="2:9" ht="15.75" thickTop="1" thickBot="1" x14ac:dyDescent="0.25">
      <c r="B4066" s="22">
        <v>4061</v>
      </c>
      <c r="C4066" s="32">
        <v>57258</v>
      </c>
      <c r="D4066" s="33" t="s">
        <v>2980</v>
      </c>
      <c r="E4066" s="34">
        <v>-10.1</v>
      </c>
      <c r="F4066" s="34">
        <v>9.1999999999999993</v>
      </c>
      <c r="G4066" s="35">
        <v>337</v>
      </c>
      <c r="H4066" s="35">
        <v>6</v>
      </c>
      <c r="I4066" s="36"/>
    </row>
    <row r="4067" spans="2:9" ht="15.75" thickTop="1" thickBot="1" x14ac:dyDescent="0.25">
      <c r="B4067" s="22">
        <v>4062</v>
      </c>
      <c r="C4067" s="32">
        <v>57271</v>
      </c>
      <c r="D4067" s="33" t="s">
        <v>2981</v>
      </c>
      <c r="E4067" s="34">
        <v>-10.9</v>
      </c>
      <c r="F4067" s="34">
        <v>8.5</v>
      </c>
      <c r="G4067" s="35">
        <v>428</v>
      </c>
      <c r="H4067" s="35">
        <v>6</v>
      </c>
      <c r="I4067" s="36"/>
    </row>
    <row r="4068" spans="2:9" ht="15.75" thickTop="1" thickBot="1" x14ac:dyDescent="0.25">
      <c r="B4068" s="22">
        <v>4063</v>
      </c>
      <c r="C4068" s="32">
        <v>57290</v>
      </c>
      <c r="D4068" s="33" t="s">
        <v>2982</v>
      </c>
      <c r="E4068" s="34">
        <v>-9.8000000000000007</v>
      </c>
      <c r="F4068" s="34">
        <v>9.6</v>
      </c>
      <c r="G4068" s="35">
        <v>275</v>
      </c>
      <c r="H4068" s="35">
        <v>6</v>
      </c>
      <c r="I4068" s="36"/>
    </row>
    <row r="4069" spans="2:9" ht="15.75" thickTop="1" thickBot="1" x14ac:dyDescent="0.25">
      <c r="B4069" s="22">
        <v>4064</v>
      </c>
      <c r="C4069" s="32">
        <v>57299</v>
      </c>
      <c r="D4069" s="33" t="s">
        <v>2983</v>
      </c>
      <c r="E4069" s="34">
        <v>-11.1</v>
      </c>
      <c r="F4069" s="34">
        <v>8</v>
      </c>
      <c r="G4069" s="35">
        <v>515</v>
      </c>
      <c r="H4069" s="35">
        <v>6</v>
      </c>
      <c r="I4069" s="36"/>
    </row>
    <row r="4070" spans="2:9" ht="15.75" thickTop="1" thickBot="1" x14ac:dyDescent="0.25">
      <c r="B4070" s="22">
        <v>4065</v>
      </c>
      <c r="C4070" s="32">
        <v>57319</v>
      </c>
      <c r="D4070" s="33" t="s">
        <v>2984</v>
      </c>
      <c r="E4070" s="34">
        <v>-12.3</v>
      </c>
      <c r="F4070" s="34">
        <v>7.4</v>
      </c>
      <c r="G4070" s="35">
        <v>593</v>
      </c>
      <c r="H4070" s="35">
        <v>6</v>
      </c>
      <c r="I4070" s="36"/>
    </row>
    <row r="4071" spans="2:9" ht="15.75" thickTop="1" thickBot="1" x14ac:dyDescent="0.25">
      <c r="B4071" s="22">
        <v>4066</v>
      </c>
      <c r="C4071" s="32">
        <v>57334</v>
      </c>
      <c r="D4071" s="33" t="s">
        <v>2985</v>
      </c>
      <c r="E4071" s="34">
        <v>-11.7</v>
      </c>
      <c r="F4071" s="34">
        <v>8</v>
      </c>
      <c r="G4071" s="35">
        <v>497</v>
      </c>
      <c r="H4071" s="35">
        <v>6</v>
      </c>
      <c r="I4071" s="36"/>
    </row>
    <row r="4072" spans="2:9" ht="15.75" thickTop="1" thickBot="1" x14ac:dyDescent="0.25">
      <c r="B4072" s="22">
        <v>4067</v>
      </c>
      <c r="C4072" s="32">
        <v>57339</v>
      </c>
      <c r="D4072" s="33" t="s">
        <v>2986</v>
      </c>
      <c r="E4072" s="34">
        <v>-11.8</v>
      </c>
      <c r="F4072" s="34">
        <v>7.8</v>
      </c>
      <c r="G4072" s="35">
        <v>527</v>
      </c>
      <c r="H4072" s="35">
        <v>6</v>
      </c>
      <c r="I4072" s="36"/>
    </row>
    <row r="4073" spans="2:9" ht="15.75" thickTop="1" thickBot="1" x14ac:dyDescent="0.25">
      <c r="B4073" s="22">
        <v>4068</v>
      </c>
      <c r="C4073" s="32">
        <v>57368</v>
      </c>
      <c r="D4073" s="33" t="s">
        <v>2987</v>
      </c>
      <c r="E4073" s="34">
        <v>-11.3</v>
      </c>
      <c r="F4073" s="34">
        <v>7.8</v>
      </c>
      <c r="G4073" s="35">
        <v>532</v>
      </c>
      <c r="H4073" s="35">
        <v>6</v>
      </c>
      <c r="I4073" s="36"/>
    </row>
    <row r="4074" spans="2:9" ht="15.75" thickTop="1" thickBot="1" x14ac:dyDescent="0.25">
      <c r="B4074" s="22">
        <v>4069</v>
      </c>
      <c r="C4074" s="32">
        <v>57392</v>
      </c>
      <c r="D4074" s="33" t="s">
        <v>2988</v>
      </c>
      <c r="E4074" s="34">
        <v>-11.1</v>
      </c>
      <c r="F4074" s="34">
        <v>8.3000000000000007</v>
      </c>
      <c r="G4074" s="35">
        <v>455</v>
      </c>
      <c r="H4074" s="35">
        <v>6</v>
      </c>
      <c r="I4074" s="36"/>
    </row>
    <row r="4075" spans="2:9" ht="15.75" thickTop="1" thickBot="1" x14ac:dyDescent="0.25">
      <c r="B4075" s="22">
        <v>4070</v>
      </c>
      <c r="C4075" s="32">
        <v>57399</v>
      </c>
      <c r="D4075" s="33" t="s">
        <v>2989</v>
      </c>
      <c r="E4075" s="34">
        <v>-10.4</v>
      </c>
      <c r="F4075" s="34">
        <v>8.8000000000000007</v>
      </c>
      <c r="G4075" s="35">
        <v>374</v>
      </c>
      <c r="H4075" s="35">
        <v>6</v>
      </c>
      <c r="I4075" s="36"/>
    </row>
    <row r="4076" spans="2:9" ht="15.75" thickTop="1" thickBot="1" x14ac:dyDescent="0.25">
      <c r="B4076" s="22">
        <v>4071</v>
      </c>
      <c r="C4076" s="32">
        <v>57413</v>
      </c>
      <c r="D4076" s="33" t="s">
        <v>2990</v>
      </c>
      <c r="E4076" s="34">
        <v>-10.6</v>
      </c>
      <c r="F4076" s="34">
        <v>8.6</v>
      </c>
      <c r="G4076" s="35">
        <v>400</v>
      </c>
      <c r="H4076" s="35">
        <v>6</v>
      </c>
      <c r="I4076" s="36"/>
    </row>
    <row r="4077" spans="2:9" ht="15.75" thickTop="1" thickBot="1" x14ac:dyDescent="0.25">
      <c r="B4077" s="22">
        <v>4072</v>
      </c>
      <c r="C4077" s="32">
        <v>57439</v>
      </c>
      <c r="D4077" s="33" t="s">
        <v>2991</v>
      </c>
      <c r="E4077" s="34">
        <v>-9.8000000000000007</v>
      </c>
      <c r="F4077" s="34">
        <v>9.4</v>
      </c>
      <c r="G4077" s="35">
        <v>262</v>
      </c>
      <c r="H4077" s="35">
        <v>6</v>
      </c>
      <c r="I4077" s="36"/>
    </row>
    <row r="4078" spans="2:9" ht="15.75" thickTop="1" thickBot="1" x14ac:dyDescent="0.25">
      <c r="B4078" s="22">
        <v>4073</v>
      </c>
      <c r="C4078" s="32">
        <v>57462</v>
      </c>
      <c r="D4078" s="33" t="s">
        <v>2992</v>
      </c>
      <c r="E4078" s="34">
        <v>-10.199999999999999</v>
      </c>
      <c r="F4078" s="34">
        <v>9</v>
      </c>
      <c r="G4078" s="35">
        <v>347</v>
      </c>
      <c r="H4078" s="35">
        <v>6</v>
      </c>
      <c r="I4078" s="36"/>
    </row>
    <row r="4079" spans="2:9" ht="15.75" thickTop="1" thickBot="1" x14ac:dyDescent="0.25">
      <c r="B4079" s="22">
        <v>4074</v>
      </c>
      <c r="C4079" s="32">
        <v>57482</v>
      </c>
      <c r="D4079" s="33" t="s">
        <v>2993</v>
      </c>
      <c r="E4079" s="34">
        <v>-10.5</v>
      </c>
      <c r="F4079" s="34">
        <v>8.6999999999999993</v>
      </c>
      <c r="G4079" s="35">
        <v>415</v>
      </c>
      <c r="H4079" s="35">
        <v>6</v>
      </c>
      <c r="I4079" s="36"/>
    </row>
    <row r="4080" spans="2:9" ht="15.75" thickTop="1" thickBot="1" x14ac:dyDescent="0.25">
      <c r="B4080" s="22">
        <v>4075</v>
      </c>
      <c r="C4080" s="32">
        <v>57489</v>
      </c>
      <c r="D4080" s="33" t="s">
        <v>2994</v>
      </c>
      <c r="E4080" s="34">
        <v>-10.5</v>
      </c>
      <c r="F4080" s="34">
        <v>8.6</v>
      </c>
      <c r="G4080" s="35">
        <v>409</v>
      </c>
      <c r="H4080" s="35">
        <v>6</v>
      </c>
      <c r="I4080" s="36"/>
    </row>
    <row r="4081" spans="2:9" ht="15.75" thickTop="1" thickBot="1" x14ac:dyDescent="0.25">
      <c r="B4081" s="22">
        <v>4076</v>
      </c>
      <c r="C4081" s="32">
        <v>57518</v>
      </c>
      <c r="D4081" s="33" t="s">
        <v>2995</v>
      </c>
      <c r="E4081" s="34">
        <v>-9.9</v>
      </c>
      <c r="F4081" s="34">
        <v>9.3000000000000007</v>
      </c>
      <c r="G4081" s="35">
        <v>330</v>
      </c>
      <c r="H4081" s="35">
        <v>6</v>
      </c>
      <c r="I4081" s="36"/>
    </row>
    <row r="4082" spans="2:9" ht="15.75" thickTop="1" thickBot="1" x14ac:dyDescent="0.25">
      <c r="B4082" s="22">
        <v>4077</v>
      </c>
      <c r="C4082" s="32">
        <v>57520</v>
      </c>
      <c r="D4082" s="33" t="s">
        <v>2996</v>
      </c>
      <c r="E4082" s="34">
        <v>-10.8</v>
      </c>
      <c r="F4082" s="34">
        <v>8.4</v>
      </c>
      <c r="G4082" s="35">
        <v>468</v>
      </c>
      <c r="H4082" s="35">
        <v>6</v>
      </c>
      <c r="I4082" s="36"/>
    </row>
    <row r="4083" spans="2:9" ht="15.75" thickTop="1" thickBot="1" x14ac:dyDescent="0.25">
      <c r="B4083" s="22">
        <v>4078</v>
      </c>
      <c r="C4083" s="32">
        <v>57537</v>
      </c>
      <c r="D4083" s="33" t="s">
        <v>2997</v>
      </c>
      <c r="E4083" s="34">
        <v>-9.3000000000000007</v>
      </c>
      <c r="F4083" s="34">
        <v>10.1</v>
      </c>
      <c r="G4083" s="35">
        <v>205</v>
      </c>
      <c r="H4083" s="35">
        <v>6</v>
      </c>
      <c r="I4083" s="36"/>
    </row>
    <row r="4084" spans="2:9" ht="15.75" thickTop="1" thickBot="1" x14ac:dyDescent="0.25">
      <c r="B4084" s="22">
        <v>4079</v>
      </c>
      <c r="C4084" s="32">
        <v>57539</v>
      </c>
      <c r="D4084" s="33" t="s">
        <v>2998</v>
      </c>
      <c r="E4084" s="34">
        <v>-9.3000000000000007</v>
      </c>
      <c r="F4084" s="34">
        <v>10</v>
      </c>
      <c r="G4084" s="35">
        <v>242</v>
      </c>
      <c r="H4084" s="35">
        <v>6</v>
      </c>
      <c r="I4084" s="36"/>
    </row>
    <row r="4085" spans="2:9" ht="15.75" thickTop="1" thickBot="1" x14ac:dyDescent="0.25">
      <c r="B4085" s="22">
        <v>4080</v>
      </c>
      <c r="C4085" s="32">
        <v>57548</v>
      </c>
      <c r="D4085" s="33" t="s">
        <v>2999</v>
      </c>
      <c r="E4085" s="34">
        <v>-9.8000000000000007</v>
      </c>
      <c r="F4085" s="34">
        <v>9.4</v>
      </c>
      <c r="G4085" s="35">
        <v>300</v>
      </c>
      <c r="H4085" s="35">
        <v>6</v>
      </c>
      <c r="I4085" s="36"/>
    </row>
    <row r="4086" spans="2:9" ht="15.75" thickTop="1" thickBot="1" x14ac:dyDescent="0.25">
      <c r="B4086" s="22">
        <v>4081</v>
      </c>
      <c r="C4086" s="32">
        <v>57555</v>
      </c>
      <c r="D4086" s="33" t="s">
        <v>3000</v>
      </c>
      <c r="E4086" s="34">
        <v>-9.4</v>
      </c>
      <c r="F4086" s="34">
        <v>9.9</v>
      </c>
      <c r="G4086" s="35">
        <v>213</v>
      </c>
      <c r="H4086" s="35">
        <v>6</v>
      </c>
      <c r="I4086" s="36"/>
    </row>
    <row r="4087" spans="2:9" ht="15.75" thickTop="1" thickBot="1" x14ac:dyDescent="0.25">
      <c r="B4087" s="22">
        <v>4082</v>
      </c>
      <c r="C4087" s="32">
        <v>57562</v>
      </c>
      <c r="D4087" s="33" t="s">
        <v>3001</v>
      </c>
      <c r="E4087" s="34">
        <v>-9.6999999999999993</v>
      </c>
      <c r="F4087" s="34">
        <v>9.6</v>
      </c>
      <c r="G4087" s="35">
        <v>263</v>
      </c>
      <c r="H4087" s="35">
        <v>6</v>
      </c>
      <c r="I4087" s="36"/>
    </row>
    <row r="4088" spans="2:9" ht="15.75" thickTop="1" thickBot="1" x14ac:dyDescent="0.25">
      <c r="B4088" s="22">
        <v>4083</v>
      </c>
      <c r="C4088" s="32">
        <v>57567</v>
      </c>
      <c r="D4088" s="33" t="s">
        <v>3002</v>
      </c>
      <c r="E4088" s="34">
        <v>-10</v>
      </c>
      <c r="F4088" s="34">
        <v>9.3000000000000007</v>
      </c>
      <c r="G4088" s="35">
        <v>300</v>
      </c>
      <c r="H4088" s="35">
        <v>6</v>
      </c>
      <c r="I4088" s="36"/>
    </row>
    <row r="4089" spans="2:9" ht="15.75" thickTop="1" thickBot="1" x14ac:dyDescent="0.25">
      <c r="B4089" s="22">
        <v>4084</v>
      </c>
      <c r="C4089" s="32">
        <v>57572</v>
      </c>
      <c r="D4089" s="33" t="s">
        <v>3003</v>
      </c>
      <c r="E4089" s="34">
        <v>-10</v>
      </c>
      <c r="F4089" s="34">
        <v>9.4</v>
      </c>
      <c r="G4089" s="35">
        <v>296</v>
      </c>
      <c r="H4089" s="35">
        <v>6</v>
      </c>
      <c r="I4089" s="36"/>
    </row>
    <row r="4090" spans="2:9" ht="15.75" thickTop="1" thickBot="1" x14ac:dyDescent="0.25">
      <c r="B4090" s="22">
        <v>4085</v>
      </c>
      <c r="C4090" s="32">
        <v>57577</v>
      </c>
      <c r="D4090" s="33" t="s">
        <v>3004</v>
      </c>
      <c r="E4090" s="34">
        <v>-9.1999999999999993</v>
      </c>
      <c r="F4090" s="34">
        <v>10.199999999999999</v>
      </c>
      <c r="G4090" s="35">
        <v>177</v>
      </c>
      <c r="H4090" s="35">
        <v>6</v>
      </c>
      <c r="I4090" s="36"/>
    </row>
    <row r="4091" spans="2:9" ht="15.75" thickTop="1" thickBot="1" x14ac:dyDescent="0.25">
      <c r="B4091" s="22">
        <v>4086</v>
      </c>
      <c r="C4091" s="32">
        <v>57578</v>
      </c>
      <c r="D4091" s="33" t="s">
        <v>3005</v>
      </c>
      <c r="E4091" s="34">
        <v>-10.6</v>
      </c>
      <c r="F4091" s="34">
        <v>8.4</v>
      </c>
      <c r="G4091" s="35">
        <v>454</v>
      </c>
      <c r="H4091" s="35">
        <v>6</v>
      </c>
      <c r="I4091" s="36"/>
    </row>
    <row r="4092" spans="2:9" ht="15.75" thickTop="1" thickBot="1" x14ac:dyDescent="0.25">
      <c r="B4092" s="22">
        <v>4087</v>
      </c>
      <c r="C4092" s="32">
        <v>57580</v>
      </c>
      <c r="D4092" s="33" t="s">
        <v>3006</v>
      </c>
      <c r="E4092" s="34">
        <v>-10.1</v>
      </c>
      <c r="F4092" s="34">
        <v>9</v>
      </c>
      <c r="G4092" s="35">
        <v>372</v>
      </c>
      <c r="H4092" s="35">
        <v>6</v>
      </c>
      <c r="I4092" s="36"/>
    </row>
    <row r="4093" spans="2:9" ht="15.75" thickTop="1" thickBot="1" x14ac:dyDescent="0.25">
      <c r="B4093" s="22">
        <v>4088</v>
      </c>
      <c r="C4093" s="32">
        <v>57581</v>
      </c>
      <c r="D4093" s="33" t="s">
        <v>3007</v>
      </c>
      <c r="E4093" s="34">
        <v>-9.6999999999999993</v>
      </c>
      <c r="F4093" s="34">
        <v>9.8000000000000007</v>
      </c>
      <c r="G4093" s="35">
        <v>239</v>
      </c>
      <c r="H4093" s="35">
        <v>6</v>
      </c>
      <c r="I4093" s="36"/>
    </row>
    <row r="4094" spans="2:9" ht="15.75" thickTop="1" thickBot="1" x14ac:dyDescent="0.25">
      <c r="B4094" s="22">
        <v>4089</v>
      </c>
      <c r="C4094" s="32">
        <v>57583</v>
      </c>
      <c r="D4094" s="33" t="s">
        <v>3008</v>
      </c>
      <c r="E4094" s="34">
        <v>-10.3</v>
      </c>
      <c r="F4094" s="34">
        <v>8.8000000000000007</v>
      </c>
      <c r="G4094" s="35">
        <v>402</v>
      </c>
      <c r="H4094" s="35">
        <v>6</v>
      </c>
      <c r="I4094" s="36"/>
    </row>
    <row r="4095" spans="2:9" ht="15.75" thickTop="1" thickBot="1" x14ac:dyDescent="0.25">
      <c r="B4095" s="22">
        <v>4090</v>
      </c>
      <c r="C4095" s="32">
        <v>57584</v>
      </c>
      <c r="D4095" s="33" t="s">
        <v>3009</v>
      </c>
      <c r="E4095" s="34">
        <v>-9.3000000000000007</v>
      </c>
      <c r="F4095" s="34">
        <v>10.1</v>
      </c>
      <c r="G4095" s="35">
        <v>188</v>
      </c>
      <c r="H4095" s="35">
        <v>6</v>
      </c>
      <c r="I4095" s="36"/>
    </row>
    <row r="4096" spans="2:9" ht="15.75" thickTop="1" thickBot="1" x14ac:dyDescent="0.25">
      <c r="B4096" s="22">
        <v>4091</v>
      </c>
      <c r="C4096" s="32">
        <v>57586</v>
      </c>
      <c r="D4096" s="33" t="s">
        <v>3010</v>
      </c>
      <c r="E4096" s="34">
        <v>-10.9</v>
      </c>
      <c r="F4096" s="34">
        <v>8.3000000000000007</v>
      </c>
      <c r="G4096" s="35">
        <v>471</v>
      </c>
      <c r="H4096" s="35">
        <v>6</v>
      </c>
      <c r="I4096" s="36"/>
    </row>
    <row r="4097" spans="2:9" ht="15.75" thickTop="1" thickBot="1" x14ac:dyDescent="0.25">
      <c r="B4097" s="22">
        <v>4092</v>
      </c>
      <c r="C4097" s="32">
        <v>57587</v>
      </c>
      <c r="D4097" s="33" t="s">
        <v>3011</v>
      </c>
      <c r="E4097" s="34">
        <v>-9.8000000000000007</v>
      </c>
      <c r="F4097" s="34">
        <v>9.5</v>
      </c>
      <c r="G4097" s="35">
        <v>290</v>
      </c>
      <c r="H4097" s="35">
        <v>6</v>
      </c>
      <c r="I4097" s="36"/>
    </row>
    <row r="4098" spans="2:9" ht="15.75" thickTop="1" thickBot="1" x14ac:dyDescent="0.25">
      <c r="B4098" s="22">
        <v>4093</v>
      </c>
      <c r="C4098" s="32">
        <v>57589</v>
      </c>
      <c r="D4098" s="33" t="s">
        <v>3012</v>
      </c>
      <c r="E4098" s="34">
        <v>-9.3000000000000007</v>
      </c>
      <c r="F4098" s="34">
        <v>10</v>
      </c>
      <c r="G4098" s="35">
        <v>226</v>
      </c>
      <c r="H4098" s="35">
        <v>6</v>
      </c>
      <c r="I4098" s="36"/>
    </row>
    <row r="4099" spans="2:9" ht="15.75" thickTop="1" thickBot="1" x14ac:dyDescent="0.25">
      <c r="B4099" s="22">
        <v>4094</v>
      </c>
      <c r="C4099" s="32">
        <v>57610</v>
      </c>
      <c r="D4099" s="33" t="s">
        <v>3013</v>
      </c>
      <c r="E4099" s="34">
        <v>-9.6</v>
      </c>
      <c r="F4099" s="34">
        <v>9.9</v>
      </c>
      <c r="G4099" s="35">
        <v>258</v>
      </c>
      <c r="H4099" s="35">
        <v>6</v>
      </c>
      <c r="I4099" s="36"/>
    </row>
    <row r="4100" spans="2:9" ht="15.75" thickTop="1" thickBot="1" x14ac:dyDescent="0.25">
      <c r="B4100" s="22">
        <v>4095</v>
      </c>
      <c r="C4100" s="32">
        <v>57612</v>
      </c>
      <c r="D4100" s="33" t="s">
        <v>3014</v>
      </c>
      <c r="E4100" s="34">
        <v>-9.5</v>
      </c>
      <c r="F4100" s="34">
        <v>9.9</v>
      </c>
      <c r="G4100" s="35">
        <v>250</v>
      </c>
      <c r="H4100" s="35">
        <v>6</v>
      </c>
      <c r="I4100" s="36"/>
    </row>
    <row r="4101" spans="2:9" ht="15.75" thickTop="1" thickBot="1" x14ac:dyDescent="0.25">
      <c r="B4101" s="22">
        <v>4096</v>
      </c>
      <c r="C4101" s="32">
        <v>57614</v>
      </c>
      <c r="D4101" s="33" t="s">
        <v>3015</v>
      </c>
      <c r="E4101" s="34">
        <v>-9.9</v>
      </c>
      <c r="F4101" s="34">
        <v>9.4</v>
      </c>
      <c r="G4101" s="35">
        <v>327</v>
      </c>
      <c r="H4101" s="35">
        <v>6</v>
      </c>
      <c r="I4101" s="36"/>
    </row>
    <row r="4102" spans="2:9" ht="15.75" thickTop="1" thickBot="1" x14ac:dyDescent="0.25">
      <c r="B4102" s="22">
        <v>4097</v>
      </c>
      <c r="C4102" s="32">
        <v>57627</v>
      </c>
      <c r="D4102" s="33" t="s">
        <v>3016</v>
      </c>
      <c r="E4102" s="34">
        <v>-10.1</v>
      </c>
      <c r="F4102" s="34">
        <v>9.3000000000000007</v>
      </c>
      <c r="G4102" s="35">
        <v>338</v>
      </c>
      <c r="H4102" s="35">
        <v>6</v>
      </c>
      <c r="I4102" s="36"/>
    </row>
    <row r="4103" spans="2:9" ht="15.75" thickTop="1" thickBot="1" x14ac:dyDescent="0.25">
      <c r="B4103" s="22">
        <v>4098</v>
      </c>
      <c r="C4103" s="32">
        <v>57629</v>
      </c>
      <c r="D4103" s="33" t="s">
        <v>3017</v>
      </c>
      <c r="E4103" s="34">
        <v>-10.1</v>
      </c>
      <c r="F4103" s="34">
        <v>9.3000000000000007</v>
      </c>
      <c r="G4103" s="35">
        <v>338</v>
      </c>
      <c r="H4103" s="35">
        <v>6</v>
      </c>
      <c r="I4103" s="36"/>
    </row>
    <row r="4104" spans="2:9" ht="15.75" thickTop="1" thickBot="1" x14ac:dyDescent="0.25">
      <c r="B4104" s="22">
        <v>4099</v>
      </c>
      <c r="C4104" s="32">
        <v>57632</v>
      </c>
      <c r="D4104" s="33" t="s">
        <v>3018</v>
      </c>
      <c r="E4104" s="34">
        <v>-9.6</v>
      </c>
      <c r="F4104" s="34">
        <v>9.8000000000000007</v>
      </c>
      <c r="G4104" s="35">
        <v>286</v>
      </c>
      <c r="H4104" s="35">
        <v>6</v>
      </c>
      <c r="I4104" s="36"/>
    </row>
    <row r="4105" spans="2:9" ht="15.75" thickTop="1" thickBot="1" x14ac:dyDescent="0.25">
      <c r="B4105" s="22">
        <v>4100</v>
      </c>
      <c r="C4105" s="32">
        <v>57635</v>
      </c>
      <c r="D4105" s="33" t="s">
        <v>3019</v>
      </c>
      <c r="E4105" s="34">
        <v>-9.4</v>
      </c>
      <c r="F4105" s="34">
        <v>9.8000000000000007</v>
      </c>
      <c r="G4105" s="35">
        <v>265</v>
      </c>
      <c r="H4105" s="35">
        <v>6</v>
      </c>
      <c r="I4105" s="36"/>
    </row>
    <row r="4106" spans="2:9" ht="15.75" thickTop="1" thickBot="1" x14ac:dyDescent="0.25">
      <c r="B4106" s="22">
        <v>4101</v>
      </c>
      <c r="C4106" s="32">
        <v>57636</v>
      </c>
      <c r="D4106" s="33" t="s">
        <v>3020</v>
      </c>
      <c r="E4106" s="34">
        <v>-9.6</v>
      </c>
      <c r="F4106" s="34">
        <v>9.8000000000000007</v>
      </c>
      <c r="G4106" s="35">
        <v>268</v>
      </c>
      <c r="H4106" s="35">
        <v>6</v>
      </c>
      <c r="I4106" s="36"/>
    </row>
    <row r="4107" spans="2:9" ht="15.75" thickTop="1" thickBot="1" x14ac:dyDescent="0.25">
      <c r="B4107" s="22">
        <v>4102</v>
      </c>
      <c r="C4107" s="32">
        <v>57638</v>
      </c>
      <c r="D4107" s="33" t="s">
        <v>3021</v>
      </c>
      <c r="E4107" s="34">
        <v>-9.3000000000000007</v>
      </c>
      <c r="F4107" s="34">
        <v>10.1</v>
      </c>
      <c r="G4107" s="35">
        <v>199</v>
      </c>
      <c r="H4107" s="35">
        <v>6</v>
      </c>
      <c r="I4107" s="36"/>
    </row>
    <row r="4108" spans="2:9" ht="15.75" thickTop="1" thickBot="1" x14ac:dyDescent="0.25">
      <c r="B4108" s="22">
        <v>4103</v>
      </c>
      <c r="C4108" s="32">
        <v>57639</v>
      </c>
      <c r="D4108" s="33" t="s">
        <v>3022</v>
      </c>
      <c r="E4108" s="34">
        <v>-9.9</v>
      </c>
      <c r="F4108" s="34">
        <v>9.4</v>
      </c>
      <c r="G4108" s="35">
        <v>329</v>
      </c>
      <c r="H4108" s="35">
        <v>6</v>
      </c>
      <c r="I4108" s="36"/>
    </row>
    <row r="4109" spans="2:9" ht="15.75" thickTop="1" thickBot="1" x14ac:dyDescent="0.25">
      <c r="B4109" s="22">
        <v>4104</v>
      </c>
      <c r="C4109" s="32">
        <v>57641</v>
      </c>
      <c r="D4109" s="33" t="s">
        <v>3023</v>
      </c>
      <c r="E4109" s="34">
        <v>-9.1999999999999993</v>
      </c>
      <c r="F4109" s="34">
        <v>10.3</v>
      </c>
      <c r="G4109" s="35">
        <v>169</v>
      </c>
      <c r="H4109" s="35">
        <v>6</v>
      </c>
      <c r="I4109" s="36"/>
    </row>
    <row r="4110" spans="2:9" ht="15.75" thickTop="1" thickBot="1" x14ac:dyDescent="0.25">
      <c r="B4110" s="22">
        <v>4105</v>
      </c>
      <c r="C4110" s="32">
        <v>57642</v>
      </c>
      <c r="D4110" s="33" t="s">
        <v>3024</v>
      </c>
      <c r="E4110" s="34">
        <v>-10.3</v>
      </c>
      <c r="F4110" s="34">
        <v>8.6999999999999993</v>
      </c>
      <c r="G4110" s="35">
        <v>412</v>
      </c>
      <c r="H4110" s="35">
        <v>6</v>
      </c>
      <c r="I4110" s="36"/>
    </row>
    <row r="4111" spans="2:9" ht="15.75" thickTop="1" thickBot="1" x14ac:dyDescent="0.25">
      <c r="B4111" s="22">
        <v>4106</v>
      </c>
      <c r="C4111" s="32">
        <v>57644</v>
      </c>
      <c r="D4111" s="33" t="s">
        <v>3025</v>
      </c>
      <c r="E4111" s="34">
        <v>-9.9</v>
      </c>
      <c r="F4111" s="34">
        <v>9.4</v>
      </c>
      <c r="G4111" s="35">
        <v>318</v>
      </c>
      <c r="H4111" s="35">
        <v>6</v>
      </c>
      <c r="I4111" s="36"/>
    </row>
    <row r="4112" spans="2:9" ht="15.75" thickTop="1" thickBot="1" x14ac:dyDescent="0.25">
      <c r="B4112" s="22">
        <v>4107</v>
      </c>
      <c r="C4112" s="32">
        <v>57645</v>
      </c>
      <c r="D4112" s="33" t="s">
        <v>3026</v>
      </c>
      <c r="E4112" s="34">
        <v>-10.1</v>
      </c>
      <c r="F4112" s="34">
        <v>9</v>
      </c>
      <c r="G4112" s="35">
        <v>372</v>
      </c>
      <c r="H4112" s="35">
        <v>6</v>
      </c>
      <c r="I4112" s="36"/>
    </row>
    <row r="4113" spans="2:9" ht="15.75" thickTop="1" thickBot="1" x14ac:dyDescent="0.25">
      <c r="B4113" s="22">
        <v>4108</v>
      </c>
      <c r="C4113" s="32">
        <v>57647</v>
      </c>
      <c r="D4113" s="33" t="s">
        <v>3027</v>
      </c>
      <c r="E4113" s="34">
        <v>-10.1</v>
      </c>
      <c r="F4113" s="34">
        <v>9.1999999999999993</v>
      </c>
      <c r="G4113" s="35">
        <v>325</v>
      </c>
      <c r="H4113" s="35">
        <v>6</v>
      </c>
      <c r="I4113" s="36"/>
    </row>
    <row r="4114" spans="2:9" ht="15.75" thickTop="1" thickBot="1" x14ac:dyDescent="0.25">
      <c r="B4114" s="22">
        <v>4109</v>
      </c>
      <c r="C4114" s="32">
        <v>57648</v>
      </c>
      <c r="D4114" s="33" t="s">
        <v>3028</v>
      </c>
      <c r="E4114" s="34">
        <v>-10.3</v>
      </c>
      <c r="F4114" s="34">
        <v>8.6999999999999993</v>
      </c>
      <c r="G4114" s="35">
        <v>411</v>
      </c>
      <c r="H4114" s="35">
        <v>6</v>
      </c>
      <c r="I4114" s="36"/>
    </row>
    <row r="4115" spans="2:9" ht="15.75" thickTop="1" thickBot="1" x14ac:dyDescent="0.25">
      <c r="B4115" s="22">
        <v>4110</v>
      </c>
      <c r="C4115" s="32">
        <v>58089</v>
      </c>
      <c r="D4115" s="33" t="s">
        <v>1552</v>
      </c>
      <c r="E4115" s="34">
        <v>-8.5</v>
      </c>
      <c r="F4115" s="34">
        <v>10.5</v>
      </c>
      <c r="G4115" s="35">
        <v>126</v>
      </c>
      <c r="H4115" s="35">
        <v>6</v>
      </c>
      <c r="I4115" s="36"/>
    </row>
    <row r="4116" spans="2:9" ht="15.75" thickTop="1" thickBot="1" x14ac:dyDescent="0.25">
      <c r="B4116" s="22">
        <v>4111</v>
      </c>
      <c r="C4116" s="32">
        <v>58091</v>
      </c>
      <c r="D4116" s="33" t="s">
        <v>1552</v>
      </c>
      <c r="E4116" s="34">
        <v>-9.1999999999999993</v>
      </c>
      <c r="F4116" s="34">
        <v>9.8000000000000007</v>
      </c>
      <c r="G4116" s="35">
        <v>171</v>
      </c>
      <c r="H4116" s="35">
        <v>6</v>
      </c>
      <c r="I4116" s="36"/>
    </row>
    <row r="4117" spans="2:9" ht="15.75" thickTop="1" thickBot="1" x14ac:dyDescent="0.25">
      <c r="B4117" s="22">
        <v>4112</v>
      </c>
      <c r="C4117" s="32">
        <v>58093</v>
      </c>
      <c r="D4117" s="33" t="s">
        <v>1552</v>
      </c>
      <c r="E4117" s="34">
        <v>-8.8000000000000007</v>
      </c>
      <c r="F4117" s="34">
        <v>10.3</v>
      </c>
      <c r="G4117" s="35">
        <v>132</v>
      </c>
      <c r="H4117" s="35">
        <v>6</v>
      </c>
      <c r="I4117" s="36"/>
    </row>
    <row r="4118" spans="2:9" ht="15.75" thickTop="1" thickBot="1" x14ac:dyDescent="0.25">
      <c r="B4118" s="22">
        <v>4113</v>
      </c>
      <c r="C4118" s="32">
        <v>58095</v>
      </c>
      <c r="D4118" s="33" t="s">
        <v>1552</v>
      </c>
      <c r="E4118" s="34">
        <v>-8.1999999999999993</v>
      </c>
      <c r="F4118" s="34">
        <v>10.8</v>
      </c>
      <c r="G4118" s="35">
        <v>135</v>
      </c>
      <c r="H4118" s="35">
        <v>6</v>
      </c>
      <c r="I4118" s="36"/>
    </row>
    <row r="4119" spans="2:9" ht="15.75" thickTop="1" thickBot="1" x14ac:dyDescent="0.25">
      <c r="B4119" s="22">
        <v>4114</v>
      </c>
      <c r="C4119" s="32">
        <v>58097</v>
      </c>
      <c r="D4119" s="33" t="s">
        <v>1552</v>
      </c>
      <c r="E4119" s="34">
        <v>-8.3000000000000007</v>
      </c>
      <c r="F4119" s="34">
        <v>10.6</v>
      </c>
      <c r="G4119" s="35">
        <v>147</v>
      </c>
      <c r="H4119" s="35">
        <v>6</v>
      </c>
      <c r="I4119" s="36"/>
    </row>
    <row r="4120" spans="2:9" ht="15.75" thickTop="1" thickBot="1" x14ac:dyDescent="0.25">
      <c r="B4120" s="22">
        <v>4115</v>
      </c>
      <c r="C4120" s="32">
        <v>58099</v>
      </c>
      <c r="D4120" s="33" t="s">
        <v>1552</v>
      </c>
      <c r="E4120" s="34">
        <v>-8.6999999999999993</v>
      </c>
      <c r="F4120" s="34">
        <v>10.4</v>
      </c>
      <c r="G4120" s="35">
        <v>102</v>
      </c>
      <c r="H4120" s="35">
        <v>6</v>
      </c>
      <c r="I4120" s="36"/>
    </row>
    <row r="4121" spans="2:9" ht="15.75" thickTop="1" thickBot="1" x14ac:dyDescent="0.25">
      <c r="B4121" s="22">
        <v>4116</v>
      </c>
      <c r="C4121" s="32">
        <v>58119</v>
      </c>
      <c r="D4121" s="33" t="s">
        <v>1552</v>
      </c>
      <c r="E4121" s="34">
        <v>-9</v>
      </c>
      <c r="F4121" s="34">
        <v>10.1</v>
      </c>
      <c r="G4121" s="35">
        <v>179</v>
      </c>
      <c r="H4121" s="35">
        <v>6</v>
      </c>
      <c r="I4121" s="36"/>
    </row>
    <row r="4122" spans="2:9" ht="15.75" thickTop="1" thickBot="1" x14ac:dyDescent="0.25">
      <c r="B4122" s="22">
        <v>4117</v>
      </c>
      <c r="C4122" s="32">
        <v>58135</v>
      </c>
      <c r="D4122" s="33" t="s">
        <v>1552</v>
      </c>
      <c r="E4122" s="34">
        <v>-9.6999999999999993</v>
      </c>
      <c r="F4122" s="34">
        <v>9.3000000000000007</v>
      </c>
      <c r="G4122" s="35">
        <v>310</v>
      </c>
      <c r="H4122" s="35">
        <v>6</v>
      </c>
      <c r="I4122" s="36"/>
    </row>
    <row r="4123" spans="2:9" ht="15.75" thickTop="1" thickBot="1" x14ac:dyDescent="0.25">
      <c r="B4123" s="22">
        <v>4118</v>
      </c>
      <c r="C4123" s="32">
        <v>58239</v>
      </c>
      <c r="D4123" s="33" t="s">
        <v>3029</v>
      </c>
      <c r="E4123" s="34">
        <v>-9.1999999999999993</v>
      </c>
      <c r="F4123" s="34">
        <v>10.199999999999999</v>
      </c>
      <c r="G4123" s="35">
        <v>116</v>
      </c>
      <c r="H4123" s="35">
        <v>6</v>
      </c>
      <c r="I4123" s="36"/>
    </row>
    <row r="4124" spans="2:9" ht="15.75" thickTop="1" thickBot="1" x14ac:dyDescent="0.25">
      <c r="B4124" s="22">
        <v>4119</v>
      </c>
      <c r="C4124" s="32">
        <v>58256</v>
      </c>
      <c r="D4124" s="33" t="s">
        <v>3030</v>
      </c>
      <c r="E4124" s="34">
        <v>-10</v>
      </c>
      <c r="F4124" s="34">
        <v>9</v>
      </c>
      <c r="G4124" s="35">
        <v>341</v>
      </c>
      <c r="H4124" s="35">
        <v>6</v>
      </c>
      <c r="I4124" s="36"/>
    </row>
    <row r="4125" spans="2:9" ht="15.75" thickTop="1" thickBot="1" x14ac:dyDescent="0.25">
      <c r="B4125" s="22">
        <v>4120</v>
      </c>
      <c r="C4125" s="32">
        <v>58285</v>
      </c>
      <c r="D4125" s="33" t="s">
        <v>3031</v>
      </c>
      <c r="E4125" s="34">
        <v>-9</v>
      </c>
      <c r="F4125" s="34">
        <v>9.9</v>
      </c>
      <c r="G4125" s="35">
        <v>210</v>
      </c>
      <c r="H4125" s="35">
        <v>6</v>
      </c>
      <c r="I4125" s="36"/>
    </row>
    <row r="4126" spans="2:9" ht="15.75" thickTop="1" thickBot="1" x14ac:dyDescent="0.25">
      <c r="B4126" s="22">
        <v>4121</v>
      </c>
      <c r="C4126" s="32">
        <v>58300</v>
      </c>
      <c r="D4126" s="33" t="s">
        <v>3032</v>
      </c>
      <c r="E4126" s="34">
        <v>-8.6999999999999993</v>
      </c>
      <c r="F4126" s="34">
        <v>10.3</v>
      </c>
      <c r="G4126" s="35">
        <v>125</v>
      </c>
      <c r="H4126" s="35">
        <v>5</v>
      </c>
      <c r="I4126" s="36"/>
    </row>
    <row r="4127" spans="2:9" ht="15.75" thickTop="1" thickBot="1" x14ac:dyDescent="0.25">
      <c r="B4127" s="22">
        <v>4122</v>
      </c>
      <c r="C4127" s="32">
        <v>58313</v>
      </c>
      <c r="D4127" s="33" t="s">
        <v>3033</v>
      </c>
      <c r="E4127" s="34">
        <v>-9.1</v>
      </c>
      <c r="F4127" s="34">
        <v>9.9</v>
      </c>
      <c r="G4127" s="35">
        <v>233</v>
      </c>
      <c r="H4127" s="35">
        <v>5</v>
      </c>
      <c r="I4127" s="36"/>
    </row>
    <row r="4128" spans="2:9" ht="15.75" thickTop="1" thickBot="1" x14ac:dyDescent="0.25">
      <c r="B4128" s="22">
        <v>4123</v>
      </c>
      <c r="C4128" s="32">
        <v>58332</v>
      </c>
      <c r="D4128" s="33" t="s">
        <v>3034</v>
      </c>
      <c r="E4128" s="34">
        <v>-8.8000000000000007</v>
      </c>
      <c r="F4128" s="34">
        <v>10.199999999999999</v>
      </c>
      <c r="G4128" s="35">
        <v>228</v>
      </c>
      <c r="H4128" s="35">
        <v>6</v>
      </c>
      <c r="I4128" s="36"/>
    </row>
    <row r="4129" spans="2:9" ht="15.75" thickTop="1" thickBot="1" x14ac:dyDescent="0.25">
      <c r="B4129" s="22">
        <v>4124</v>
      </c>
      <c r="C4129" s="32">
        <v>58339</v>
      </c>
      <c r="D4129" s="33" t="s">
        <v>3035</v>
      </c>
      <c r="E4129" s="34">
        <v>-10.3</v>
      </c>
      <c r="F4129" s="34">
        <v>8.6999999999999993</v>
      </c>
      <c r="G4129" s="35">
        <v>377</v>
      </c>
      <c r="H4129" s="35">
        <v>6</v>
      </c>
      <c r="I4129" s="36"/>
    </row>
    <row r="4130" spans="2:9" ht="15.75" thickTop="1" thickBot="1" x14ac:dyDescent="0.25">
      <c r="B4130" s="22">
        <v>4125</v>
      </c>
      <c r="C4130" s="32">
        <v>58452</v>
      </c>
      <c r="D4130" s="33" t="s">
        <v>3036</v>
      </c>
      <c r="E4130" s="34">
        <v>-8.4</v>
      </c>
      <c r="F4130" s="34">
        <v>10.5</v>
      </c>
      <c r="G4130" s="35">
        <v>114</v>
      </c>
      <c r="H4130" s="35">
        <v>5</v>
      </c>
      <c r="I4130" s="36"/>
    </row>
    <row r="4131" spans="2:9" ht="15.75" thickTop="1" thickBot="1" x14ac:dyDescent="0.25">
      <c r="B4131" s="22">
        <v>4126</v>
      </c>
      <c r="C4131" s="32">
        <v>58453</v>
      </c>
      <c r="D4131" s="33" t="s">
        <v>3036</v>
      </c>
      <c r="E4131" s="34">
        <v>-8.8000000000000007</v>
      </c>
      <c r="F4131" s="34">
        <v>10.199999999999999</v>
      </c>
      <c r="G4131" s="35">
        <v>189</v>
      </c>
      <c r="H4131" s="35">
        <v>5</v>
      </c>
      <c r="I4131" s="36"/>
    </row>
    <row r="4132" spans="2:9" ht="15.75" thickTop="1" thickBot="1" x14ac:dyDescent="0.25">
      <c r="B4132" s="22">
        <v>4127</v>
      </c>
      <c r="C4132" s="32">
        <v>58454</v>
      </c>
      <c r="D4132" s="33" t="s">
        <v>3036</v>
      </c>
      <c r="E4132" s="34">
        <v>-8.5</v>
      </c>
      <c r="F4132" s="34">
        <v>10.5</v>
      </c>
      <c r="G4132" s="35">
        <v>99</v>
      </c>
      <c r="H4132" s="35">
        <v>5</v>
      </c>
      <c r="I4132" s="36"/>
    </row>
    <row r="4133" spans="2:9" ht="15.75" thickTop="1" thickBot="1" x14ac:dyDescent="0.25">
      <c r="B4133" s="22">
        <v>4128</v>
      </c>
      <c r="C4133" s="32">
        <v>58455</v>
      </c>
      <c r="D4133" s="33" t="s">
        <v>3036</v>
      </c>
      <c r="E4133" s="34">
        <v>-8.3000000000000007</v>
      </c>
      <c r="F4133" s="34">
        <v>10.6</v>
      </c>
      <c r="G4133" s="35">
        <v>121</v>
      </c>
      <c r="H4133" s="35">
        <v>5</v>
      </c>
      <c r="I4133" s="36"/>
    </row>
    <row r="4134" spans="2:9" ht="15.75" thickTop="1" thickBot="1" x14ac:dyDescent="0.25">
      <c r="B4134" s="22">
        <v>4129</v>
      </c>
      <c r="C4134" s="32">
        <v>58456</v>
      </c>
      <c r="D4134" s="33" t="s">
        <v>3036</v>
      </c>
      <c r="E4134" s="34">
        <v>-8.8000000000000007</v>
      </c>
      <c r="F4134" s="34">
        <v>10.1</v>
      </c>
      <c r="G4134" s="35">
        <v>195</v>
      </c>
      <c r="H4134" s="35">
        <v>5</v>
      </c>
      <c r="I4134" s="36"/>
    </row>
    <row r="4135" spans="2:9" ht="15.75" thickTop="1" thickBot="1" x14ac:dyDescent="0.25">
      <c r="B4135" s="22">
        <v>4130</v>
      </c>
      <c r="C4135" s="32">
        <v>58507</v>
      </c>
      <c r="D4135" s="33" t="s">
        <v>3037</v>
      </c>
      <c r="E4135" s="34">
        <v>-9.6999999999999993</v>
      </c>
      <c r="F4135" s="34">
        <v>9</v>
      </c>
      <c r="G4135" s="35">
        <v>412</v>
      </c>
      <c r="H4135" s="35">
        <v>6</v>
      </c>
      <c r="I4135" s="36"/>
    </row>
    <row r="4136" spans="2:9" ht="15.75" thickTop="1" thickBot="1" x14ac:dyDescent="0.25">
      <c r="B4136" s="22">
        <v>4131</v>
      </c>
      <c r="C4136" s="32">
        <v>58509</v>
      </c>
      <c r="D4136" s="33" t="s">
        <v>3037</v>
      </c>
      <c r="E4136" s="34">
        <v>-9.9</v>
      </c>
      <c r="F4136" s="34">
        <v>8.8000000000000007</v>
      </c>
      <c r="G4136" s="35">
        <v>411</v>
      </c>
      <c r="H4136" s="35">
        <v>6</v>
      </c>
      <c r="I4136" s="36"/>
    </row>
    <row r="4137" spans="2:9" ht="15.75" thickTop="1" thickBot="1" x14ac:dyDescent="0.25">
      <c r="B4137" s="22">
        <v>4132</v>
      </c>
      <c r="C4137" s="32">
        <v>58511</v>
      </c>
      <c r="D4137" s="33" t="s">
        <v>3037</v>
      </c>
      <c r="E4137" s="34">
        <v>-9.8000000000000007</v>
      </c>
      <c r="F4137" s="34">
        <v>8.9</v>
      </c>
      <c r="G4137" s="35">
        <v>403</v>
      </c>
      <c r="H4137" s="35">
        <v>6</v>
      </c>
      <c r="I4137" s="36"/>
    </row>
    <row r="4138" spans="2:9" ht="15.75" thickTop="1" thickBot="1" x14ac:dyDescent="0.25">
      <c r="B4138" s="22">
        <v>4133</v>
      </c>
      <c r="C4138" s="32">
        <v>58513</v>
      </c>
      <c r="D4138" s="33" t="s">
        <v>3037</v>
      </c>
      <c r="E4138" s="34">
        <v>-10.4</v>
      </c>
      <c r="F4138" s="34">
        <v>8.6</v>
      </c>
      <c r="G4138" s="35">
        <v>384</v>
      </c>
      <c r="H4138" s="35">
        <v>6</v>
      </c>
      <c r="I4138" s="36"/>
    </row>
    <row r="4139" spans="2:9" ht="15.75" thickTop="1" thickBot="1" x14ac:dyDescent="0.25">
      <c r="B4139" s="22">
        <v>4134</v>
      </c>
      <c r="C4139" s="32">
        <v>58515</v>
      </c>
      <c r="D4139" s="33" t="s">
        <v>3037</v>
      </c>
      <c r="E4139" s="34">
        <v>-10.199999999999999</v>
      </c>
      <c r="F4139" s="34">
        <v>8.8000000000000007</v>
      </c>
      <c r="G4139" s="35">
        <v>370</v>
      </c>
      <c r="H4139" s="35">
        <v>6</v>
      </c>
      <c r="I4139" s="36"/>
    </row>
    <row r="4140" spans="2:9" ht="15.75" thickTop="1" thickBot="1" x14ac:dyDescent="0.25">
      <c r="B4140" s="22">
        <v>4135</v>
      </c>
      <c r="C4140" s="32">
        <v>58540</v>
      </c>
      <c r="D4140" s="33" t="s">
        <v>3038</v>
      </c>
      <c r="E4140" s="34">
        <v>-10.8</v>
      </c>
      <c r="F4140" s="34">
        <v>8.3000000000000007</v>
      </c>
      <c r="G4140" s="35">
        <v>451</v>
      </c>
      <c r="H4140" s="35">
        <v>6</v>
      </c>
      <c r="I4140" s="36"/>
    </row>
    <row r="4141" spans="2:9" ht="15.75" thickTop="1" thickBot="1" x14ac:dyDescent="0.25">
      <c r="B4141" s="22">
        <v>4136</v>
      </c>
      <c r="C4141" s="32">
        <v>58553</v>
      </c>
      <c r="D4141" s="33" t="s">
        <v>3039</v>
      </c>
      <c r="E4141" s="34">
        <v>-10.3</v>
      </c>
      <c r="F4141" s="34">
        <v>8.6</v>
      </c>
      <c r="G4141" s="35">
        <v>408</v>
      </c>
      <c r="H4141" s="35">
        <v>6</v>
      </c>
      <c r="I4141" s="36"/>
    </row>
    <row r="4142" spans="2:9" ht="15.75" thickTop="1" thickBot="1" x14ac:dyDescent="0.25">
      <c r="B4142" s="22">
        <v>4137</v>
      </c>
      <c r="C4142" s="32">
        <v>58566</v>
      </c>
      <c r="D4142" s="33" t="s">
        <v>3040</v>
      </c>
      <c r="E4142" s="34">
        <v>-10.5</v>
      </c>
      <c r="F4142" s="34">
        <v>8.6</v>
      </c>
      <c r="G4142" s="35">
        <v>405</v>
      </c>
      <c r="H4142" s="35">
        <v>6</v>
      </c>
      <c r="I4142" s="36"/>
    </row>
    <row r="4143" spans="2:9" ht="15.75" thickTop="1" thickBot="1" x14ac:dyDescent="0.25">
      <c r="B4143" s="22">
        <v>4138</v>
      </c>
      <c r="C4143" s="32">
        <v>58579</v>
      </c>
      <c r="D4143" s="33" t="s">
        <v>3041</v>
      </c>
      <c r="E4143" s="34">
        <v>-10.3</v>
      </c>
      <c r="F4143" s="34">
        <v>8.8000000000000007</v>
      </c>
      <c r="G4143" s="35">
        <v>349</v>
      </c>
      <c r="H4143" s="35">
        <v>6</v>
      </c>
      <c r="I4143" s="36"/>
    </row>
    <row r="4144" spans="2:9" ht="15.75" thickTop="1" thickBot="1" x14ac:dyDescent="0.25">
      <c r="B4144" s="22">
        <v>4139</v>
      </c>
      <c r="C4144" s="32">
        <v>58636</v>
      </c>
      <c r="D4144" s="33" t="s">
        <v>3042</v>
      </c>
      <c r="E4144" s="34">
        <v>-9.5</v>
      </c>
      <c r="F4144" s="34">
        <v>9.6999999999999993</v>
      </c>
      <c r="G4144" s="35">
        <v>227</v>
      </c>
      <c r="H4144" s="35">
        <v>6</v>
      </c>
      <c r="I4144" s="36"/>
    </row>
    <row r="4145" spans="2:9" ht="15.75" thickTop="1" thickBot="1" x14ac:dyDescent="0.25">
      <c r="B4145" s="22">
        <v>4140</v>
      </c>
      <c r="C4145" s="32">
        <v>58638</v>
      </c>
      <c r="D4145" s="33" t="s">
        <v>3042</v>
      </c>
      <c r="E4145" s="34">
        <v>-9.5</v>
      </c>
      <c r="F4145" s="34">
        <v>9.5</v>
      </c>
      <c r="G4145" s="35">
        <v>271</v>
      </c>
      <c r="H4145" s="35">
        <v>6</v>
      </c>
      <c r="I4145" s="36"/>
    </row>
    <row r="4146" spans="2:9" ht="15.75" thickTop="1" thickBot="1" x14ac:dyDescent="0.25">
      <c r="B4146" s="22">
        <v>4141</v>
      </c>
      <c r="C4146" s="32">
        <v>58640</v>
      </c>
      <c r="D4146" s="33" t="s">
        <v>3042</v>
      </c>
      <c r="E4146" s="34">
        <v>-9.3000000000000007</v>
      </c>
      <c r="F4146" s="34">
        <v>10</v>
      </c>
      <c r="G4146" s="35">
        <v>153</v>
      </c>
      <c r="H4146" s="35">
        <v>6</v>
      </c>
      <c r="I4146" s="36"/>
    </row>
    <row r="4147" spans="2:9" ht="15.75" thickTop="1" thickBot="1" x14ac:dyDescent="0.25">
      <c r="B4147" s="22">
        <v>4142</v>
      </c>
      <c r="C4147" s="32">
        <v>58642</v>
      </c>
      <c r="D4147" s="33" t="s">
        <v>3042</v>
      </c>
      <c r="E4147" s="34">
        <v>-9.1</v>
      </c>
      <c r="F4147" s="34">
        <v>10</v>
      </c>
      <c r="G4147" s="35">
        <v>139</v>
      </c>
      <c r="H4147" s="35">
        <v>6</v>
      </c>
      <c r="I4147" s="36"/>
    </row>
    <row r="4148" spans="2:9" ht="15.75" thickTop="1" thickBot="1" x14ac:dyDescent="0.25">
      <c r="B4148" s="22">
        <v>4143</v>
      </c>
      <c r="C4148" s="32">
        <v>58644</v>
      </c>
      <c r="D4148" s="33" t="s">
        <v>3042</v>
      </c>
      <c r="E4148" s="34">
        <v>-10.1</v>
      </c>
      <c r="F4148" s="34">
        <v>9</v>
      </c>
      <c r="G4148" s="35">
        <v>312</v>
      </c>
      <c r="H4148" s="35">
        <v>6</v>
      </c>
      <c r="I4148" s="36"/>
    </row>
    <row r="4149" spans="2:9" ht="15.75" thickTop="1" thickBot="1" x14ac:dyDescent="0.25">
      <c r="B4149" s="22">
        <v>4144</v>
      </c>
      <c r="C4149" s="32">
        <v>58675</v>
      </c>
      <c r="D4149" s="33" t="s">
        <v>3043</v>
      </c>
      <c r="E4149" s="34">
        <v>-10</v>
      </c>
      <c r="F4149" s="34">
        <v>9.1</v>
      </c>
      <c r="G4149" s="35">
        <v>331</v>
      </c>
      <c r="H4149" s="35">
        <v>6</v>
      </c>
      <c r="I4149" s="36"/>
    </row>
    <row r="4150" spans="2:9" ht="15.75" thickTop="1" thickBot="1" x14ac:dyDescent="0.25">
      <c r="B4150" s="22">
        <v>4145</v>
      </c>
      <c r="C4150" s="32">
        <v>58706</v>
      </c>
      <c r="D4150" s="33" t="s">
        <v>3044</v>
      </c>
      <c r="E4150" s="34">
        <v>-9.3000000000000007</v>
      </c>
      <c r="F4150" s="34">
        <v>10.199999999999999</v>
      </c>
      <c r="G4150" s="35">
        <v>161</v>
      </c>
      <c r="H4150" s="35">
        <v>6</v>
      </c>
      <c r="I4150" s="36"/>
    </row>
    <row r="4151" spans="2:9" ht="15.75" thickTop="1" thickBot="1" x14ac:dyDescent="0.25">
      <c r="B4151" s="22">
        <v>4146</v>
      </c>
      <c r="C4151" s="32">
        <v>58708</v>
      </c>
      <c r="D4151" s="33" t="s">
        <v>3044</v>
      </c>
      <c r="E4151" s="34">
        <v>-9.3000000000000007</v>
      </c>
      <c r="F4151" s="34">
        <v>10.1</v>
      </c>
      <c r="G4151" s="35">
        <v>209</v>
      </c>
      <c r="H4151" s="35">
        <v>6</v>
      </c>
      <c r="I4151" s="36"/>
    </row>
    <row r="4152" spans="2:9" ht="15.75" thickTop="1" thickBot="1" x14ac:dyDescent="0.25">
      <c r="B4152" s="22">
        <v>4147</v>
      </c>
      <c r="C4152" s="32">
        <v>58710</v>
      </c>
      <c r="D4152" s="33" t="s">
        <v>3044</v>
      </c>
      <c r="E4152" s="34">
        <v>-9.5</v>
      </c>
      <c r="F4152" s="34">
        <v>9.9</v>
      </c>
      <c r="G4152" s="35">
        <v>158</v>
      </c>
      <c r="H4152" s="35">
        <v>6</v>
      </c>
      <c r="I4152" s="36"/>
    </row>
    <row r="4153" spans="2:9" ht="15.75" thickTop="1" thickBot="1" x14ac:dyDescent="0.25">
      <c r="B4153" s="22">
        <v>4148</v>
      </c>
      <c r="C4153" s="32">
        <v>58730</v>
      </c>
      <c r="D4153" s="33" t="s">
        <v>3045</v>
      </c>
      <c r="E4153" s="34">
        <v>-9.8000000000000007</v>
      </c>
      <c r="F4153" s="34">
        <v>9.6999999999999993</v>
      </c>
      <c r="G4153" s="35">
        <v>219</v>
      </c>
      <c r="H4153" s="35">
        <v>5</v>
      </c>
      <c r="I4153" s="36"/>
    </row>
    <row r="4154" spans="2:9" ht="15.75" thickTop="1" thickBot="1" x14ac:dyDescent="0.25">
      <c r="B4154" s="22">
        <v>4149</v>
      </c>
      <c r="C4154" s="32">
        <v>58739</v>
      </c>
      <c r="D4154" s="33" t="s">
        <v>3046</v>
      </c>
      <c r="E4154" s="34">
        <v>-9.6</v>
      </c>
      <c r="F4154" s="34">
        <v>10.1</v>
      </c>
      <c r="G4154" s="35">
        <v>138</v>
      </c>
      <c r="H4154" s="35">
        <v>5</v>
      </c>
      <c r="I4154" s="36"/>
    </row>
    <row r="4155" spans="2:9" ht="15.75" thickTop="1" thickBot="1" x14ac:dyDescent="0.25">
      <c r="B4155" s="22">
        <v>4150</v>
      </c>
      <c r="C4155" s="32">
        <v>58762</v>
      </c>
      <c r="D4155" s="33" t="s">
        <v>3047</v>
      </c>
      <c r="E4155" s="34">
        <v>-9.3000000000000007</v>
      </c>
      <c r="F4155" s="34">
        <v>9.6999999999999993</v>
      </c>
      <c r="G4155" s="35">
        <v>172</v>
      </c>
      <c r="H4155" s="35">
        <v>6</v>
      </c>
      <c r="I4155" s="36"/>
    </row>
    <row r="4156" spans="2:9" ht="15.75" thickTop="1" thickBot="1" x14ac:dyDescent="0.25">
      <c r="B4156" s="22">
        <v>4151</v>
      </c>
      <c r="C4156" s="32">
        <v>58769</v>
      </c>
      <c r="D4156" s="33" t="s">
        <v>3048</v>
      </c>
      <c r="E4156" s="34">
        <v>-10.8</v>
      </c>
      <c r="F4156" s="34">
        <v>8.3000000000000007</v>
      </c>
      <c r="G4156" s="35">
        <v>451</v>
      </c>
      <c r="H4156" s="35">
        <v>6</v>
      </c>
      <c r="I4156" s="36"/>
    </row>
    <row r="4157" spans="2:9" ht="15.75" thickTop="1" thickBot="1" x14ac:dyDescent="0.25">
      <c r="B4157" s="22">
        <v>4152</v>
      </c>
      <c r="C4157" s="32">
        <v>58791</v>
      </c>
      <c r="D4157" s="33" t="s">
        <v>3049</v>
      </c>
      <c r="E4157" s="34">
        <v>-9.6</v>
      </c>
      <c r="F4157" s="34">
        <v>9.5</v>
      </c>
      <c r="G4157" s="35">
        <v>235</v>
      </c>
      <c r="H4157" s="35">
        <v>6</v>
      </c>
      <c r="I4157" s="36"/>
    </row>
    <row r="4158" spans="2:9" ht="15.75" thickTop="1" thickBot="1" x14ac:dyDescent="0.25">
      <c r="B4158" s="22">
        <v>4153</v>
      </c>
      <c r="C4158" s="32">
        <v>58802</v>
      </c>
      <c r="D4158" s="33" t="s">
        <v>3050</v>
      </c>
      <c r="E4158" s="34">
        <v>-9.6999999999999993</v>
      </c>
      <c r="F4158" s="34">
        <v>9.4</v>
      </c>
      <c r="G4158" s="35">
        <v>235</v>
      </c>
      <c r="H4158" s="35">
        <v>6</v>
      </c>
      <c r="I4158" s="36"/>
    </row>
    <row r="4159" spans="2:9" ht="15.75" thickTop="1" thickBot="1" x14ac:dyDescent="0.25">
      <c r="B4159" s="22">
        <v>4154</v>
      </c>
      <c r="C4159" s="32">
        <v>58809</v>
      </c>
      <c r="D4159" s="33" t="s">
        <v>3051</v>
      </c>
      <c r="E4159" s="34">
        <v>-10.4</v>
      </c>
      <c r="F4159" s="34">
        <v>8.6999999999999993</v>
      </c>
      <c r="G4159" s="35">
        <v>378</v>
      </c>
      <c r="H4159" s="35">
        <v>6</v>
      </c>
      <c r="I4159" s="36"/>
    </row>
    <row r="4160" spans="2:9" ht="15.75" thickTop="1" thickBot="1" x14ac:dyDescent="0.25">
      <c r="B4160" s="22">
        <v>4155</v>
      </c>
      <c r="C4160" s="32">
        <v>58840</v>
      </c>
      <c r="D4160" s="33" t="s">
        <v>3052</v>
      </c>
      <c r="E4160" s="34">
        <v>-10.199999999999999</v>
      </c>
      <c r="F4160" s="34">
        <v>8.9</v>
      </c>
      <c r="G4160" s="35">
        <v>353</v>
      </c>
      <c r="H4160" s="35">
        <v>6</v>
      </c>
      <c r="I4160" s="36"/>
    </row>
    <row r="4161" spans="2:9" ht="15.75" thickTop="1" thickBot="1" x14ac:dyDescent="0.25">
      <c r="B4161" s="22">
        <v>4156</v>
      </c>
      <c r="C4161" s="32">
        <v>58849</v>
      </c>
      <c r="D4161" s="33" t="s">
        <v>3053</v>
      </c>
      <c r="E4161" s="34">
        <v>-10.6</v>
      </c>
      <c r="F4161" s="34">
        <v>8.4</v>
      </c>
      <c r="G4161" s="35">
        <v>421</v>
      </c>
      <c r="H4161" s="35">
        <v>6</v>
      </c>
      <c r="I4161" s="36"/>
    </row>
    <row r="4162" spans="2:9" ht="15.75" thickTop="1" thickBot="1" x14ac:dyDescent="0.25">
      <c r="B4162" s="22">
        <v>4157</v>
      </c>
      <c r="C4162" s="32">
        <v>59063</v>
      </c>
      <c r="D4162" s="33" t="s">
        <v>3054</v>
      </c>
      <c r="E4162" s="34">
        <v>-9</v>
      </c>
      <c r="F4162" s="34">
        <v>10.8</v>
      </c>
      <c r="G4162" s="35">
        <v>65</v>
      </c>
      <c r="H4162" s="35">
        <v>5</v>
      </c>
      <c r="I4162" s="36"/>
    </row>
    <row r="4163" spans="2:9" ht="15.75" thickTop="1" thickBot="1" x14ac:dyDescent="0.25">
      <c r="B4163" s="22">
        <v>4158</v>
      </c>
      <c r="C4163" s="32">
        <v>59065</v>
      </c>
      <c r="D4163" s="33" t="s">
        <v>3054</v>
      </c>
      <c r="E4163" s="34">
        <v>-9</v>
      </c>
      <c r="F4163" s="34">
        <v>10.8</v>
      </c>
      <c r="G4163" s="35">
        <v>65</v>
      </c>
      <c r="H4163" s="35">
        <v>5</v>
      </c>
      <c r="I4163" s="36"/>
    </row>
    <row r="4164" spans="2:9" ht="15.75" thickTop="1" thickBot="1" x14ac:dyDescent="0.25">
      <c r="B4164" s="22">
        <v>4159</v>
      </c>
      <c r="C4164" s="32">
        <v>59067</v>
      </c>
      <c r="D4164" s="33" t="s">
        <v>3054</v>
      </c>
      <c r="E4164" s="34">
        <v>-9.1</v>
      </c>
      <c r="F4164" s="34">
        <v>10.7</v>
      </c>
      <c r="G4164" s="35">
        <v>60</v>
      </c>
      <c r="H4164" s="35">
        <v>5</v>
      </c>
      <c r="I4164" s="36"/>
    </row>
    <row r="4165" spans="2:9" ht="15.75" thickTop="1" thickBot="1" x14ac:dyDescent="0.25">
      <c r="B4165" s="22">
        <v>4160</v>
      </c>
      <c r="C4165" s="32">
        <v>59069</v>
      </c>
      <c r="D4165" s="33" t="s">
        <v>3054</v>
      </c>
      <c r="E4165" s="34">
        <v>-9.6</v>
      </c>
      <c r="F4165" s="34">
        <v>10.199999999999999</v>
      </c>
      <c r="G4165" s="35">
        <v>93</v>
      </c>
      <c r="H4165" s="35">
        <v>5</v>
      </c>
      <c r="I4165" s="36"/>
    </row>
    <row r="4166" spans="2:9" ht="15.75" thickTop="1" thickBot="1" x14ac:dyDescent="0.25">
      <c r="B4166" s="22">
        <v>4161</v>
      </c>
      <c r="C4166" s="32">
        <v>59071</v>
      </c>
      <c r="D4166" s="33" t="s">
        <v>3054</v>
      </c>
      <c r="E4166" s="34">
        <v>-9.6999999999999993</v>
      </c>
      <c r="F4166" s="34">
        <v>10.199999999999999</v>
      </c>
      <c r="G4166" s="35">
        <v>79</v>
      </c>
      <c r="H4166" s="35">
        <v>5</v>
      </c>
      <c r="I4166" s="36"/>
    </row>
    <row r="4167" spans="2:9" ht="15.75" thickTop="1" thickBot="1" x14ac:dyDescent="0.25">
      <c r="B4167" s="22">
        <v>4162</v>
      </c>
      <c r="C4167" s="32">
        <v>59073</v>
      </c>
      <c r="D4167" s="33" t="s">
        <v>3054</v>
      </c>
      <c r="E4167" s="34">
        <v>-9.6</v>
      </c>
      <c r="F4167" s="34">
        <v>10.199999999999999</v>
      </c>
      <c r="G4167" s="35">
        <v>72</v>
      </c>
      <c r="H4167" s="35">
        <v>5</v>
      </c>
      <c r="I4167" s="36"/>
    </row>
    <row r="4168" spans="2:9" ht="15.75" thickTop="1" thickBot="1" x14ac:dyDescent="0.25">
      <c r="B4168" s="22">
        <v>4163</v>
      </c>
      <c r="C4168" s="32">
        <v>59075</v>
      </c>
      <c r="D4168" s="33" t="s">
        <v>3054</v>
      </c>
      <c r="E4168" s="34">
        <v>-9.5</v>
      </c>
      <c r="F4168" s="34">
        <v>10.199999999999999</v>
      </c>
      <c r="G4168" s="35">
        <v>92</v>
      </c>
      <c r="H4168" s="35">
        <v>5</v>
      </c>
      <c r="I4168" s="36"/>
    </row>
    <row r="4169" spans="2:9" ht="15.75" thickTop="1" thickBot="1" x14ac:dyDescent="0.25">
      <c r="B4169" s="22">
        <v>4164</v>
      </c>
      <c r="C4169" s="32">
        <v>59077</v>
      </c>
      <c r="D4169" s="33" t="s">
        <v>3054</v>
      </c>
      <c r="E4169" s="34">
        <v>-9.6</v>
      </c>
      <c r="F4169" s="34">
        <v>10.3</v>
      </c>
      <c r="G4169" s="35">
        <v>62</v>
      </c>
      <c r="H4169" s="35">
        <v>5</v>
      </c>
      <c r="I4169" s="36"/>
    </row>
    <row r="4170" spans="2:9" ht="15.75" thickTop="1" thickBot="1" x14ac:dyDescent="0.25">
      <c r="B4170" s="22">
        <v>4165</v>
      </c>
      <c r="C4170" s="32">
        <v>59174</v>
      </c>
      <c r="D4170" s="33" t="s">
        <v>3055</v>
      </c>
      <c r="E4170" s="34">
        <v>-9.1</v>
      </c>
      <c r="F4170" s="34">
        <v>10.6</v>
      </c>
      <c r="G4170" s="35">
        <v>67</v>
      </c>
      <c r="H4170" s="35">
        <v>5</v>
      </c>
      <c r="I4170" s="36"/>
    </row>
    <row r="4171" spans="2:9" ht="15.75" thickTop="1" thickBot="1" x14ac:dyDescent="0.25">
      <c r="B4171" s="22">
        <v>4166</v>
      </c>
      <c r="C4171" s="32">
        <v>59192</v>
      </c>
      <c r="D4171" s="33" t="s">
        <v>3056</v>
      </c>
      <c r="E4171" s="34">
        <v>-9.3000000000000007</v>
      </c>
      <c r="F4171" s="34">
        <v>10.4</v>
      </c>
      <c r="G4171" s="35">
        <v>81</v>
      </c>
      <c r="H4171" s="35">
        <v>5</v>
      </c>
      <c r="I4171" s="36"/>
    </row>
    <row r="4172" spans="2:9" ht="15.75" thickTop="1" thickBot="1" x14ac:dyDescent="0.25">
      <c r="B4172" s="22">
        <v>4167</v>
      </c>
      <c r="C4172" s="32">
        <v>59199</v>
      </c>
      <c r="D4172" s="33" t="s">
        <v>3057</v>
      </c>
      <c r="E4172" s="34">
        <v>-9.6</v>
      </c>
      <c r="F4172" s="34">
        <v>10.3</v>
      </c>
      <c r="G4172" s="35">
        <v>69</v>
      </c>
      <c r="H4172" s="35">
        <v>5</v>
      </c>
      <c r="I4172" s="36"/>
    </row>
    <row r="4173" spans="2:9" ht="15.75" thickTop="1" thickBot="1" x14ac:dyDescent="0.25">
      <c r="B4173" s="22">
        <v>4168</v>
      </c>
      <c r="C4173" s="32">
        <v>59227</v>
      </c>
      <c r="D4173" s="33" t="s">
        <v>3058</v>
      </c>
      <c r="E4173" s="34">
        <v>-9.6999999999999993</v>
      </c>
      <c r="F4173" s="34">
        <v>10.199999999999999</v>
      </c>
      <c r="G4173" s="35">
        <v>75</v>
      </c>
      <c r="H4173" s="35">
        <v>5</v>
      </c>
      <c r="I4173" s="36"/>
    </row>
    <row r="4174" spans="2:9" ht="15.75" thickTop="1" thickBot="1" x14ac:dyDescent="0.25">
      <c r="B4174" s="22">
        <v>4169</v>
      </c>
      <c r="C4174" s="32">
        <v>59229</v>
      </c>
      <c r="D4174" s="33" t="s">
        <v>3058</v>
      </c>
      <c r="E4174" s="34">
        <v>-9.6999999999999993</v>
      </c>
      <c r="F4174" s="34">
        <v>10.199999999999999</v>
      </c>
      <c r="G4174" s="35">
        <v>83</v>
      </c>
      <c r="H4174" s="35">
        <v>5</v>
      </c>
      <c r="I4174" s="36"/>
    </row>
    <row r="4175" spans="2:9" ht="15.75" thickTop="1" thickBot="1" x14ac:dyDescent="0.25">
      <c r="B4175" s="22">
        <v>4170</v>
      </c>
      <c r="C4175" s="32">
        <v>59269</v>
      </c>
      <c r="D4175" s="33" t="s">
        <v>3059</v>
      </c>
      <c r="E4175" s="34">
        <v>-9.8000000000000007</v>
      </c>
      <c r="F4175" s="34">
        <v>10.1</v>
      </c>
      <c r="G4175" s="35">
        <v>117</v>
      </c>
      <c r="H4175" s="35">
        <v>5</v>
      </c>
      <c r="I4175" s="36"/>
    </row>
    <row r="4176" spans="2:9" ht="15.75" thickTop="1" thickBot="1" x14ac:dyDescent="0.25">
      <c r="B4176" s="22">
        <v>4171</v>
      </c>
      <c r="C4176" s="32">
        <v>59302</v>
      </c>
      <c r="D4176" s="33" t="s">
        <v>3060</v>
      </c>
      <c r="E4176" s="34">
        <v>-10.1</v>
      </c>
      <c r="F4176" s="34">
        <v>10</v>
      </c>
      <c r="G4176" s="35">
        <v>126</v>
      </c>
      <c r="H4176" s="35">
        <v>5</v>
      </c>
      <c r="I4176" s="36"/>
    </row>
    <row r="4177" spans="2:9" ht="15.75" thickTop="1" thickBot="1" x14ac:dyDescent="0.25">
      <c r="B4177" s="22">
        <v>4172</v>
      </c>
      <c r="C4177" s="32">
        <v>59320</v>
      </c>
      <c r="D4177" s="33" t="s">
        <v>3061</v>
      </c>
      <c r="E4177" s="34">
        <v>-10</v>
      </c>
      <c r="F4177" s="34">
        <v>10</v>
      </c>
      <c r="G4177" s="35">
        <v>119</v>
      </c>
      <c r="H4177" s="35">
        <v>5</v>
      </c>
      <c r="I4177" s="36"/>
    </row>
    <row r="4178" spans="2:9" ht="15.75" thickTop="1" thickBot="1" x14ac:dyDescent="0.25">
      <c r="B4178" s="22">
        <v>4173</v>
      </c>
      <c r="C4178" s="32">
        <v>59329</v>
      </c>
      <c r="D4178" s="33" t="s">
        <v>3062</v>
      </c>
      <c r="E4178" s="34">
        <v>-10</v>
      </c>
      <c r="F4178" s="34">
        <v>10.1</v>
      </c>
      <c r="G4178" s="35">
        <v>79</v>
      </c>
      <c r="H4178" s="35">
        <v>5</v>
      </c>
      <c r="I4178" s="36"/>
    </row>
    <row r="4179" spans="2:9" ht="15.75" thickTop="1" thickBot="1" x14ac:dyDescent="0.25">
      <c r="B4179" s="22">
        <v>4174</v>
      </c>
      <c r="C4179" s="32">
        <v>59348</v>
      </c>
      <c r="D4179" s="33" t="s">
        <v>3063</v>
      </c>
      <c r="E4179" s="34">
        <v>-9</v>
      </c>
      <c r="F4179" s="34">
        <v>10.3</v>
      </c>
      <c r="G4179" s="35">
        <v>72</v>
      </c>
      <c r="H4179" s="35">
        <v>5</v>
      </c>
      <c r="I4179" s="36"/>
    </row>
    <row r="4180" spans="2:9" ht="15.75" thickTop="1" thickBot="1" x14ac:dyDescent="0.25">
      <c r="B4180" s="22">
        <v>4175</v>
      </c>
      <c r="C4180" s="32">
        <v>59368</v>
      </c>
      <c r="D4180" s="33" t="s">
        <v>3064</v>
      </c>
      <c r="E4180" s="34">
        <v>-9.1</v>
      </c>
      <c r="F4180" s="34">
        <v>10.4</v>
      </c>
      <c r="G4180" s="35">
        <v>64</v>
      </c>
      <c r="H4180" s="35">
        <v>5</v>
      </c>
      <c r="I4180" s="36"/>
    </row>
    <row r="4181" spans="2:9" ht="15.75" thickTop="1" thickBot="1" x14ac:dyDescent="0.25">
      <c r="B4181" s="22">
        <v>4176</v>
      </c>
      <c r="C4181" s="32">
        <v>59379</v>
      </c>
      <c r="D4181" s="33" t="s">
        <v>3065</v>
      </c>
      <c r="E4181" s="34">
        <v>-9.1</v>
      </c>
      <c r="F4181" s="34">
        <v>10.3</v>
      </c>
      <c r="G4181" s="35">
        <v>92</v>
      </c>
      <c r="H4181" s="35">
        <v>5</v>
      </c>
      <c r="I4181" s="36"/>
    </row>
    <row r="4182" spans="2:9" ht="15.75" thickTop="1" thickBot="1" x14ac:dyDescent="0.25">
      <c r="B4182" s="22">
        <v>4177</v>
      </c>
      <c r="C4182" s="32">
        <v>59387</v>
      </c>
      <c r="D4182" s="33" t="s">
        <v>1152</v>
      </c>
      <c r="E4182" s="34">
        <v>-9.6</v>
      </c>
      <c r="F4182" s="34">
        <v>10.199999999999999</v>
      </c>
      <c r="G4182" s="35">
        <v>62</v>
      </c>
      <c r="H4182" s="35">
        <v>5</v>
      </c>
      <c r="I4182" s="36"/>
    </row>
    <row r="4183" spans="2:9" ht="15.75" thickTop="1" thickBot="1" x14ac:dyDescent="0.25">
      <c r="B4183" s="22">
        <v>4178</v>
      </c>
      <c r="C4183" s="32">
        <v>59394</v>
      </c>
      <c r="D4183" s="33" t="s">
        <v>3066</v>
      </c>
      <c r="E4183" s="34">
        <v>-9.4</v>
      </c>
      <c r="F4183" s="34">
        <v>10.3</v>
      </c>
      <c r="G4183" s="35">
        <v>61</v>
      </c>
      <c r="H4183" s="35">
        <v>5</v>
      </c>
      <c r="I4183" s="36"/>
    </row>
    <row r="4184" spans="2:9" ht="15.75" thickTop="1" thickBot="1" x14ac:dyDescent="0.25">
      <c r="B4184" s="22">
        <v>4179</v>
      </c>
      <c r="C4184" s="32">
        <v>59399</v>
      </c>
      <c r="D4184" s="33" t="s">
        <v>3067</v>
      </c>
      <c r="E4184" s="34">
        <v>-9</v>
      </c>
      <c r="F4184" s="34">
        <v>10.3</v>
      </c>
      <c r="G4184" s="35">
        <v>50</v>
      </c>
      <c r="H4184" s="35">
        <v>5</v>
      </c>
      <c r="I4184" s="36"/>
    </row>
    <row r="4185" spans="2:9" ht="15.75" thickTop="1" thickBot="1" x14ac:dyDescent="0.25">
      <c r="B4185" s="22">
        <v>4180</v>
      </c>
      <c r="C4185" s="32">
        <v>59423</v>
      </c>
      <c r="D4185" s="33" t="s">
        <v>3068</v>
      </c>
      <c r="E4185" s="34">
        <v>-9.4</v>
      </c>
      <c r="F4185" s="34">
        <v>10.199999999999999</v>
      </c>
      <c r="G4185" s="35">
        <v>130</v>
      </c>
      <c r="H4185" s="35">
        <v>5</v>
      </c>
      <c r="I4185" s="36"/>
    </row>
    <row r="4186" spans="2:9" ht="15.75" thickTop="1" thickBot="1" x14ac:dyDescent="0.25">
      <c r="B4186" s="22">
        <v>4181</v>
      </c>
      <c r="C4186" s="32">
        <v>59425</v>
      </c>
      <c r="D4186" s="33" t="s">
        <v>3068</v>
      </c>
      <c r="E4186" s="34">
        <v>-9.1</v>
      </c>
      <c r="F4186" s="34">
        <v>10.7</v>
      </c>
      <c r="G4186" s="35">
        <v>76</v>
      </c>
      <c r="H4186" s="35">
        <v>5</v>
      </c>
      <c r="I4186" s="36"/>
    </row>
    <row r="4187" spans="2:9" ht="15.75" thickTop="1" thickBot="1" x14ac:dyDescent="0.25">
      <c r="B4187" s="22">
        <v>4182</v>
      </c>
      <c r="C4187" s="32">
        <v>59427</v>
      </c>
      <c r="D4187" s="33" t="s">
        <v>3068</v>
      </c>
      <c r="E4187" s="34">
        <v>-9.6</v>
      </c>
      <c r="F4187" s="34">
        <v>10.1</v>
      </c>
      <c r="G4187" s="35">
        <v>117</v>
      </c>
      <c r="H4187" s="35">
        <v>5</v>
      </c>
      <c r="I4187" s="36"/>
    </row>
    <row r="4188" spans="2:9" ht="15.75" thickTop="1" thickBot="1" x14ac:dyDescent="0.25">
      <c r="B4188" s="22">
        <v>4183</v>
      </c>
      <c r="C4188" s="32">
        <v>59439</v>
      </c>
      <c r="D4188" s="33" t="s">
        <v>3069</v>
      </c>
      <c r="E4188" s="34">
        <v>-9.3000000000000007</v>
      </c>
      <c r="F4188" s="34">
        <v>10</v>
      </c>
      <c r="G4188" s="35">
        <v>182</v>
      </c>
      <c r="H4188" s="35">
        <v>5</v>
      </c>
      <c r="I4188" s="36"/>
    </row>
    <row r="4189" spans="2:9" ht="15.75" thickTop="1" thickBot="1" x14ac:dyDescent="0.25">
      <c r="B4189" s="22">
        <v>4184</v>
      </c>
      <c r="C4189" s="32">
        <v>59457</v>
      </c>
      <c r="D4189" s="33" t="s">
        <v>3070</v>
      </c>
      <c r="E4189" s="34">
        <v>-9.5</v>
      </c>
      <c r="F4189" s="34">
        <v>10.3</v>
      </c>
      <c r="G4189" s="35">
        <v>83</v>
      </c>
      <c r="H4189" s="35">
        <v>5</v>
      </c>
      <c r="I4189" s="36"/>
    </row>
    <row r="4190" spans="2:9" ht="15.75" thickTop="1" thickBot="1" x14ac:dyDescent="0.25">
      <c r="B4190" s="22">
        <v>4185</v>
      </c>
      <c r="C4190" s="32">
        <v>59469</v>
      </c>
      <c r="D4190" s="33" t="s">
        <v>3071</v>
      </c>
      <c r="E4190" s="34">
        <v>-9.6999999999999993</v>
      </c>
      <c r="F4190" s="34">
        <v>9.8000000000000007</v>
      </c>
      <c r="G4190" s="35">
        <v>199</v>
      </c>
      <c r="H4190" s="35">
        <v>5</v>
      </c>
      <c r="I4190" s="36"/>
    </row>
    <row r="4191" spans="2:9" ht="15.75" thickTop="1" thickBot="1" x14ac:dyDescent="0.25">
      <c r="B4191" s="22">
        <v>4186</v>
      </c>
      <c r="C4191" s="32">
        <v>59494</v>
      </c>
      <c r="D4191" s="33" t="s">
        <v>3072</v>
      </c>
      <c r="E4191" s="34">
        <v>-9.4</v>
      </c>
      <c r="F4191" s="34">
        <v>10.3</v>
      </c>
      <c r="G4191" s="35">
        <v>102</v>
      </c>
      <c r="H4191" s="35">
        <v>5</v>
      </c>
      <c r="I4191" s="36"/>
    </row>
    <row r="4192" spans="2:9" ht="15.75" thickTop="1" thickBot="1" x14ac:dyDescent="0.25">
      <c r="B4192" s="22">
        <v>4187</v>
      </c>
      <c r="C4192" s="32">
        <v>59505</v>
      </c>
      <c r="D4192" s="33" t="s">
        <v>3073</v>
      </c>
      <c r="E4192" s="34">
        <v>-9.9</v>
      </c>
      <c r="F4192" s="34">
        <v>10.1</v>
      </c>
      <c r="G4192" s="35">
        <v>103</v>
      </c>
      <c r="H4192" s="35">
        <v>5</v>
      </c>
      <c r="I4192" s="36"/>
    </row>
    <row r="4193" spans="2:9" ht="15.75" thickTop="1" thickBot="1" x14ac:dyDescent="0.25">
      <c r="B4193" s="22">
        <v>4188</v>
      </c>
      <c r="C4193" s="32">
        <v>59510</v>
      </c>
      <c r="D4193" s="33" t="s">
        <v>3074</v>
      </c>
      <c r="E4193" s="34">
        <v>-9.9</v>
      </c>
      <c r="F4193" s="34">
        <v>10.199999999999999</v>
      </c>
      <c r="G4193" s="35">
        <v>81</v>
      </c>
      <c r="H4193" s="35">
        <v>5</v>
      </c>
      <c r="I4193" s="36"/>
    </row>
    <row r="4194" spans="2:9" ht="15.75" thickTop="1" thickBot="1" x14ac:dyDescent="0.25">
      <c r="B4194" s="22">
        <v>4189</v>
      </c>
      <c r="C4194" s="32">
        <v>59514</v>
      </c>
      <c r="D4194" s="33" t="s">
        <v>3075</v>
      </c>
      <c r="E4194" s="34">
        <v>-9.6999999999999993</v>
      </c>
      <c r="F4194" s="34">
        <v>10.199999999999999</v>
      </c>
      <c r="G4194" s="35">
        <v>77</v>
      </c>
      <c r="H4194" s="35">
        <v>5</v>
      </c>
      <c r="I4194" s="36"/>
    </row>
    <row r="4195" spans="2:9" ht="15.75" thickTop="1" thickBot="1" x14ac:dyDescent="0.25">
      <c r="B4195" s="22">
        <v>4190</v>
      </c>
      <c r="C4195" s="32">
        <v>59519</v>
      </c>
      <c r="D4195" s="33" t="s">
        <v>3076</v>
      </c>
      <c r="E4195" s="34">
        <v>-10</v>
      </c>
      <c r="F4195" s="34">
        <v>9.6999999999999993</v>
      </c>
      <c r="G4195" s="35">
        <v>208</v>
      </c>
      <c r="H4195" s="35">
        <v>6</v>
      </c>
      <c r="I4195" s="36"/>
    </row>
    <row r="4196" spans="2:9" ht="15.75" thickTop="1" thickBot="1" x14ac:dyDescent="0.25">
      <c r="B4196" s="22">
        <v>4191</v>
      </c>
      <c r="C4196" s="32">
        <v>59555</v>
      </c>
      <c r="D4196" s="33" t="s">
        <v>3077</v>
      </c>
      <c r="E4196" s="34">
        <v>-9.3000000000000007</v>
      </c>
      <c r="F4196" s="34">
        <v>10.6</v>
      </c>
      <c r="G4196" s="35">
        <v>76</v>
      </c>
      <c r="H4196" s="35">
        <v>5</v>
      </c>
      <c r="I4196" s="36"/>
    </row>
    <row r="4197" spans="2:9" ht="15.75" thickTop="1" thickBot="1" x14ac:dyDescent="0.25">
      <c r="B4197" s="22">
        <v>4192</v>
      </c>
      <c r="C4197" s="32">
        <v>59556</v>
      </c>
      <c r="D4197" s="33" t="s">
        <v>3077</v>
      </c>
      <c r="E4197" s="34">
        <v>-9.9</v>
      </c>
      <c r="F4197" s="34">
        <v>10.199999999999999</v>
      </c>
      <c r="G4197" s="35">
        <v>70</v>
      </c>
      <c r="H4197" s="35">
        <v>5</v>
      </c>
      <c r="I4197" s="36"/>
    </row>
    <row r="4198" spans="2:9" ht="15.75" thickTop="1" thickBot="1" x14ac:dyDescent="0.25">
      <c r="B4198" s="22">
        <v>4193</v>
      </c>
      <c r="C4198" s="32">
        <v>59557</v>
      </c>
      <c r="D4198" s="33" t="s">
        <v>3077</v>
      </c>
      <c r="E4198" s="34">
        <v>-9.5</v>
      </c>
      <c r="F4198" s="34">
        <v>10.3</v>
      </c>
      <c r="G4198" s="35">
        <v>85</v>
      </c>
      <c r="H4198" s="35">
        <v>5</v>
      </c>
      <c r="I4198" s="36"/>
    </row>
    <row r="4199" spans="2:9" ht="15.75" thickTop="1" thickBot="1" x14ac:dyDescent="0.25">
      <c r="B4199" s="22">
        <v>4194</v>
      </c>
      <c r="C4199" s="32">
        <v>59558</v>
      </c>
      <c r="D4199" s="33" t="s">
        <v>3077</v>
      </c>
      <c r="E4199" s="34">
        <v>-9.8000000000000007</v>
      </c>
      <c r="F4199" s="34">
        <v>10.199999999999999</v>
      </c>
      <c r="G4199" s="35">
        <v>76</v>
      </c>
      <c r="H4199" s="35">
        <v>5</v>
      </c>
      <c r="I4199" s="36"/>
    </row>
    <row r="4200" spans="2:9" ht="15.75" thickTop="1" thickBot="1" x14ac:dyDescent="0.25">
      <c r="B4200" s="22">
        <v>4195</v>
      </c>
      <c r="C4200" s="32">
        <v>59581</v>
      </c>
      <c r="D4200" s="33" t="s">
        <v>3078</v>
      </c>
      <c r="E4200" s="34">
        <v>-10.8</v>
      </c>
      <c r="F4200" s="34">
        <v>8.5</v>
      </c>
      <c r="G4200" s="35">
        <v>407</v>
      </c>
      <c r="H4200" s="35">
        <v>6</v>
      </c>
      <c r="I4200" s="36"/>
    </row>
    <row r="4201" spans="2:9" ht="15.75" thickTop="1" thickBot="1" x14ac:dyDescent="0.25">
      <c r="B4201" s="22">
        <v>4196</v>
      </c>
      <c r="C4201" s="32">
        <v>59590</v>
      </c>
      <c r="D4201" s="33" t="s">
        <v>3079</v>
      </c>
      <c r="E4201" s="34">
        <v>-10.1</v>
      </c>
      <c r="F4201" s="34">
        <v>10</v>
      </c>
      <c r="G4201" s="35">
        <v>110</v>
      </c>
      <c r="H4201" s="35">
        <v>5</v>
      </c>
      <c r="I4201" s="36"/>
    </row>
    <row r="4202" spans="2:9" ht="15.75" thickTop="1" thickBot="1" x14ac:dyDescent="0.25">
      <c r="B4202" s="22">
        <v>4197</v>
      </c>
      <c r="C4202" s="32">
        <v>59597</v>
      </c>
      <c r="D4202" s="33" t="s">
        <v>3080</v>
      </c>
      <c r="E4202" s="34">
        <v>-9.9</v>
      </c>
      <c r="F4202" s="34">
        <v>10.1</v>
      </c>
      <c r="G4202" s="35">
        <v>101</v>
      </c>
      <c r="H4202" s="35">
        <v>5</v>
      </c>
      <c r="I4202" s="36"/>
    </row>
    <row r="4203" spans="2:9" ht="15.75" thickTop="1" thickBot="1" x14ac:dyDescent="0.25">
      <c r="B4203" s="22">
        <v>4198</v>
      </c>
      <c r="C4203" s="32">
        <v>59602</v>
      </c>
      <c r="D4203" s="33" t="s">
        <v>3081</v>
      </c>
      <c r="E4203" s="34">
        <v>-11</v>
      </c>
      <c r="F4203" s="34">
        <v>8.6999999999999993</v>
      </c>
      <c r="G4203" s="35">
        <v>361</v>
      </c>
      <c r="H4203" s="35">
        <v>6</v>
      </c>
      <c r="I4203" s="36"/>
    </row>
    <row r="4204" spans="2:9" ht="15.75" thickTop="1" thickBot="1" x14ac:dyDescent="0.25">
      <c r="B4204" s="22">
        <v>4199</v>
      </c>
      <c r="C4204" s="32">
        <v>59609</v>
      </c>
      <c r="D4204" s="33" t="s">
        <v>3082</v>
      </c>
      <c r="E4204" s="34">
        <v>-10.3</v>
      </c>
      <c r="F4204" s="34">
        <v>9.5</v>
      </c>
      <c r="G4204" s="35">
        <v>231</v>
      </c>
      <c r="H4204" s="35">
        <v>6</v>
      </c>
      <c r="I4204" s="36"/>
    </row>
    <row r="4205" spans="2:9" ht="15.75" thickTop="1" thickBot="1" x14ac:dyDescent="0.25">
      <c r="B4205" s="22">
        <v>4200</v>
      </c>
      <c r="C4205" s="32">
        <v>59755</v>
      </c>
      <c r="D4205" s="33" t="s">
        <v>3083</v>
      </c>
      <c r="E4205" s="34">
        <v>-9.6</v>
      </c>
      <c r="F4205" s="34">
        <v>9.9</v>
      </c>
      <c r="G4205" s="35">
        <v>179</v>
      </c>
      <c r="H4205" s="35">
        <v>6</v>
      </c>
      <c r="I4205" s="36"/>
    </row>
    <row r="4206" spans="2:9" ht="15.75" thickTop="1" thickBot="1" x14ac:dyDescent="0.25">
      <c r="B4206" s="22">
        <v>4201</v>
      </c>
      <c r="C4206" s="32">
        <v>59757</v>
      </c>
      <c r="D4206" s="33" t="s">
        <v>3083</v>
      </c>
      <c r="E4206" s="34">
        <v>-10</v>
      </c>
      <c r="F4206" s="34">
        <v>9.4</v>
      </c>
      <c r="G4206" s="35">
        <v>269</v>
      </c>
      <c r="H4206" s="35">
        <v>6</v>
      </c>
      <c r="I4206" s="36"/>
    </row>
    <row r="4207" spans="2:9" ht="15.75" thickTop="1" thickBot="1" x14ac:dyDescent="0.25">
      <c r="B4207" s="22">
        <v>4202</v>
      </c>
      <c r="C4207" s="32">
        <v>59759</v>
      </c>
      <c r="D4207" s="33" t="s">
        <v>3083</v>
      </c>
      <c r="E4207" s="34">
        <v>-9.6999999999999993</v>
      </c>
      <c r="F4207" s="34">
        <v>9.9</v>
      </c>
      <c r="G4207" s="35">
        <v>165</v>
      </c>
      <c r="H4207" s="35">
        <v>6</v>
      </c>
      <c r="I4207" s="36"/>
    </row>
    <row r="4208" spans="2:9" ht="15.75" thickTop="1" thickBot="1" x14ac:dyDescent="0.25">
      <c r="B4208" s="22">
        <v>4203</v>
      </c>
      <c r="C4208" s="32">
        <v>59821</v>
      </c>
      <c r="D4208" s="33" t="s">
        <v>3083</v>
      </c>
      <c r="E4208" s="34">
        <v>-9.6</v>
      </c>
      <c r="F4208" s="34">
        <v>9.8000000000000007</v>
      </c>
      <c r="G4208" s="35">
        <v>188</v>
      </c>
      <c r="H4208" s="35">
        <v>6</v>
      </c>
      <c r="I4208" s="36"/>
    </row>
    <row r="4209" spans="2:9" ht="15.75" thickTop="1" thickBot="1" x14ac:dyDescent="0.25">
      <c r="B4209" s="22">
        <v>4204</v>
      </c>
      <c r="C4209" s="32">
        <v>59823</v>
      </c>
      <c r="D4209" s="33" t="s">
        <v>3083</v>
      </c>
      <c r="E4209" s="34">
        <v>-10.6</v>
      </c>
      <c r="F4209" s="34">
        <v>8.6</v>
      </c>
      <c r="G4209" s="35">
        <v>388</v>
      </c>
      <c r="H4209" s="35">
        <v>6</v>
      </c>
      <c r="I4209" s="36"/>
    </row>
    <row r="4210" spans="2:9" ht="15.75" thickTop="1" thickBot="1" x14ac:dyDescent="0.25">
      <c r="B4210" s="22">
        <v>4205</v>
      </c>
      <c r="C4210" s="32">
        <v>59846</v>
      </c>
      <c r="D4210" s="33" t="s">
        <v>3084</v>
      </c>
      <c r="E4210" s="34">
        <v>-10.3</v>
      </c>
      <c r="F4210" s="34">
        <v>8.9</v>
      </c>
      <c r="G4210" s="35">
        <v>348</v>
      </c>
      <c r="H4210" s="35">
        <v>6</v>
      </c>
      <c r="I4210" s="36"/>
    </row>
    <row r="4211" spans="2:9" ht="15.75" thickTop="1" thickBot="1" x14ac:dyDescent="0.25">
      <c r="B4211" s="22">
        <v>4206</v>
      </c>
      <c r="C4211" s="32">
        <v>59872</v>
      </c>
      <c r="D4211" s="33" t="s">
        <v>3085</v>
      </c>
      <c r="E4211" s="34">
        <v>-10.5</v>
      </c>
      <c r="F4211" s="34">
        <v>8.6999999999999993</v>
      </c>
      <c r="G4211" s="35">
        <v>371</v>
      </c>
      <c r="H4211" s="35">
        <v>6</v>
      </c>
      <c r="I4211" s="36"/>
    </row>
    <row r="4212" spans="2:9" ht="15.75" thickTop="1" thickBot="1" x14ac:dyDescent="0.25">
      <c r="B4212" s="22">
        <v>4207</v>
      </c>
      <c r="C4212" s="32">
        <v>59889</v>
      </c>
      <c r="D4212" s="33" t="s">
        <v>3086</v>
      </c>
      <c r="E4212" s="34">
        <v>-10.3</v>
      </c>
      <c r="F4212" s="34">
        <v>8.9</v>
      </c>
      <c r="G4212" s="35">
        <v>343</v>
      </c>
      <c r="H4212" s="35">
        <v>6</v>
      </c>
      <c r="I4212" s="36"/>
    </row>
    <row r="4213" spans="2:9" ht="15.75" thickTop="1" thickBot="1" x14ac:dyDescent="0.25">
      <c r="B4213" s="22">
        <v>4208</v>
      </c>
      <c r="C4213" s="32">
        <v>59909</v>
      </c>
      <c r="D4213" s="33" t="s">
        <v>3087</v>
      </c>
      <c r="E4213" s="34">
        <v>-10.5</v>
      </c>
      <c r="F4213" s="34">
        <v>8.8000000000000007</v>
      </c>
      <c r="G4213" s="35">
        <v>341</v>
      </c>
      <c r="H4213" s="35">
        <v>6</v>
      </c>
      <c r="I4213" s="36"/>
    </row>
    <row r="4214" spans="2:9" ht="15.75" thickTop="1" thickBot="1" x14ac:dyDescent="0.25">
      <c r="B4214" s="22">
        <v>4209</v>
      </c>
      <c r="C4214" s="32">
        <v>59929</v>
      </c>
      <c r="D4214" s="33" t="s">
        <v>3088</v>
      </c>
      <c r="E4214" s="34">
        <v>-11.3</v>
      </c>
      <c r="F4214" s="34">
        <v>8.4</v>
      </c>
      <c r="G4214" s="35">
        <v>411</v>
      </c>
      <c r="H4214" s="35">
        <v>6</v>
      </c>
      <c r="I4214" s="36"/>
    </row>
    <row r="4215" spans="2:9" ht="15.75" thickTop="1" thickBot="1" x14ac:dyDescent="0.25">
      <c r="B4215" s="22">
        <v>4210</v>
      </c>
      <c r="C4215" s="32">
        <v>59939</v>
      </c>
      <c r="D4215" s="33" t="s">
        <v>3089</v>
      </c>
      <c r="E4215" s="34">
        <v>-11.5</v>
      </c>
      <c r="F4215" s="34">
        <v>8</v>
      </c>
      <c r="G4215" s="35">
        <v>485</v>
      </c>
      <c r="H4215" s="35">
        <v>6</v>
      </c>
      <c r="I4215" s="36"/>
    </row>
    <row r="4216" spans="2:9" ht="15.75" thickTop="1" thickBot="1" x14ac:dyDescent="0.25">
      <c r="B4216" s="22">
        <v>4211</v>
      </c>
      <c r="C4216" s="32">
        <v>59955</v>
      </c>
      <c r="D4216" s="33" t="s">
        <v>3090</v>
      </c>
      <c r="E4216" s="34">
        <v>-13.2</v>
      </c>
      <c r="F4216" s="34">
        <v>6.8</v>
      </c>
      <c r="G4216" s="35">
        <v>673</v>
      </c>
      <c r="H4216" s="35">
        <v>6</v>
      </c>
      <c r="I4216" s="36"/>
    </row>
    <row r="4217" spans="2:9" ht="15.75" thickTop="1" thickBot="1" x14ac:dyDescent="0.25">
      <c r="B4217" s="22">
        <v>4212</v>
      </c>
      <c r="C4217" s="32">
        <v>59964</v>
      </c>
      <c r="D4217" s="33" t="s">
        <v>3091</v>
      </c>
      <c r="E4217" s="34">
        <v>-11.8</v>
      </c>
      <c r="F4217" s="34">
        <v>8.1</v>
      </c>
      <c r="G4217" s="35">
        <v>448</v>
      </c>
      <c r="H4217" s="35">
        <v>6</v>
      </c>
      <c r="I4217" s="36"/>
    </row>
    <row r="4218" spans="2:9" ht="15.75" thickTop="1" thickBot="1" x14ac:dyDescent="0.25">
      <c r="B4218" s="22">
        <v>4213</v>
      </c>
      <c r="C4218" s="32">
        <v>59969</v>
      </c>
      <c r="D4218" s="33" t="s">
        <v>3092</v>
      </c>
      <c r="E4218" s="34">
        <v>-12.1</v>
      </c>
      <c r="F4218" s="34">
        <v>7.7</v>
      </c>
      <c r="G4218" s="35">
        <v>527</v>
      </c>
      <c r="H4218" s="35">
        <v>6</v>
      </c>
      <c r="I4218" s="36"/>
    </row>
    <row r="4219" spans="2:9" ht="15.75" thickTop="1" thickBot="1" x14ac:dyDescent="0.25">
      <c r="B4219" s="22">
        <v>4214</v>
      </c>
      <c r="C4219" s="32">
        <v>60306</v>
      </c>
      <c r="D4219" s="33" t="s">
        <v>3093</v>
      </c>
      <c r="E4219" s="34">
        <v>-8.1999999999999993</v>
      </c>
      <c r="F4219" s="34">
        <v>11.9</v>
      </c>
      <c r="G4219" s="35">
        <v>106</v>
      </c>
      <c r="H4219" s="35">
        <v>12</v>
      </c>
      <c r="I4219" s="36"/>
    </row>
    <row r="4220" spans="2:9" ht="15.75" thickTop="1" thickBot="1" x14ac:dyDescent="0.25">
      <c r="B4220" s="22">
        <v>4215</v>
      </c>
      <c r="C4220" s="32">
        <v>60308</v>
      </c>
      <c r="D4220" s="33" t="s">
        <v>3094</v>
      </c>
      <c r="E4220" s="34">
        <v>-9</v>
      </c>
      <c r="F4220" s="34">
        <v>11.4</v>
      </c>
      <c r="G4220" s="35">
        <v>102</v>
      </c>
      <c r="H4220" s="35">
        <v>12</v>
      </c>
      <c r="I4220" s="36"/>
    </row>
    <row r="4221" spans="2:9" ht="15.75" thickTop="1" thickBot="1" x14ac:dyDescent="0.25">
      <c r="B4221" s="22">
        <v>4216</v>
      </c>
      <c r="C4221" s="32">
        <v>60310</v>
      </c>
      <c r="D4221" s="33" t="s">
        <v>3095</v>
      </c>
      <c r="E4221" s="34">
        <v>-8.4</v>
      </c>
      <c r="F4221" s="34">
        <v>11.7</v>
      </c>
      <c r="G4221" s="35">
        <v>96</v>
      </c>
      <c r="H4221" s="35">
        <v>12</v>
      </c>
      <c r="I4221" s="36"/>
    </row>
    <row r="4222" spans="2:9" ht="15.75" thickTop="1" thickBot="1" x14ac:dyDescent="0.25">
      <c r="B4222" s="22">
        <v>4217</v>
      </c>
      <c r="C4222" s="32">
        <v>60311</v>
      </c>
      <c r="D4222" s="33" t="s">
        <v>3096</v>
      </c>
      <c r="E4222" s="34">
        <v>-9.1999999999999993</v>
      </c>
      <c r="F4222" s="34">
        <v>11.2</v>
      </c>
      <c r="G4222" s="35">
        <v>101</v>
      </c>
      <c r="H4222" s="35">
        <v>12</v>
      </c>
      <c r="I4222" s="36"/>
    </row>
    <row r="4223" spans="2:9" ht="15.75" thickTop="1" thickBot="1" x14ac:dyDescent="0.25">
      <c r="B4223" s="22">
        <v>4218</v>
      </c>
      <c r="C4223" s="32">
        <v>60313</v>
      </c>
      <c r="D4223" s="33" t="s">
        <v>3096</v>
      </c>
      <c r="E4223" s="34">
        <v>-8.3000000000000007</v>
      </c>
      <c r="F4223" s="34">
        <v>11.8</v>
      </c>
      <c r="G4223" s="35">
        <v>108</v>
      </c>
      <c r="H4223" s="35">
        <v>12</v>
      </c>
      <c r="I4223" s="36"/>
    </row>
    <row r="4224" spans="2:9" ht="15.75" thickTop="1" thickBot="1" x14ac:dyDescent="0.25">
      <c r="B4224" s="22">
        <v>4219</v>
      </c>
      <c r="C4224" s="32">
        <v>60314</v>
      </c>
      <c r="D4224" s="33" t="s">
        <v>3096</v>
      </c>
      <c r="E4224" s="34">
        <v>-9.3000000000000007</v>
      </c>
      <c r="F4224" s="34">
        <v>11.2</v>
      </c>
      <c r="G4224" s="35">
        <v>101</v>
      </c>
      <c r="H4224" s="35">
        <v>12</v>
      </c>
      <c r="I4224" s="36"/>
    </row>
    <row r="4225" spans="2:9" ht="15.75" thickTop="1" thickBot="1" x14ac:dyDescent="0.25">
      <c r="B4225" s="22">
        <v>4220</v>
      </c>
      <c r="C4225" s="32">
        <v>60316</v>
      </c>
      <c r="D4225" s="33" t="s">
        <v>3096</v>
      </c>
      <c r="E4225" s="34">
        <v>-9.1999999999999993</v>
      </c>
      <c r="F4225" s="34">
        <v>11.3</v>
      </c>
      <c r="G4225" s="35">
        <v>110</v>
      </c>
      <c r="H4225" s="35">
        <v>12</v>
      </c>
      <c r="I4225" s="36"/>
    </row>
    <row r="4226" spans="2:9" ht="15.75" thickTop="1" thickBot="1" x14ac:dyDescent="0.25">
      <c r="B4226" s="22">
        <v>4221</v>
      </c>
      <c r="C4226" s="32">
        <v>60318</v>
      </c>
      <c r="D4226" s="33" t="s">
        <v>3096</v>
      </c>
      <c r="E4226" s="34">
        <v>-8.3000000000000007</v>
      </c>
      <c r="F4226" s="34">
        <v>11.7</v>
      </c>
      <c r="G4226" s="35">
        <v>126</v>
      </c>
      <c r="H4226" s="35">
        <v>12</v>
      </c>
      <c r="I4226" s="36"/>
    </row>
    <row r="4227" spans="2:9" ht="15.75" thickTop="1" thickBot="1" x14ac:dyDescent="0.25">
      <c r="B4227" s="22">
        <v>4222</v>
      </c>
      <c r="C4227" s="32">
        <v>60320</v>
      </c>
      <c r="D4227" s="33" t="s">
        <v>3096</v>
      </c>
      <c r="E4227" s="34">
        <v>-9.1999999999999993</v>
      </c>
      <c r="F4227" s="34">
        <v>11.2</v>
      </c>
      <c r="G4227" s="35">
        <v>125</v>
      </c>
      <c r="H4227" s="35">
        <v>12</v>
      </c>
      <c r="I4227" s="36"/>
    </row>
    <row r="4228" spans="2:9" ht="15.75" thickTop="1" thickBot="1" x14ac:dyDescent="0.25">
      <c r="B4228" s="22">
        <v>4223</v>
      </c>
      <c r="C4228" s="32">
        <v>60322</v>
      </c>
      <c r="D4228" s="33" t="s">
        <v>3096</v>
      </c>
      <c r="E4228" s="34">
        <v>-9.1</v>
      </c>
      <c r="F4228" s="34">
        <v>11.3</v>
      </c>
      <c r="G4228" s="35">
        <v>118</v>
      </c>
      <c r="H4228" s="35">
        <v>12</v>
      </c>
      <c r="I4228" s="36"/>
    </row>
    <row r="4229" spans="2:9" ht="15.75" thickTop="1" thickBot="1" x14ac:dyDescent="0.25">
      <c r="B4229" s="22">
        <v>4224</v>
      </c>
      <c r="C4229" s="32">
        <v>60323</v>
      </c>
      <c r="D4229" s="33" t="s">
        <v>3096</v>
      </c>
      <c r="E4229" s="34">
        <v>-9.6999999999999993</v>
      </c>
      <c r="F4229" s="34">
        <v>11</v>
      </c>
      <c r="G4229" s="35">
        <v>106</v>
      </c>
      <c r="H4229" s="35">
        <v>12</v>
      </c>
      <c r="I4229" s="36"/>
    </row>
    <row r="4230" spans="2:9" ht="15.75" thickTop="1" thickBot="1" x14ac:dyDescent="0.25">
      <c r="B4230" s="22">
        <v>4225</v>
      </c>
      <c r="C4230" s="32">
        <v>60325</v>
      </c>
      <c r="D4230" s="33" t="s">
        <v>3096</v>
      </c>
      <c r="E4230" s="34">
        <v>-9.1</v>
      </c>
      <c r="F4230" s="34">
        <v>11.3</v>
      </c>
      <c r="G4230" s="35">
        <v>106</v>
      </c>
      <c r="H4230" s="35">
        <v>12</v>
      </c>
      <c r="I4230" s="36"/>
    </row>
    <row r="4231" spans="2:9" ht="15.75" thickTop="1" thickBot="1" x14ac:dyDescent="0.25">
      <c r="B4231" s="22">
        <v>4226</v>
      </c>
      <c r="C4231" s="32">
        <v>60326</v>
      </c>
      <c r="D4231" s="33" t="s">
        <v>3096</v>
      </c>
      <c r="E4231" s="34">
        <v>-9.1999999999999993</v>
      </c>
      <c r="F4231" s="34">
        <v>11.1</v>
      </c>
      <c r="G4231" s="35">
        <v>96</v>
      </c>
      <c r="H4231" s="35">
        <v>12</v>
      </c>
      <c r="I4231" s="36"/>
    </row>
    <row r="4232" spans="2:9" ht="15.75" thickTop="1" thickBot="1" x14ac:dyDescent="0.25">
      <c r="B4232" s="22">
        <v>4227</v>
      </c>
      <c r="C4232" s="32">
        <v>60327</v>
      </c>
      <c r="D4232" s="33" t="s">
        <v>3096</v>
      </c>
      <c r="E4232" s="34">
        <v>-9.1</v>
      </c>
      <c r="F4232" s="34">
        <v>11.3</v>
      </c>
      <c r="G4232" s="35">
        <v>100</v>
      </c>
      <c r="H4232" s="35">
        <v>12</v>
      </c>
      <c r="I4232" s="36"/>
    </row>
    <row r="4233" spans="2:9" ht="15.75" thickTop="1" thickBot="1" x14ac:dyDescent="0.25">
      <c r="B4233" s="22">
        <v>4228</v>
      </c>
      <c r="C4233" s="32">
        <v>60329</v>
      </c>
      <c r="D4233" s="33" t="s">
        <v>3096</v>
      </c>
      <c r="E4233" s="34">
        <v>-8.3000000000000007</v>
      </c>
      <c r="F4233" s="34">
        <v>11.8</v>
      </c>
      <c r="G4233" s="35">
        <v>104</v>
      </c>
      <c r="H4233" s="35">
        <v>12</v>
      </c>
      <c r="I4233" s="36"/>
    </row>
    <row r="4234" spans="2:9" ht="15.75" thickTop="1" thickBot="1" x14ac:dyDescent="0.25">
      <c r="B4234" s="22">
        <v>4229</v>
      </c>
      <c r="C4234" s="32">
        <v>60385</v>
      </c>
      <c r="D4234" s="33" t="s">
        <v>3096</v>
      </c>
      <c r="E4234" s="34">
        <v>-9.3000000000000007</v>
      </c>
      <c r="F4234" s="34">
        <v>11.1</v>
      </c>
      <c r="G4234" s="35">
        <v>118</v>
      </c>
      <c r="H4234" s="35">
        <v>12</v>
      </c>
      <c r="I4234" s="36"/>
    </row>
    <row r="4235" spans="2:9" ht="15.75" thickTop="1" thickBot="1" x14ac:dyDescent="0.25">
      <c r="B4235" s="22">
        <v>4230</v>
      </c>
      <c r="C4235" s="32">
        <v>60386</v>
      </c>
      <c r="D4235" s="33" t="s">
        <v>3096</v>
      </c>
      <c r="E4235" s="34">
        <v>-9.6</v>
      </c>
      <c r="F4235" s="34">
        <v>11.1</v>
      </c>
      <c r="G4235" s="35">
        <v>102</v>
      </c>
      <c r="H4235" s="35">
        <v>12</v>
      </c>
      <c r="I4235" s="36"/>
    </row>
    <row r="4236" spans="2:9" ht="15.75" thickTop="1" thickBot="1" x14ac:dyDescent="0.25">
      <c r="B4236" s="22">
        <v>4231</v>
      </c>
      <c r="C4236" s="32">
        <v>60388</v>
      </c>
      <c r="D4236" s="33" t="s">
        <v>3096</v>
      </c>
      <c r="E4236" s="34">
        <v>-10.1</v>
      </c>
      <c r="F4236" s="34">
        <v>10.5</v>
      </c>
      <c r="G4236" s="35">
        <v>154</v>
      </c>
      <c r="H4236" s="35">
        <v>12</v>
      </c>
      <c r="I4236" s="36"/>
    </row>
    <row r="4237" spans="2:9" ht="15.75" thickTop="1" thickBot="1" x14ac:dyDescent="0.25">
      <c r="B4237" s="22">
        <v>4232</v>
      </c>
      <c r="C4237" s="32">
        <v>60389</v>
      </c>
      <c r="D4237" s="33" t="s">
        <v>3096</v>
      </c>
      <c r="E4237" s="34">
        <v>-9.8000000000000007</v>
      </c>
      <c r="F4237" s="34">
        <v>10.7</v>
      </c>
      <c r="G4237" s="35">
        <v>146</v>
      </c>
      <c r="H4237" s="35">
        <v>12</v>
      </c>
      <c r="I4237" s="36"/>
    </row>
    <row r="4238" spans="2:9" ht="15.75" thickTop="1" thickBot="1" x14ac:dyDescent="0.25">
      <c r="B4238" s="22">
        <v>4233</v>
      </c>
      <c r="C4238" s="32">
        <v>60431</v>
      </c>
      <c r="D4238" s="33" t="s">
        <v>3096</v>
      </c>
      <c r="E4238" s="34">
        <v>-9.6</v>
      </c>
      <c r="F4238" s="34">
        <v>11</v>
      </c>
      <c r="G4238" s="35">
        <v>102</v>
      </c>
      <c r="H4238" s="35">
        <v>12</v>
      </c>
      <c r="I4238" s="36"/>
    </row>
    <row r="4239" spans="2:9" ht="15.75" thickTop="1" thickBot="1" x14ac:dyDescent="0.25">
      <c r="B4239" s="22">
        <v>4234</v>
      </c>
      <c r="C4239" s="32">
        <v>60433</v>
      </c>
      <c r="D4239" s="33" t="s">
        <v>3096</v>
      </c>
      <c r="E4239" s="34">
        <v>-9.6999999999999993</v>
      </c>
      <c r="F4239" s="34">
        <v>10.8</v>
      </c>
      <c r="G4239" s="35">
        <v>119</v>
      </c>
      <c r="H4239" s="35">
        <v>12</v>
      </c>
      <c r="I4239" s="36"/>
    </row>
    <row r="4240" spans="2:9" ht="15.75" thickTop="1" thickBot="1" x14ac:dyDescent="0.25">
      <c r="B4240" s="22">
        <v>4235</v>
      </c>
      <c r="C4240" s="32">
        <v>60435</v>
      </c>
      <c r="D4240" s="33" t="s">
        <v>3096</v>
      </c>
      <c r="E4240" s="34">
        <v>-10</v>
      </c>
      <c r="F4240" s="34">
        <v>10.6</v>
      </c>
      <c r="G4240" s="35">
        <v>145</v>
      </c>
      <c r="H4240" s="35">
        <v>12</v>
      </c>
      <c r="I4240" s="36"/>
    </row>
    <row r="4241" spans="2:9" ht="15.75" thickTop="1" thickBot="1" x14ac:dyDescent="0.25">
      <c r="B4241" s="22">
        <v>4236</v>
      </c>
      <c r="C4241" s="32">
        <v>60437</v>
      </c>
      <c r="D4241" s="33" t="s">
        <v>3096</v>
      </c>
      <c r="E4241" s="34">
        <v>-10</v>
      </c>
      <c r="F4241" s="34">
        <v>10.6</v>
      </c>
      <c r="G4241" s="35">
        <v>138</v>
      </c>
      <c r="H4241" s="35">
        <v>12</v>
      </c>
      <c r="I4241" s="36"/>
    </row>
    <row r="4242" spans="2:9" ht="15.75" thickTop="1" thickBot="1" x14ac:dyDescent="0.25">
      <c r="B4242" s="22">
        <v>4237</v>
      </c>
      <c r="C4242" s="32">
        <v>60438</v>
      </c>
      <c r="D4242" s="33" t="s">
        <v>3096</v>
      </c>
      <c r="E4242" s="34">
        <v>-10</v>
      </c>
      <c r="F4242" s="34">
        <v>10.5</v>
      </c>
      <c r="G4242" s="35">
        <v>141</v>
      </c>
      <c r="H4242" s="35">
        <v>12</v>
      </c>
      <c r="I4242" s="36"/>
    </row>
    <row r="4243" spans="2:9" ht="15.75" thickTop="1" thickBot="1" x14ac:dyDescent="0.25">
      <c r="B4243" s="22">
        <v>4238</v>
      </c>
      <c r="C4243" s="32">
        <v>60439</v>
      </c>
      <c r="D4243" s="33" t="s">
        <v>3096</v>
      </c>
      <c r="E4243" s="34">
        <v>-9.6</v>
      </c>
      <c r="F4243" s="34">
        <v>10.8</v>
      </c>
      <c r="G4243" s="35">
        <v>125</v>
      </c>
      <c r="H4243" s="35">
        <v>12</v>
      </c>
      <c r="I4243" s="36"/>
    </row>
    <row r="4244" spans="2:9" ht="15.75" thickTop="1" thickBot="1" x14ac:dyDescent="0.25">
      <c r="B4244" s="22">
        <v>4239</v>
      </c>
      <c r="C4244" s="32">
        <v>60486</v>
      </c>
      <c r="D4244" s="33" t="s">
        <v>3096</v>
      </c>
      <c r="E4244" s="34">
        <v>-9.1999999999999993</v>
      </c>
      <c r="F4244" s="34">
        <v>11.2</v>
      </c>
      <c r="G4244" s="35">
        <v>114</v>
      </c>
      <c r="H4244" s="35">
        <v>12</v>
      </c>
      <c r="I4244" s="36"/>
    </row>
    <row r="4245" spans="2:9" ht="15.75" thickTop="1" thickBot="1" x14ac:dyDescent="0.25">
      <c r="B4245" s="22">
        <v>4240</v>
      </c>
      <c r="C4245" s="32">
        <v>60487</v>
      </c>
      <c r="D4245" s="33" t="s">
        <v>3096</v>
      </c>
      <c r="E4245" s="34">
        <v>-9.1</v>
      </c>
      <c r="F4245" s="34">
        <v>11.3</v>
      </c>
      <c r="G4245" s="35">
        <v>112</v>
      </c>
      <c r="H4245" s="35">
        <v>12</v>
      </c>
      <c r="I4245" s="36"/>
    </row>
    <row r="4246" spans="2:9" ht="15.75" thickTop="1" thickBot="1" x14ac:dyDescent="0.25">
      <c r="B4246" s="22">
        <v>4241</v>
      </c>
      <c r="C4246" s="32">
        <v>60488</v>
      </c>
      <c r="D4246" s="33" t="s">
        <v>3096</v>
      </c>
      <c r="E4246" s="34">
        <v>-9.5</v>
      </c>
      <c r="F4246" s="34">
        <v>11</v>
      </c>
      <c r="G4246" s="35">
        <v>101</v>
      </c>
      <c r="H4246" s="35">
        <v>12</v>
      </c>
      <c r="I4246" s="36"/>
    </row>
    <row r="4247" spans="2:9" ht="15.75" thickTop="1" thickBot="1" x14ac:dyDescent="0.25">
      <c r="B4247" s="22">
        <v>4242</v>
      </c>
      <c r="C4247" s="32">
        <v>60489</v>
      </c>
      <c r="D4247" s="33" t="s">
        <v>3096</v>
      </c>
      <c r="E4247" s="34">
        <v>-9.3000000000000007</v>
      </c>
      <c r="F4247" s="34">
        <v>11.1</v>
      </c>
      <c r="G4247" s="35">
        <v>103</v>
      </c>
      <c r="H4247" s="35">
        <v>12</v>
      </c>
      <c r="I4247" s="36"/>
    </row>
    <row r="4248" spans="2:9" ht="15.75" thickTop="1" thickBot="1" x14ac:dyDescent="0.25">
      <c r="B4248" s="22">
        <v>4243</v>
      </c>
      <c r="C4248" s="32">
        <v>60528</v>
      </c>
      <c r="D4248" s="33" t="s">
        <v>3096</v>
      </c>
      <c r="E4248" s="34">
        <v>-9.8000000000000007</v>
      </c>
      <c r="F4248" s="34">
        <v>10.8</v>
      </c>
      <c r="G4248" s="35">
        <v>111</v>
      </c>
      <c r="H4248" s="35">
        <v>12</v>
      </c>
      <c r="I4248" s="36"/>
    </row>
    <row r="4249" spans="2:9" ht="15.75" thickTop="1" thickBot="1" x14ac:dyDescent="0.25">
      <c r="B4249" s="22">
        <v>4244</v>
      </c>
      <c r="C4249" s="32">
        <v>60529</v>
      </c>
      <c r="D4249" s="33" t="s">
        <v>3096</v>
      </c>
      <c r="E4249" s="34">
        <v>-9.8000000000000007</v>
      </c>
      <c r="F4249" s="34">
        <v>10.8</v>
      </c>
      <c r="G4249" s="35">
        <v>93</v>
      </c>
      <c r="H4249" s="35">
        <v>12</v>
      </c>
      <c r="I4249" s="36"/>
    </row>
    <row r="4250" spans="2:9" ht="15.75" thickTop="1" thickBot="1" x14ac:dyDescent="0.25">
      <c r="B4250" s="22">
        <v>4245</v>
      </c>
      <c r="C4250" s="32">
        <v>60549</v>
      </c>
      <c r="D4250" s="33" t="s">
        <v>3096</v>
      </c>
      <c r="E4250" s="34">
        <v>-9.5</v>
      </c>
      <c r="F4250" s="34">
        <v>11</v>
      </c>
      <c r="G4250" s="35">
        <v>114</v>
      </c>
      <c r="H4250" s="35">
        <v>12</v>
      </c>
      <c r="I4250" s="36"/>
    </row>
    <row r="4251" spans="2:9" ht="15.75" thickTop="1" thickBot="1" x14ac:dyDescent="0.25">
      <c r="B4251" s="22">
        <v>4246</v>
      </c>
      <c r="C4251" s="32">
        <v>60594</v>
      </c>
      <c r="D4251" s="33" t="s">
        <v>3096</v>
      </c>
      <c r="E4251" s="34">
        <v>-9.1999999999999993</v>
      </c>
      <c r="F4251" s="34">
        <v>11.2</v>
      </c>
      <c r="G4251" s="35">
        <v>101</v>
      </c>
      <c r="H4251" s="35">
        <v>12</v>
      </c>
      <c r="I4251" s="36"/>
    </row>
    <row r="4252" spans="2:9" ht="15.75" thickTop="1" thickBot="1" x14ac:dyDescent="0.25">
      <c r="B4252" s="22">
        <v>4247</v>
      </c>
      <c r="C4252" s="32">
        <v>60596</v>
      </c>
      <c r="D4252" s="33" t="s">
        <v>3096</v>
      </c>
      <c r="E4252" s="34">
        <v>-9.1999999999999993</v>
      </c>
      <c r="F4252" s="34">
        <v>11.3</v>
      </c>
      <c r="G4252" s="35">
        <v>102</v>
      </c>
      <c r="H4252" s="35">
        <v>12</v>
      </c>
      <c r="I4252" s="36"/>
    </row>
    <row r="4253" spans="2:9" ht="15.75" thickTop="1" thickBot="1" x14ac:dyDescent="0.25">
      <c r="B4253" s="22">
        <v>4248</v>
      </c>
      <c r="C4253" s="32">
        <v>60598</v>
      </c>
      <c r="D4253" s="33" t="s">
        <v>3096</v>
      </c>
      <c r="E4253" s="34">
        <v>-10</v>
      </c>
      <c r="F4253" s="34">
        <v>10.7</v>
      </c>
      <c r="G4253" s="35">
        <v>123</v>
      </c>
      <c r="H4253" s="35">
        <v>12</v>
      </c>
      <c r="I4253" s="36"/>
    </row>
    <row r="4254" spans="2:9" ht="15.75" thickTop="1" thickBot="1" x14ac:dyDescent="0.25">
      <c r="B4254" s="22">
        <v>4249</v>
      </c>
      <c r="C4254" s="32">
        <v>60599</v>
      </c>
      <c r="D4254" s="33" t="s">
        <v>3096</v>
      </c>
      <c r="E4254" s="34">
        <v>-10</v>
      </c>
      <c r="F4254" s="34">
        <v>10.6</v>
      </c>
      <c r="G4254" s="35">
        <v>157</v>
      </c>
      <c r="H4254" s="35">
        <v>12</v>
      </c>
      <c r="I4254" s="36"/>
    </row>
    <row r="4255" spans="2:9" ht="15.75" thickTop="1" thickBot="1" x14ac:dyDescent="0.25">
      <c r="B4255" s="22">
        <v>4250</v>
      </c>
      <c r="C4255" s="32">
        <v>61118</v>
      </c>
      <c r="D4255" s="33" t="s">
        <v>3097</v>
      </c>
      <c r="E4255" s="34">
        <v>-10</v>
      </c>
      <c r="F4255" s="34">
        <v>10.7</v>
      </c>
      <c r="G4255" s="35">
        <v>111</v>
      </c>
      <c r="H4255" s="35">
        <v>12</v>
      </c>
      <c r="I4255" s="36"/>
    </row>
    <row r="4256" spans="2:9" ht="15.75" thickTop="1" thickBot="1" x14ac:dyDescent="0.25">
      <c r="B4256" s="22">
        <v>4251</v>
      </c>
      <c r="C4256" s="32">
        <v>61130</v>
      </c>
      <c r="D4256" s="33" t="s">
        <v>3098</v>
      </c>
      <c r="E4256" s="34">
        <v>-10.3</v>
      </c>
      <c r="F4256" s="34">
        <v>10.3</v>
      </c>
      <c r="G4256" s="35">
        <v>161</v>
      </c>
      <c r="H4256" s="35">
        <v>12</v>
      </c>
      <c r="I4256" s="36"/>
    </row>
    <row r="4257" spans="2:9" ht="15.75" thickTop="1" thickBot="1" x14ac:dyDescent="0.25">
      <c r="B4257" s="22">
        <v>4252</v>
      </c>
      <c r="C4257" s="32">
        <v>61137</v>
      </c>
      <c r="D4257" s="33" t="s">
        <v>3099</v>
      </c>
      <c r="E4257" s="34">
        <v>-10.199999999999999</v>
      </c>
      <c r="F4257" s="34">
        <v>10.5</v>
      </c>
      <c r="G4257" s="35">
        <v>138</v>
      </c>
      <c r="H4257" s="35">
        <v>12</v>
      </c>
      <c r="I4257" s="36"/>
    </row>
    <row r="4258" spans="2:9" ht="15.75" thickTop="1" thickBot="1" x14ac:dyDescent="0.25">
      <c r="B4258" s="22">
        <v>4253</v>
      </c>
      <c r="C4258" s="32">
        <v>61138</v>
      </c>
      <c r="D4258" s="33" t="s">
        <v>3100</v>
      </c>
      <c r="E4258" s="34">
        <v>-10.3</v>
      </c>
      <c r="F4258" s="34">
        <v>10.5</v>
      </c>
      <c r="G4258" s="35">
        <v>133</v>
      </c>
      <c r="H4258" s="35">
        <v>12</v>
      </c>
      <c r="I4258" s="36"/>
    </row>
    <row r="4259" spans="2:9" ht="15.75" thickTop="1" thickBot="1" x14ac:dyDescent="0.25">
      <c r="B4259" s="22">
        <v>4254</v>
      </c>
      <c r="C4259" s="32">
        <v>61169</v>
      </c>
      <c r="D4259" s="33" t="s">
        <v>3101</v>
      </c>
      <c r="E4259" s="34">
        <v>-10.199999999999999</v>
      </c>
      <c r="F4259" s="34">
        <v>10.3</v>
      </c>
      <c r="G4259" s="35">
        <v>160</v>
      </c>
      <c r="H4259" s="35">
        <v>12</v>
      </c>
      <c r="I4259" s="36"/>
    </row>
    <row r="4260" spans="2:9" ht="15.75" thickTop="1" thickBot="1" x14ac:dyDescent="0.25">
      <c r="B4260" s="22">
        <v>4255</v>
      </c>
      <c r="C4260" s="32">
        <v>61184</v>
      </c>
      <c r="D4260" s="33" t="s">
        <v>3102</v>
      </c>
      <c r="E4260" s="34">
        <v>-10.1</v>
      </c>
      <c r="F4260" s="34">
        <v>10.6</v>
      </c>
      <c r="G4260" s="35">
        <v>124</v>
      </c>
      <c r="H4260" s="35">
        <v>12</v>
      </c>
      <c r="I4260" s="36"/>
    </row>
    <row r="4261" spans="2:9" ht="15.75" thickTop="1" thickBot="1" x14ac:dyDescent="0.25">
      <c r="B4261" s="22">
        <v>4256</v>
      </c>
      <c r="C4261" s="32">
        <v>61191</v>
      </c>
      <c r="D4261" s="33" t="s">
        <v>3103</v>
      </c>
      <c r="E4261" s="34">
        <v>-10.4</v>
      </c>
      <c r="F4261" s="34">
        <v>10</v>
      </c>
      <c r="G4261" s="35">
        <v>201</v>
      </c>
      <c r="H4261" s="35">
        <v>12</v>
      </c>
      <c r="I4261" s="36"/>
    </row>
    <row r="4262" spans="2:9" ht="15.75" thickTop="1" thickBot="1" x14ac:dyDescent="0.25">
      <c r="B4262" s="22">
        <v>4257</v>
      </c>
      <c r="C4262" s="32">
        <v>61194</v>
      </c>
      <c r="D4262" s="33" t="s">
        <v>3104</v>
      </c>
      <c r="E4262" s="34">
        <v>-10.3</v>
      </c>
      <c r="F4262" s="34">
        <v>10.4</v>
      </c>
      <c r="G4262" s="35">
        <v>132</v>
      </c>
      <c r="H4262" s="35">
        <v>12</v>
      </c>
      <c r="I4262" s="36"/>
    </row>
    <row r="4263" spans="2:9" ht="15.75" thickTop="1" thickBot="1" x14ac:dyDescent="0.25">
      <c r="B4263" s="22">
        <v>4258</v>
      </c>
      <c r="C4263" s="32">
        <v>61197</v>
      </c>
      <c r="D4263" s="33" t="s">
        <v>3105</v>
      </c>
      <c r="E4263" s="34">
        <v>-10.4</v>
      </c>
      <c r="F4263" s="34">
        <v>10.3</v>
      </c>
      <c r="G4263" s="35">
        <v>137</v>
      </c>
      <c r="H4263" s="35">
        <v>12</v>
      </c>
      <c r="I4263" s="36"/>
    </row>
    <row r="4264" spans="2:9" ht="15.75" thickTop="1" thickBot="1" x14ac:dyDescent="0.25">
      <c r="B4264" s="22">
        <v>4259</v>
      </c>
      <c r="C4264" s="32">
        <v>61200</v>
      </c>
      <c r="D4264" s="33" t="s">
        <v>3106</v>
      </c>
      <c r="E4264" s="34">
        <v>-10.6</v>
      </c>
      <c r="F4264" s="34">
        <v>10.1</v>
      </c>
      <c r="G4264" s="35">
        <v>147</v>
      </c>
      <c r="H4264" s="35">
        <v>12</v>
      </c>
      <c r="I4264" s="36"/>
    </row>
    <row r="4265" spans="2:9" ht="15.75" thickTop="1" thickBot="1" x14ac:dyDescent="0.25">
      <c r="B4265" s="22">
        <v>4260</v>
      </c>
      <c r="C4265" s="32">
        <v>61203</v>
      </c>
      <c r="D4265" s="33" t="s">
        <v>3107</v>
      </c>
      <c r="E4265" s="34">
        <v>-10.5</v>
      </c>
      <c r="F4265" s="34">
        <v>10.3</v>
      </c>
      <c r="G4265" s="35">
        <v>133</v>
      </c>
      <c r="H4265" s="35">
        <v>12</v>
      </c>
      <c r="I4265" s="36"/>
    </row>
    <row r="4266" spans="2:9" ht="15.75" thickTop="1" thickBot="1" x14ac:dyDescent="0.25">
      <c r="B4266" s="22">
        <v>4261</v>
      </c>
      <c r="C4266" s="32">
        <v>61206</v>
      </c>
      <c r="D4266" s="33" t="s">
        <v>3108</v>
      </c>
      <c r="E4266" s="34">
        <v>-10.3</v>
      </c>
      <c r="F4266" s="34">
        <v>10.4</v>
      </c>
      <c r="G4266" s="35">
        <v>131</v>
      </c>
      <c r="H4266" s="35">
        <v>12</v>
      </c>
      <c r="I4266" s="36"/>
    </row>
    <row r="4267" spans="2:9" ht="15.75" thickTop="1" thickBot="1" x14ac:dyDescent="0.25">
      <c r="B4267" s="22">
        <v>4262</v>
      </c>
      <c r="C4267" s="32">
        <v>61209</v>
      </c>
      <c r="D4267" s="33" t="s">
        <v>3109</v>
      </c>
      <c r="E4267" s="34">
        <v>-10.5</v>
      </c>
      <c r="F4267" s="34">
        <v>10.199999999999999</v>
      </c>
      <c r="G4267" s="35">
        <v>131</v>
      </c>
      <c r="H4267" s="35">
        <v>12</v>
      </c>
      <c r="I4267" s="36"/>
    </row>
    <row r="4268" spans="2:9" ht="15.75" thickTop="1" thickBot="1" x14ac:dyDescent="0.25">
      <c r="B4268" s="22">
        <v>4263</v>
      </c>
      <c r="C4268" s="32">
        <v>61231</v>
      </c>
      <c r="D4268" s="33" t="s">
        <v>3110</v>
      </c>
      <c r="E4268" s="34">
        <v>-10.6</v>
      </c>
      <c r="F4268" s="34">
        <v>10.199999999999999</v>
      </c>
      <c r="G4268" s="35">
        <v>138</v>
      </c>
      <c r="H4268" s="35">
        <v>12</v>
      </c>
      <c r="I4268" s="36"/>
    </row>
    <row r="4269" spans="2:9" ht="15.75" thickTop="1" thickBot="1" x14ac:dyDescent="0.25">
      <c r="B4269" s="22">
        <v>4264</v>
      </c>
      <c r="C4269" s="32">
        <v>61239</v>
      </c>
      <c r="D4269" s="33" t="s">
        <v>3111</v>
      </c>
      <c r="E4269" s="34">
        <v>-10.7</v>
      </c>
      <c r="F4269" s="34">
        <v>9.5</v>
      </c>
      <c r="G4269" s="35">
        <v>249</v>
      </c>
      <c r="H4269" s="35">
        <v>7</v>
      </c>
      <c r="I4269" s="36"/>
    </row>
    <row r="4270" spans="2:9" ht="15.75" thickTop="1" thickBot="1" x14ac:dyDescent="0.25">
      <c r="B4270" s="22">
        <v>4265</v>
      </c>
      <c r="C4270" s="32">
        <v>61250</v>
      </c>
      <c r="D4270" s="33" t="s">
        <v>3112</v>
      </c>
      <c r="E4270" s="34">
        <v>-11.1</v>
      </c>
      <c r="F4270" s="34">
        <v>9.1</v>
      </c>
      <c r="G4270" s="35">
        <v>341</v>
      </c>
      <c r="H4270" s="35">
        <v>7</v>
      </c>
      <c r="I4270" s="36"/>
    </row>
    <row r="4271" spans="2:9" ht="15.75" thickTop="1" thickBot="1" x14ac:dyDescent="0.25">
      <c r="B4271" s="22">
        <v>4266</v>
      </c>
      <c r="C4271" s="32">
        <v>61267</v>
      </c>
      <c r="D4271" s="33" t="s">
        <v>3113</v>
      </c>
      <c r="E4271" s="34">
        <v>-11</v>
      </c>
      <c r="F4271" s="34">
        <v>9.1999999999999993</v>
      </c>
      <c r="G4271" s="35">
        <v>343</v>
      </c>
      <c r="H4271" s="35">
        <v>7</v>
      </c>
      <c r="I4271" s="36"/>
    </row>
    <row r="4272" spans="2:9" ht="15.75" thickTop="1" thickBot="1" x14ac:dyDescent="0.25">
      <c r="B4272" s="22">
        <v>4267</v>
      </c>
      <c r="C4272" s="32">
        <v>61273</v>
      </c>
      <c r="D4272" s="33" t="s">
        <v>3114</v>
      </c>
      <c r="E4272" s="34">
        <v>-11</v>
      </c>
      <c r="F4272" s="34">
        <v>9.3000000000000007</v>
      </c>
      <c r="G4272" s="35">
        <v>317</v>
      </c>
      <c r="H4272" s="35">
        <v>7</v>
      </c>
      <c r="I4272" s="36"/>
    </row>
    <row r="4273" spans="2:9" ht="15.75" thickTop="1" thickBot="1" x14ac:dyDescent="0.25">
      <c r="B4273" s="22">
        <v>4268</v>
      </c>
      <c r="C4273" s="32">
        <v>61276</v>
      </c>
      <c r="D4273" s="33" t="s">
        <v>3115</v>
      </c>
      <c r="E4273" s="34">
        <v>-11.1</v>
      </c>
      <c r="F4273" s="34">
        <v>8.6999999999999993</v>
      </c>
      <c r="G4273" s="35">
        <v>447</v>
      </c>
      <c r="H4273" s="35">
        <v>7</v>
      </c>
      <c r="I4273" s="36"/>
    </row>
    <row r="4274" spans="2:9" ht="15.75" thickTop="1" thickBot="1" x14ac:dyDescent="0.25">
      <c r="B4274" s="22">
        <v>4269</v>
      </c>
      <c r="C4274" s="32">
        <v>61279</v>
      </c>
      <c r="D4274" s="33" t="s">
        <v>3116</v>
      </c>
      <c r="E4274" s="34">
        <v>-11</v>
      </c>
      <c r="F4274" s="34">
        <v>9</v>
      </c>
      <c r="G4274" s="35">
        <v>344</v>
      </c>
      <c r="H4274" s="35">
        <v>7</v>
      </c>
      <c r="I4274" s="36"/>
    </row>
    <row r="4275" spans="2:9" ht="15.75" thickTop="1" thickBot="1" x14ac:dyDescent="0.25">
      <c r="B4275" s="22">
        <v>4270</v>
      </c>
      <c r="C4275" s="32">
        <v>61348</v>
      </c>
      <c r="D4275" s="33" t="s">
        <v>3117</v>
      </c>
      <c r="E4275" s="34">
        <v>-9.8000000000000007</v>
      </c>
      <c r="F4275" s="34">
        <v>10.4</v>
      </c>
      <c r="G4275" s="35">
        <v>192</v>
      </c>
      <c r="H4275" s="35">
        <v>12</v>
      </c>
      <c r="I4275" s="36"/>
    </row>
    <row r="4276" spans="2:9" ht="15.75" thickTop="1" thickBot="1" x14ac:dyDescent="0.25">
      <c r="B4276" s="22">
        <v>4271</v>
      </c>
      <c r="C4276" s="32">
        <v>61350</v>
      </c>
      <c r="D4276" s="33" t="s">
        <v>3117</v>
      </c>
      <c r="E4276" s="34">
        <v>-10.7</v>
      </c>
      <c r="F4276" s="34">
        <v>9.6</v>
      </c>
      <c r="G4276" s="35">
        <v>281</v>
      </c>
      <c r="H4276" s="35">
        <v>7</v>
      </c>
      <c r="I4276" s="36"/>
    </row>
    <row r="4277" spans="2:9" ht="15.75" thickTop="1" thickBot="1" x14ac:dyDescent="0.25">
      <c r="B4277" s="22">
        <v>4272</v>
      </c>
      <c r="C4277" s="32">
        <v>61352</v>
      </c>
      <c r="D4277" s="33" t="s">
        <v>3117</v>
      </c>
      <c r="E4277" s="34">
        <v>-9.9</v>
      </c>
      <c r="F4277" s="34">
        <v>10.5</v>
      </c>
      <c r="G4277" s="35">
        <v>147</v>
      </c>
      <c r="H4277" s="35">
        <v>12</v>
      </c>
      <c r="I4277" s="36"/>
    </row>
    <row r="4278" spans="2:9" ht="15.75" thickTop="1" thickBot="1" x14ac:dyDescent="0.25">
      <c r="B4278" s="22">
        <v>4273</v>
      </c>
      <c r="C4278" s="32">
        <v>61381</v>
      </c>
      <c r="D4278" s="33" t="s">
        <v>3118</v>
      </c>
      <c r="E4278" s="34">
        <v>-10.7</v>
      </c>
      <c r="F4278" s="34">
        <v>9.5</v>
      </c>
      <c r="G4278" s="35">
        <v>298</v>
      </c>
      <c r="H4278" s="35">
        <v>7</v>
      </c>
      <c r="I4278" s="36"/>
    </row>
    <row r="4279" spans="2:9" ht="15.75" thickTop="1" thickBot="1" x14ac:dyDescent="0.25">
      <c r="B4279" s="22">
        <v>4274</v>
      </c>
      <c r="C4279" s="32">
        <v>61389</v>
      </c>
      <c r="D4279" s="33" t="s">
        <v>3119</v>
      </c>
      <c r="E4279" s="34">
        <v>-11.2</v>
      </c>
      <c r="F4279" s="34">
        <v>8.6</v>
      </c>
      <c r="G4279" s="35">
        <v>479</v>
      </c>
      <c r="H4279" s="35">
        <v>10</v>
      </c>
      <c r="I4279" s="36"/>
    </row>
    <row r="4280" spans="2:9" ht="15.75" thickTop="1" thickBot="1" x14ac:dyDescent="0.25">
      <c r="B4280" s="22">
        <v>4275</v>
      </c>
      <c r="C4280" s="32">
        <v>61440</v>
      </c>
      <c r="D4280" s="33" t="s">
        <v>3120</v>
      </c>
      <c r="E4280" s="34">
        <v>-10.4</v>
      </c>
      <c r="F4280" s="34">
        <v>9.8000000000000007</v>
      </c>
      <c r="G4280" s="35">
        <v>264</v>
      </c>
      <c r="H4280" s="35">
        <v>7</v>
      </c>
      <c r="I4280" s="36"/>
    </row>
    <row r="4281" spans="2:9" ht="15.75" thickTop="1" thickBot="1" x14ac:dyDescent="0.25">
      <c r="B4281" s="22">
        <v>4276</v>
      </c>
      <c r="C4281" s="32">
        <v>61449</v>
      </c>
      <c r="D4281" s="33" t="s">
        <v>3121</v>
      </c>
      <c r="E4281" s="34">
        <v>-10.1</v>
      </c>
      <c r="F4281" s="34">
        <v>10.3</v>
      </c>
      <c r="G4281" s="35">
        <v>182</v>
      </c>
      <c r="H4281" s="35">
        <v>12</v>
      </c>
      <c r="I4281" s="36"/>
    </row>
    <row r="4282" spans="2:9" ht="15.75" thickTop="1" thickBot="1" x14ac:dyDescent="0.25">
      <c r="B4282" s="22">
        <v>4277</v>
      </c>
      <c r="C4282" s="32">
        <v>61462</v>
      </c>
      <c r="D4282" s="33" t="s">
        <v>3122</v>
      </c>
      <c r="E4282" s="34">
        <v>-10.9</v>
      </c>
      <c r="F4282" s="34">
        <v>9</v>
      </c>
      <c r="G4282" s="35">
        <v>413</v>
      </c>
      <c r="H4282" s="35">
        <v>7</v>
      </c>
      <c r="I4282" s="36"/>
    </row>
    <row r="4283" spans="2:9" ht="15.75" thickTop="1" thickBot="1" x14ac:dyDescent="0.25">
      <c r="B4283" s="22">
        <v>4278</v>
      </c>
      <c r="C4283" s="32">
        <v>61476</v>
      </c>
      <c r="D4283" s="33" t="s">
        <v>3123</v>
      </c>
      <c r="E4283" s="34">
        <v>-10.5</v>
      </c>
      <c r="F4283" s="34">
        <v>9.8000000000000007</v>
      </c>
      <c r="G4283" s="35">
        <v>272</v>
      </c>
      <c r="H4283" s="35">
        <v>7</v>
      </c>
      <c r="I4283" s="36"/>
    </row>
    <row r="4284" spans="2:9" ht="15.75" thickTop="1" thickBot="1" x14ac:dyDescent="0.25">
      <c r="B4284" s="22">
        <v>4279</v>
      </c>
      <c r="C4284" s="32">
        <v>61479</v>
      </c>
      <c r="D4284" s="33" t="s">
        <v>3124</v>
      </c>
      <c r="E4284" s="34">
        <v>-11.3</v>
      </c>
      <c r="F4284" s="34">
        <v>8.6</v>
      </c>
      <c r="G4284" s="35">
        <v>489</v>
      </c>
      <c r="H4284" s="35">
        <v>7</v>
      </c>
      <c r="I4284" s="36"/>
    </row>
    <row r="4285" spans="2:9" ht="15.75" thickTop="1" thickBot="1" x14ac:dyDescent="0.25">
      <c r="B4285" s="22">
        <v>4280</v>
      </c>
      <c r="C4285" s="32">
        <v>63065</v>
      </c>
      <c r="D4285" s="33" t="s">
        <v>3125</v>
      </c>
      <c r="E4285" s="34">
        <v>-9.6</v>
      </c>
      <c r="F4285" s="34">
        <v>11.1</v>
      </c>
      <c r="G4285" s="35">
        <v>103</v>
      </c>
      <c r="H4285" s="35">
        <v>12</v>
      </c>
      <c r="I4285" s="36"/>
    </row>
    <row r="4286" spans="2:9" ht="15.75" thickTop="1" thickBot="1" x14ac:dyDescent="0.25">
      <c r="B4286" s="22">
        <v>4281</v>
      </c>
      <c r="C4286" s="32">
        <v>63067</v>
      </c>
      <c r="D4286" s="33" t="s">
        <v>3125</v>
      </c>
      <c r="E4286" s="34">
        <v>-9.5</v>
      </c>
      <c r="F4286" s="34">
        <v>11.2</v>
      </c>
      <c r="G4286" s="35">
        <v>103</v>
      </c>
      <c r="H4286" s="35">
        <v>12</v>
      </c>
      <c r="I4286" s="36"/>
    </row>
    <row r="4287" spans="2:9" ht="15.75" thickTop="1" thickBot="1" x14ac:dyDescent="0.25">
      <c r="B4287" s="22">
        <v>4282</v>
      </c>
      <c r="C4287" s="32">
        <v>63069</v>
      </c>
      <c r="D4287" s="33" t="s">
        <v>3125</v>
      </c>
      <c r="E4287" s="34">
        <v>-10.3</v>
      </c>
      <c r="F4287" s="34">
        <v>10.6</v>
      </c>
      <c r="G4287" s="35">
        <v>132</v>
      </c>
      <c r="H4287" s="35">
        <v>12</v>
      </c>
      <c r="I4287" s="36"/>
    </row>
    <row r="4288" spans="2:9" ht="15.75" thickTop="1" thickBot="1" x14ac:dyDescent="0.25">
      <c r="B4288" s="22">
        <v>4283</v>
      </c>
      <c r="C4288" s="32">
        <v>63071</v>
      </c>
      <c r="D4288" s="33" t="s">
        <v>3125</v>
      </c>
      <c r="E4288" s="34">
        <v>-10</v>
      </c>
      <c r="F4288" s="34">
        <v>10.7</v>
      </c>
      <c r="G4288" s="35">
        <v>134</v>
      </c>
      <c r="H4288" s="35">
        <v>12</v>
      </c>
      <c r="I4288" s="36"/>
    </row>
    <row r="4289" spans="2:9" ht="15.75" thickTop="1" thickBot="1" x14ac:dyDescent="0.25">
      <c r="B4289" s="22">
        <v>4284</v>
      </c>
      <c r="C4289" s="32">
        <v>63073</v>
      </c>
      <c r="D4289" s="33" t="s">
        <v>3125</v>
      </c>
      <c r="E4289" s="34">
        <v>-10.3</v>
      </c>
      <c r="F4289" s="34">
        <v>10.6</v>
      </c>
      <c r="G4289" s="35">
        <v>126</v>
      </c>
      <c r="H4289" s="35">
        <v>12</v>
      </c>
      <c r="I4289" s="36"/>
    </row>
    <row r="4290" spans="2:9" ht="15.75" thickTop="1" thickBot="1" x14ac:dyDescent="0.25">
      <c r="B4290" s="22">
        <v>4285</v>
      </c>
      <c r="C4290" s="32">
        <v>63075</v>
      </c>
      <c r="D4290" s="33" t="s">
        <v>3125</v>
      </c>
      <c r="E4290" s="34">
        <v>-10</v>
      </c>
      <c r="F4290" s="34">
        <v>10.8</v>
      </c>
      <c r="G4290" s="35">
        <v>101</v>
      </c>
      <c r="H4290" s="35">
        <v>12</v>
      </c>
      <c r="I4290" s="36"/>
    </row>
    <row r="4291" spans="2:9" ht="15.75" thickTop="1" thickBot="1" x14ac:dyDescent="0.25">
      <c r="B4291" s="22">
        <v>4286</v>
      </c>
      <c r="C4291" s="32">
        <v>63110</v>
      </c>
      <c r="D4291" s="33" t="s">
        <v>3126</v>
      </c>
      <c r="E4291" s="34">
        <v>-10.199999999999999</v>
      </c>
      <c r="F4291" s="34">
        <v>10.7</v>
      </c>
      <c r="G4291" s="35">
        <v>126</v>
      </c>
      <c r="H4291" s="35">
        <v>12</v>
      </c>
      <c r="I4291" s="36"/>
    </row>
    <row r="4292" spans="2:9" ht="15.75" thickTop="1" thickBot="1" x14ac:dyDescent="0.25">
      <c r="B4292" s="22">
        <v>4287</v>
      </c>
      <c r="C4292" s="32">
        <v>63128</v>
      </c>
      <c r="D4292" s="33" t="s">
        <v>3127</v>
      </c>
      <c r="E4292" s="34">
        <v>-10.1</v>
      </c>
      <c r="F4292" s="34">
        <v>10.6</v>
      </c>
      <c r="G4292" s="35">
        <v>147</v>
      </c>
      <c r="H4292" s="35">
        <v>12</v>
      </c>
      <c r="I4292" s="36"/>
    </row>
    <row r="4293" spans="2:9" ht="15.75" thickTop="1" thickBot="1" x14ac:dyDescent="0.25">
      <c r="B4293" s="22">
        <v>4288</v>
      </c>
      <c r="C4293" s="32">
        <v>63150</v>
      </c>
      <c r="D4293" s="33" t="s">
        <v>3128</v>
      </c>
      <c r="E4293" s="34">
        <v>-10.3</v>
      </c>
      <c r="F4293" s="34">
        <v>10.6</v>
      </c>
      <c r="G4293" s="35">
        <v>133</v>
      </c>
      <c r="H4293" s="35">
        <v>12</v>
      </c>
      <c r="I4293" s="36"/>
    </row>
    <row r="4294" spans="2:9" ht="15.75" thickTop="1" thickBot="1" x14ac:dyDescent="0.25">
      <c r="B4294" s="22">
        <v>4289</v>
      </c>
      <c r="C4294" s="32">
        <v>63165</v>
      </c>
      <c r="D4294" s="33" t="s">
        <v>3129</v>
      </c>
      <c r="E4294" s="34">
        <v>-10.3</v>
      </c>
      <c r="F4294" s="34">
        <v>10.7</v>
      </c>
      <c r="G4294" s="35">
        <v>116</v>
      </c>
      <c r="H4294" s="35">
        <v>12</v>
      </c>
      <c r="I4294" s="36"/>
    </row>
    <row r="4295" spans="2:9" ht="15.75" thickTop="1" thickBot="1" x14ac:dyDescent="0.25">
      <c r="B4295" s="22">
        <v>4290</v>
      </c>
      <c r="C4295" s="32">
        <v>63179</v>
      </c>
      <c r="D4295" s="33" t="s">
        <v>3130</v>
      </c>
      <c r="E4295" s="34">
        <v>-10.3</v>
      </c>
      <c r="F4295" s="34">
        <v>10.7</v>
      </c>
      <c r="G4295" s="35">
        <v>117</v>
      </c>
      <c r="H4295" s="35">
        <v>12</v>
      </c>
      <c r="I4295" s="36"/>
    </row>
    <row r="4296" spans="2:9" ht="15.75" thickTop="1" thickBot="1" x14ac:dyDescent="0.25">
      <c r="B4296" s="22">
        <v>4291</v>
      </c>
      <c r="C4296" s="32">
        <v>63225</v>
      </c>
      <c r="D4296" s="33" t="s">
        <v>3131</v>
      </c>
      <c r="E4296" s="34">
        <v>-9.8000000000000007</v>
      </c>
      <c r="F4296" s="34">
        <v>10.8</v>
      </c>
      <c r="G4296" s="35">
        <v>130</v>
      </c>
      <c r="H4296" s="35">
        <v>12</v>
      </c>
      <c r="I4296" s="36"/>
    </row>
    <row r="4297" spans="2:9" ht="15.75" thickTop="1" thickBot="1" x14ac:dyDescent="0.25">
      <c r="B4297" s="22">
        <v>4292</v>
      </c>
      <c r="C4297" s="32">
        <v>63263</v>
      </c>
      <c r="D4297" s="33" t="s">
        <v>3132</v>
      </c>
      <c r="E4297" s="34">
        <v>-9.8000000000000007</v>
      </c>
      <c r="F4297" s="34">
        <v>10.8</v>
      </c>
      <c r="G4297" s="35">
        <v>124</v>
      </c>
      <c r="H4297" s="35">
        <v>12</v>
      </c>
      <c r="I4297" s="36"/>
    </row>
    <row r="4298" spans="2:9" ht="15.75" thickTop="1" thickBot="1" x14ac:dyDescent="0.25">
      <c r="B4298" s="22">
        <v>4293</v>
      </c>
      <c r="C4298" s="32">
        <v>63303</v>
      </c>
      <c r="D4298" s="33" t="s">
        <v>3133</v>
      </c>
      <c r="E4298" s="34">
        <v>-10.1</v>
      </c>
      <c r="F4298" s="34">
        <v>10.5</v>
      </c>
      <c r="G4298" s="35">
        <v>167</v>
      </c>
      <c r="H4298" s="35">
        <v>12</v>
      </c>
      <c r="I4298" s="36"/>
    </row>
    <row r="4299" spans="2:9" ht="15.75" thickTop="1" thickBot="1" x14ac:dyDescent="0.25">
      <c r="B4299" s="22">
        <v>4294</v>
      </c>
      <c r="C4299" s="32">
        <v>63322</v>
      </c>
      <c r="D4299" s="33" t="s">
        <v>3134</v>
      </c>
      <c r="E4299" s="34">
        <v>-10.3</v>
      </c>
      <c r="F4299" s="34">
        <v>10.6</v>
      </c>
      <c r="G4299" s="35">
        <v>158</v>
      </c>
      <c r="H4299" s="35">
        <v>12</v>
      </c>
      <c r="I4299" s="36"/>
    </row>
    <row r="4300" spans="2:9" ht="15.75" thickTop="1" thickBot="1" x14ac:dyDescent="0.25">
      <c r="B4300" s="22">
        <v>4295</v>
      </c>
      <c r="C4300" s="32">
        <v>63329</v>
      </c>
      <c r="D4300" s="33" t="s">
        <v>3135</v>
      </c>
      <c r="E4300" s="34">
        <v>-9.8000000000000007</v>
      </c>
      <c r="F4300" s="34">
        <v>10.8</v>
      </c>
      <c r="G4300" s="35">
        <v>118</v>
      </c>
      <c r="H4300" s="35">
        <v>12</v>
      </c>
      <c r="I4300" s="36"/>
    </row>
    <row r="4301" spans="2:9" ht="15.75" thickTop="1" thickBot="1" x14ac:dyDescent="0.25">
      <c r="B4301" s="22">
        <v>4296</v>
      </c>
      <c r="C4301" s="32">
        <v>63450</v>
      </c>
      <c r="D4301" s="33" t="s">
        <v>3136</v>
      </c>
      <c r="E4301" s="34">
        <v>-9.4</v>
      </c>
      <c r="F4301" s="34">
        <v>11.3</v>
      </c>
      <c r="G4301" s="35">
        <v>107</v>
      </c>
      <c r="H4301" s="35">
        <v>12</v>
      </c>
      <c r="I4301" s="36"/>
    </row>
    <row r="4302" spans="2:9" ht="15.75" thickTop="1" thickBot="1" x14ac:dyDescent="0.25">
      <c r="B4302" s="22">
        <v>4297</v>
      </c>
      <c r="C4302" s="32">
        <v>63452</v>
      </c>
      <c r="D4302" s="33" t="s">
        <v>3136</v>
      </c>
      <c r="E4302" s="34">
        <v>-9.9</v>
      </c>
      <c r="F4302" s="34">
        <v>10.9</v>
      </c>
      <c r="G4302" s="35">
        <v>106</v>
      </c>
      <c r="H4302" s="35">
        <v>12</v>
      </c>
      <c r="I4302" s="36"/>
    </row>
    <row r="4303" spans="2:9" ht="15.75" thickTop="1" thickBot="1" x14ac:dyDescent="0.25">
      <c r="B4303" s="22">
        <v>4298</v>
      </c>
      <c r="C4303" s="32">
        <v>63454</v>
      </c>
      <c r="D4303" s="33" t="s">
        <v>3136</v>
      </c>
      <c r="E4303" s="34">
        <v>-10.1</v>
      </c>
      <c r="F4303" s="34">
        <v>10.7</v>
      </c>
      <c r="G4303" s="35">
        <v>115</v>
      </c>
      <c r="H4303" s="35">
        <v>12</v>
      </c>
      <c r="I4303" s="36"/>
    </row>
    <row r="4304" spans="2:9" ht="15.75" thickTop="1" thickBot="1" x14ac:dyDescent="0.25">
      <c r="B4304" s="22">
        <v>4299</v>
      </c>
      <c r="C4304" s="32">
        <v>63456</v>
      </c>
      <c r="D4304" s="33" t="s">
        <v>3136</v>
      </c>
      <c r="E4304" s="34">
        <v>-10.199999999999999</v>
      </c>
      <c r="F4304" s="34">
        <v>10.8</v>
      </c>
      <c r="G4304" s="35">
        <v>101</v>
      </c>
      <c r="H4304" s="35">
        <v>12</v>
      </c>
      <c r="I4304" s="36"/>
    </row>
    <row r="4305" spans="2:9" ht="15.75" thickTop="1" thickBot="1" x14ac:dyDescent="0.25">
      <c r="B4305" s="22">
        <v>4300</v>
      </c>
      <c r="C4305" s="32">
        <v>63457</v>
      </c>
      <c r="D4305" s="33" t="s">
        <v>3136</v>
      </c>
      <c r="E4305" s="34">
        <v>-10.3</v>
      </c>
      <c r="F4305" s="34">
        <v>10.7</v>
      </c>
      <c r="G4305" s="35">
        <v>118</v>
      </c>
      <c r="H4305" s="35">
        <v>12</v>
      </c>
      <c r="I4305" s="36"/>
    </row>
    <row r="4306" spans="2:9" ht="15.75" thickTop="1" thickBot="1" x14ac:dyDescent="0.25">
      <c r="B4306" s="22">
        <v>4301</v>
      </c>
      <c r="C4306" s="32">
        <v>63477</v>
      </c>
      <c r="D4306" s="33" t="s">
        <v>3137</v>
      </c>
      <c r="E4306" s="34">
        <v>-10.3</v>
      </c>
      <c r="F4306" s="34">
        <v>10.6</v>
      </c>
      <c r="G4306" s="35">
        <v>137</v>
      </c>
      <c r="H4306" s="35">
        <v>12</v>
      </c>
      <c r="I4306" s="36"/>
    </row>
    <row r="4307" spans="2:9" ht="15.75" thickTop="1" thickBot="1" x14ac:dyDescent="0.25">
      <c r="B4307" s="22">
        <v>4302</v>
      </c>
      <c r="C4307" s="32">
        <v>63486</v>
      </c>
      <c r="D4307" s="33" t="s">
        <v>3138</v>
      </c>
      <c r="E4307" s="34">
        <v>-10.3</v>
      </c>
      <c r="F4307" s="34">
        <v>10.6</v>
      </c>
      <c r="G4307" s="35">
        <v>114</v>
      </c>
      <c r="H4307" s="35">
        <v>12</v>
      </c>
      <c r="I4307" s="36"/>
    </row>
    <row r="4308" spans="2:9" ht="15.75" thickTop="1" thickBot="1" x14ac:dyDescent="0.25">
      <c r="B4308" s="22">
        <v>4303</v>
      </c>
      <c r="C4308" s="32">
        <v>63500</v>
      </c>
      <c r="D4308" s="33" t="s">
        <v>3139</v>
      </c>
      <c r="E4308" s="34">
        <v>-10.199999999999999</v>
      </c>
      <c r="F4308" s="34">
        <v>10.7</v>
      </c>
      <c r="G4308" s="35">
        <v>116</v>
      </c>
      <c r="H4308" s="35">
        <v>12</v>
      </c>
      <c r="I4308" s="36"/>
    </row>
    <row r="4309" spans="2:9" ht="15.75" thickTop="1" thickBot="1" x14ac:dyDescent="0.25">
      <c r="B4309" s="22">
        <v>4304</v>
      </c>
      <c r="C4309" s="32">
        <v>63505</v>
      </c>
      <c r="D4309" s="33" t="s">
        <v>3140</v>
      </c>
      <c r="E4309" s="34">
        <v>-10.4</v>
      </c>
      <c r="F4309" s="34">
        <v>10.5</v>
      </c>
      <c r="G4309" s="35">
        <v>137</v>
      </c>
      <c r="H4309" s="35">
        <v>12</v>
      </c>
      <c r="I4309" s="36"/>
    </row>
    <row r="4310" spans="2:9" ht="15.75" thickTop="1" thickBot="1" x14ac:dyDescent="0.25">
      <c r="B4310" s="22">
        <v>4305</v>
      </c>
      <c r="C4310" s="32">
        <v>63512</v>
      </c>
      <c r="D4310" s="33" t="s">
        <v>3141</v>
      </c>
      <c r="E4310" s="34">
        <v>-10.199999999999999</v>
      </c>
      <c r="F4310" s="34">
        <v>10.7</v>
      </c>
      <c r="G4310" s="35">
        <v>106</v>
      </c>
      <c r="H4310" s="35">
        <v>12</v>
      </c>
      <c r="I4310" s="36"/>
    </row>
    <row r="4311" spans="2:9" ht="15.75" thickTop="1" thickBot="1" x14ac:dyDescent="0.25">
      <c r="B4311" s="22">
        <v>4306</v>
      </c>
      <c r="C4311" s="32">
        <v>63517</v>
      </c>
      <c r="D4311" s="33" t="s">
        <v>3142</v>
      </c>
      <c r="E4311" s="34">
        <v>-10.5</v>
      </c>
      <c r="F4311" s="34">
        <v>10.5</v>
      </c>
      <c r="G4311" s="35">
        <v>141</v>
      </c>
      <c r="H4311" s="35">
        <v>12</v>
      </c>
      <c r="I4311" s="36"/>
    </row>
    <row r="4312" spans="2:9" ht="15.75" thickTop="1" thickBot="1" x14ac:dyDescent="0.25">
      <c r="B4312" s="22">
        <v>4307</v>
      </c>
      <c r="C4312" s="32">
        <v>63526</v>
      </c>
      <c r="D4312" s="33" t="s">
        <v>3143</v>
      </c>
      <c r="E4312" s="34">
        <v>-10</v>
      </c>
      <c r="F4312" s="34">
        <v>10.7</v>
      </c>
      <c r="G4312" s="35">
        <v>113</v>
      </c>
      <c r="H4312" s="35">
        <v>12</v>
      </c>
      <c r="I4312" s="36"/>
    </row>
    <row r="4313" spans="2:9" ht="15.75" thickTop="1" thickBot="1" x14ac:dyDescent="0.25">
      <c r="B4313" s="22">
        <v>4308</v>
      </c>
      <c r="C4313" s="32">
        <v>63533</v>
      </c>
      <c r="D4313" s="33" t="s">
        <v>3144</v>
      </c>
      <c r="E4313" s="34">
        <v>-10.4</v>
      </c>
      <c r="F4313" s="34">
        <v>10.6</v>
      </c>
      <c r="G4313" s="35">
        <v>124</v>
      </c>
      <c r="H4313" s="35">
        <v>12</v>
      </c>
      <c r="I4313" s="36"/>
    </row>
    <row r="4314" spans="2:9" ht="15.75" thickTop="1" thickBot="1" x14ac:dyDescent="0.25">
      <c r="B4314" s="22">
        <v>4309</v>
      </c>
      <c r="C4314" s="32">
        <v>63538</v>
      </c>
      <c r="D4314" s="33" t="s">
        <v>3145</v>
      </c>
      <c r="E4314" s="34">
        <v>-9.9</v>
      </c>
      <c r="F4314" s="34">
        <v>10.9</v>
      </c>
      <c r="G4314" s="35">
        <v>110</v>
      </c>
      <c r="H4314" s="35">
        <v>12</v>
      </c>
      <c r="I4314" s="36"/>
    </row>
    <row r="4315" spans="2:9" ht="15.75" thickTop="1" thickBot="1" x14ac:dyDescent="0.25">
      <c r="B4315" s="22">
        <v>4310</v>
      </c>
      <c r="C4315" s="32">
        <v>63543</v>
      </c>
      <c r="D4315" s="33" t="s">
        <v>3146</v>
      </c>
      <c r="E4315" s="34">
        <v>-10.5</v>
      </c>
      <c r="F4315" s="34">
        <v>10.199999999999999</v>
      </c>
      <c r="G4315" s="35">
        <v>178</v>
      </c>
      <c r="H4315" s="35">
        <v>12</v>
      </c>
      <c r="I4315" s="36"/>
    </row>
    <row r="4316" spans="2:9" ht="15.75" thickTop="1" thickBot="1" x14ac:dyDescent="0.25">
      <c r="B4316" s="22">
        <v>4311</v>
      </c>
      <c r="C4316" s="32">
        <v>63546</v>
      </c>
      <c r="D4316" s="33" t="s">
        <v>3147</v>
      </c>
      <c r="E4316" s="34">
        <v>-10.4</v>
      </c>
      <c r="F4316" s="34">
        <v>10.4</v>
      </c>
      <c r="G4316" s="35">
        <v>145</v>
      </c>
      <c r="H4316" s="35">
        <v>12</v>
      </c>
      <c r="I4316" s="36"/>
    </row>
    <row r="4317" spans="2:9" ht="15.75" thickTop="1" thickBot="1" x14ac:dyDescent="0.25">
      <c r="B4317" s="22">
        <v>4312</v>
      </c>
      <c r="C4317" s="32">
        <v>63549</v>
      </c>
      <c r="D4317" s="33" t="s">
        <v>3148</v>
      </c>
      <c r="E4317" s="34">
        <v>-10.5</v>
      </c>
      <c r="F4317" s="34">
        <v>10.199999999999999</v>
      </c>
      <c r="G4317" s="35">
        <v>165</v>
      </c>
      <c r="H4317" s="35">
        <v>12</v>
      </c>
      <c r="I4317" s="36"/>
    </row>
    <row r="4318" spans="2:9" ht="15.75" thickTop="1" thickBot="1" x14ac:dyDescent="0.25">
      <c r="B4318" s="22">
        <v>4313</v>
      </c>
      <c r="C4318" s="32">
        <v>63571</v>
      </c>
      <c r="D4318" s="33" t="s">
        <v>3149</v>
      </c>
      <c r="E4318" s="34">
        <v>-10.8</v>
      </c>
      <c r="F4318" s="34">
        <v>10</v>
      </c>
      <c r="G4318" s="35">
        <v>210</v>
      </c>
      <c r="H4318" s="35">
        <v>12</v>
      </c>
      <c r="I4318" s="36"/>
    </row>
    <row r="4319" spans="2:9" ht="15.75" thickTop="1" thickBot="1" x14ac:dyDescent="0.25">
      <c r="B4319" s="22">
        <v>4314</v>
      </c>
      <c r="C4319" s="32">
        <v>63579</v>
      </c>
      <c r="D4319" s="33" t="s">
        <v>3150</v>
      </c>
      <c r="E4319" s="34">
        <v>-10.7</v>
      </c>
      <c r="F4319" s="34">
        <v>10.1</v>
      </c>
      <c r="G4319" s="35">
        <v>200</v>
      </c>
      <c r="H4319" s="35">
        <v>12</v>
      </c>
      <c r="I4319" s="36"/>
    </row>
    <row r="4320" spans="2:9" ht="15.75" thickTop="1" thickBot="1" x14ac:dyDescent="0.25">
      <c r="B4320" s="22">
        <v>4315</v>
      </c>
      <c r="C4320" s="32">
        <v>63584</v>
      </c>
      <c r="D4320" s="33" t="s">
        <v>3151</v>
      </c>
      <c r="E4320" s="34">
        <v>-10.9</v>
      </c>
      <c r="F4320" s="34">
        <v>9.8000000000000007</v>
      </c>
      <c r="G4320" s="35">
        <v>219</v>
      </c>
      <c r="H4320" s="35">
        <v>12</v>
      </c>
      <c r="I4320" s="36"/>
    </row>
    <row r="4321" spans="2:9" ht="15.75" thickTop="1" thickBot="1" x14ac:dyDescent="0.25">
      <c r="B4321" s="22">
        <v>4316</v>
      </c>
      <c r="C4321" s="32">
        <v>63589</v>
      </c>
      <c r="D4321" s="33" t="s">
        <v>3152</v>
      </c>
      <c r="E4321" s="34">
        <v>-10.8</v>
      </c>
      <c r="F4321" s="34">
        <v>10</v>
      </c>
      <c r="G4321" s="35">
        <v>187</v>
      </c>
      <c r="H4321" s="35">
        <v>12</v>
      </c>
      <c r="I4321" s="36"/>
    </row>
    <row r="4322" spans="2:9" ht="15.75" thickTop="1" thickBot="1" x14ac:dyDescent="0.25">
      <c r="B4322" s="22">
        <v>4317</v>
      </c>
      <c r="C4322" s="32">
        <v>63594</v>
      </c>
      <c r="D4322" s="33" t="s">
        <v>3153</v>
      </c>
      <c r="E4322" s="34">
        <v>-10.4</v>
      </c>
      <c r="F4322" s="34">
        <v>10.4</v>
      </c>
      <c r="G4322" s="35">
        <v>145</v>
      </c>
      <c r="H4322" s="35">
        <v>12</v>
      </c>
      <c r="I4322" s="36"/>
    </row>
    <row r="4323" spans="2:9" ht="15.75" thickTop="1" thickBot="1" x14ac:dyDescent="0.25">
      <c r="B4323" s="22">
        <v>4318</v>
      </c>
      <c r="C4323" s="32">
        <v>63599</v>
      </c>
      <c r="D4323" s="33" t="s">
        <v>3154</v>
      </c>
      <c r="E4323" s="34">
        <v>-11.9</v>
      </c>
      <c r="F4323" s="34">
        <v>8.5</v>
      </c>
      <c r="G4323" s="35">
        <v>443</v>
      </c>
      <c r="H4323" s="35">
        <v>12</v>
      </c>
      <c r="I4323" s="36"/>
    </row>
    <row r="4324" spans="2:9" ht="15.75" thickTop="1" thickBot="1" x14ac:dyDescent="0.25">
      <c r="B4324" s="22">
        <v>4319</v>
      </c>
      <c r="C4324" s="32">
        <v>63607</v>
      </c>
      <c r="D4324" s="33" t="s">
        <v>3155</v>
      </c>
      <c r="E4324" s="34">
        <v>-11.4</v>
      </c>
      <c r="F4324" s="34">
        <v>9.1999999999999993</v>
      </c>
      <c r="G4324" s="35">
        <v>312</v>
      </c>
      <c r="H4324" s="35">
        <v>7</v>
      </c>
      <c r="I4324" s="36"/>
    </row>
    <row r="4325" spans="2:9" ht="15.75" thickTop="1" thickBot="1" x14ac:dyDescent="0.25">
      <c r="B4325" s="22">
        <v>4320</v>
      </c>
      <c r="C4325" s="32">
        <v>63619</v>
      </c>
      <c r="D4325" s="33" t="s">
        <v>3156</v>
      </c>
      <c r="E4325" s="34">
        <v>-11.3</v>
      </c>
      <c r="F4325" s="34">
        <v>9.6</v>
      </c>
      <c r="G4325" s="35">
        <v>247</v>
      </c>
      <c r="H4325" s="35">
        <v>12</v>
      </c>
      <c r="I4325" s="36"/>
    </row>
    <row r="4326" spans="2:9" ht="15.75" thickTop="1" thickBot="1" x14ac:dyDescent="0.25">
      <c r="B4326" s="22">
        <v>4321</v>
      </c>
      <c r="C4326" s="32">
        <v>63628</v>
      </c>
      <c r="D4326" s="33" t="s">
        <v>3157</v>
      </c>
      <c r="E4326" s="34">
        <v>-11.5</v>
      </c>
      <c r="F4326" s="34">
        <v>9.1999999999999993</v>
      </c>
      <c r="G4326" s="35">
        <v>307</v>
      </c>
      <c r="H4326" s="35">
        <v>12</v>
      </c>
      <c r="I4326" s="36"/>
    </row>
    <row r="4327" spans="2:9" ht="15.75" thickTop="1" thickBot="1" x14ac:dyDescent="0.25">
      <c r="B4327" s="22">
        <v>4322</v>
      </c>
      <c r="C4327" s="32">
        <v>63633</v>
      </c>
      <c r="D4327" s="33" t="s">
        <v>3158</v>
      </c>
      <c r="E4327" s="34">
        <v>-11.5</v>
      </c>
      <c r="F4327" s="34">
        <v>8.6999999999999993</v>
      </c>
      <c r="G4327" s="35">
        <v>368</v>
      </c>
      <c r="H4327" s="35">
        <v>7</v>
      </c>
      <c r="I4327" s="36"/>
    </row>
    <row r="4328" spans="2:9" ht="15.75" thickTop="1" thickBot="1" x14ac:dyDescent="0.25">
      <c r="B4328" s="22">
        <v>4323</v>
      </c>
      <c r="C4328" s="32">
        <v>63636</v>
      </c>
      <c r="D4328" s="33" t="s">
        <v>3159</v>
      </c>
      <c r="E4328" s="34">
        <v>-10.7</v>
      </c>
      <c r="F4328" s="34">
        <v>10</v>
      </c>
      <c r="G4328" s="35">
        <v>176</v>
      </c>
      <c r="H4328" s="35">
        <v>7</v>
      </c>
      <c r="I4328" s="36"/>
    </row>
    <row r="4329" spans="2:9" ht="15.75" thickTop="1" thickBot="1" x14ac:dyDescent="0.25">
      <c r="B4329" s="22">
        <v>4324</v>
      </c>
      <c r="C4329" s="32">
        <v>63637</v>
      </c>
      <c r="D4329" s="33" t="s">
        <v>3160</v>
      </c>
      <c r="E4329" s="34">
        <v>-12</v>
      </c>
      <c r="F4329" s="34">
        <v>8.5</v>
      </c>
      <c r="G4329" s="35">
        <v>441</v>
      </c>
      <c r="H4329" s="35">
        <v>6</v>
      </c>
      <c r="I4329" s="36"/>
    </row>
    <row r="4330" spans="2:9" ht="15.75" thickTop="1" thickBot="1" x14ac:dyDescent="0.25">
      <c r="B4330" s="22">
        <v>4325</v>
      </c>
      <c r="C4330" s="32">
        <v>63639</v>
      </c>
      <c r="D4330" s="33" t="s">
        <v>3161</v>
      </c>
      <c r="E4330" s="34">
        <v>-12.1</v>
      </c>
      <c r="F4330" s="34">
        <v>8.5</v>
      </c>
      <c r="G4330" s="35">
        <v>444</v>
      </c>
      <c r="H4330" s="35">
        <v>6</v>
      </c>
      <c r="I4330" s="36"/>
    </row>
    <row r="4331" spans="2:9" ht="15.75" thickTop="1" thickBot="1" x14ac:dyDescent="0.25">
      <c r="B4331" s="22">
        <v>4326</v>
      </c>
      <c r="C4331" s="32">
        <v>63654</v>
      </c>
      <c r="D4331" s="33" t="s">
        <v>3162</v>
      </c>
      <c r="E4331" s="34">
        <v>-10.5</v>
      </c>
      <c r="F4331" s="34">
        <v>10.4</v>
      </c>
      <c r="G4331" s="35">
        <v>132</v>
      </c>
      <c r="H4331" s="35">
        <v>12</v>
      </c>
      <c r="I4331" s="36"/>
    </row>
    <row r="4332" spans="2:9" ht="15.75" thickTop="1" thickBot="1" x14ac:dyDescent="0.25">
      <c r="B4332" s="22">
        <v>4327</v>
      </c>
      <c r="C4332" s="32">
        <v>63667</v>
      </c>
      <c r="D4332" s="33" t="s">
        <v>3163</v>
      </c>
      <c r="E4332" s="34">
        <v>-10.5</v>
      </c>
      <c r="F4332" s="34">
        <v>10.1</v>
      </c>
      <c r="G4332" s="35">
        <v>132</v>
      </c>
      <c r="H4332" s="35">
        <v>7</v>
      </c>
      <c r="I4332" s="36"/>
    </row>
    <row r="4333" spans="2:9" ht="15.75" thickTop="1" thickBot="1" x14ac:dyDescent="0.25">
      <c r="B4333" s="22">
        <v>4328</v>
      </c>
      <c r="C4333" s="32">
        <v>63674</v>
      </c>
      <c r="D4333" s="33" t="s">
        <v>3164</v>
      </c>
      <c r="E4333" s="34">
        <v>-10.3</v>
      </c>
      <c r="F4333" s="34">
        <v>10.4</v>
      </c>
      <c r="G4333" s="35">
        <v>123</v>
      </c>
      <c r="H4333" s="35">
        <v>12</v>
      </c>
      <c r="I4333" s="36"/>
    </row>
    <row r="4334" spans="2:9" ht="15.75" thickTop="1" thickBot="1" x14ac:dyDescent="0.25">
      <c r="B4334" s="22">
        <v>4329</v>
      </c>
      <c r="C4334" s="32">
        <v>63679</v>
      </c>
      <c r="D4334" s="33" t="s">
        <v>3165</v>
      </c>
      <c r="E4334" s="34">
        <v>-11.6</v>
      </c>
      <c r="F4334" s="34">
        <v>8.3000000000000007</v>
      </c>
      <c r="G4334" s="35">
        <v>445</v>
      </c>
      <c r="H4334" s="35">
        <v>7</v>
      </c>
      <c r="I4334" s="36"/>
    </row>
    <row r="4335" spans="2:9" ht="15.75" thickTop="1" thickBot="1" x14ac:dyDescent="0.25">
      <c r="B4335" s="22">
        <v>4330</v>
      </c>
      <c r="C4335" s="32">
        <v>63683</v>
      </c>
      <c r="D4335" s="33" t="s">
        <v>3166</v>
      </c>
      <c r="E4335" s="34">
        <v>-11</v>
      </c>
      <c r="F4335" s="34">
        <v>9.3000000000000007</v>
      </c>
      <c r="G4335" s="35">
        <v>279</v>
      </c>
      <c r="H4335" s="35">
        <v>7</v>
      </c>
      <c r="I4335" s="36"/>
    </row>
    <row r="4336" spans="2:9" ht="15.75" thickTop="1" thickBot="1" x14ac:dyDescent="0.25">
      <c r="B4336" s="22">
        <v>4331</v>
      </c>
      <c r="C4336" s="32">
        <v>63688</v>
      </c>
      <c r="D4336" s="33" t="s">
        <v>3167</v>
      </c>
      <c r="E4336" s="34">
        <v>-11.5</v>
      </c>
      <c r="F4336" s="34">
        <v>8.6</v>
      </c>
      <c r="G4336" s="35">
        <v>394</v>
      </c>
      <c r="H4336" s="35">
        <v>7</v>
      </c>
      <c r="I4336" s="36"/>
    </row>
    <row r="4337" spans="2:9" ht="15.75" thickTop="1" thickBot="1" x14ac:dyDescent="0.25">
      <c r="B4337" s="22">
        <v>4332</v>
      </c>
      <c r="C4337" s="32">
        <v>63691</v>
      </c>
      <c r="D4337" s="33" t="s">
        <v>3168</v>
      </c>
      <c r="E4337" s="34">
        <v>-10.5</v>
      </c>
      <c r="F4337" s="34">
        <v>10.199999999999999</v>
      </c>
      <c r="G4337" s="35">
        <v>136</v>
      </c>
      <c r="H4337" s="35">
        <v>12</v>
      </c>
      <c r="I4337" s="36"/>
    </row>
    <row r="4338" spans="2:9" ht="15.75" thickTop="1" thickBot="1" x14ac:dyDescent="0.25">
      <c r="B4338" s="22">
        <v>4333</v>
      </c>
      <c r="C4338" s="32">
        <v>63694</v>
      </c>
      <c r="D4338" s="33" t="s">
        <v>3169</v>
      </c>
      <c r="E4338" s="34">
        <v>-10.6</v>
      </c>
      <c r="F4338" s="34">
        <v>10.1</v>
      </c>
      <c r="G4338" s="35">
        <v>178</v>
      </c>
      <c r="H4338" s="35">
        <v>12</v>
      </c>
      <c r="I4338" s="36"/>
    </row>
    <row r="4339" spans="2:9" ht="15.75" thickTop="1" thickBot="1" x14ac:dyDescent="0.25">
      <c r="B4339" s="22">
        <v>4334</v>
      </c>
      <c r="C4339" s="32">
        <v>63695</v>
      </c>
      <c r="D4339" s="33" t="s">
        <v>3170</v>
      </c>
      <c r="E4339" s="34">
        <v>-10.5</v>
      </c>
      <c r="F4339" s="34">
        <v>10.3</v>
      </c>
      <c r="G4339" s="35">
        <v>124</v>
      </c>
      <c r="H4339" s="35">
        <v>12</v>
      </c>
      <c r="I4339" s="36"/>
    </row>
    <row r="4340" spans="2:9" ht="15.75" thickTop="1" thickBot="1" x14ac:dyDescent="0.25">
      <c r="B4340" s="22">
        <v>4335</v>
      </c>
      <c r="C4340" s="32">
        <v>63697</v>
      </c>
      <c r="D4340" s="33" t="s">
        <v>3171</v>
      </c>
      <c r="E4340" s="34">
        <v>-11.3</v>
      </c>
      <c r="F4340" s="34">
        <v>9</v>
      </c>
      <c r="G4340" s="35">
        <v>316</v>
      </c>
      <c r="H4340" s="35">
        <v>7</v>
      </c>
      <c r="I4340" s="36"/>
    </row>
    <row r="4341" spans="2:9" ht="15.75" thickTop="1" thickBot="1" x14ac:dyDescent="0.25">
      <c r="B4341" s="22">
        <v>4336</v>
      </c>
      <c r="C4341" s="32">
        <v>63699</v>
      </c>
      <c r="D4341" s="33" t="s">
        <v>3172</v>
      </c>
      <c r="E4341" s="34">
        <v>-11.3</v>
      </c>
      <c r="F4341" s="34">
        <v>9.1999999999999993</v>
      </c>
      <c r="G4341" s="35">
        <v>300</v>
      </c>
      <c r="H4341" s="35">
        <v>7</v>
      </c>
      <c r="I4341" s="36"/>
    </row>
    <row r="4342" spans="2:9" ht="15.75" thickTop="1" thickBot="1" x14ac:dyDescent="0.25">
      <c r="B4342" s="22">
        <v>4337</v>
      </c>
      <c r="C4342" s="32">
        <v>63739</v>
      </c>
      <c r="D4342" s="33" t="s">
        <v>3173</v>
      </c>
      <c r="E4342" s="34">
        <v>-10.1</v>
      </c>
      <c r="F4342" s="34">
        <v>10.7</v>
      </c>
      <c r="G4342" s="35">
        <v>165</v>
      </c>
      <c r="H4342" s="35">
        <v>12</v>
      </c>
      <c r="I4342" s="36"/>
    </row>
    <row r="4343" spans="2:9" ht="15.75" thickTop="1" thickBot="1" x14ac:dyDescent="0.25">
      <c r="B4343" s="22">
        <v>4338</v>
      </c>
      <c r="C4343" s="32">
        <v>63741</v>
      </c>
      <c r="D4343" s="33" t="s">
        <v>3173</v>
      </c>
      <c r="E4343" s="34">
        <v>-9.8000000000000007</v>
      </c>
      <c r="F4343" s="34">
        <v>11</v>
      </c>
      <c r="G4343" s="35">
        <v>117</v>
      </c>
      <c r="H4343" s="35">
        <v>12</v>
      </c>
      <c r="I4343" s="36"/>
    </row>
    <row r="4344" spans="2:9" ht="15.75" thickTop="1" thickBot="1" x14ac:dyDescent="0.25">
      <c r="B4344" s="22">
        <v>4339</v>
      </c>
      <c r="C4344" s="32">
        <v>63743</v>
      </c>
      <c r="D4344" s="33" t="s">
        <v>3173</v>
      </c>
      <c r="E4344" s="34">
        <v>-10.7</v>
      </c>
      <c r="F4344" s="34">
        <v>10.199999999999999</v>
      </c>
      <c r="G4344" s="35">
        <v>180</v>
      </c>
      <c r="H4344" s="35">
        <v>12</v>
      </c>
      <c r="I4344" s="36"/>
    </row>
    <row r="4345" spans="2:9" ht="15.75" thickTop="1" thickBot="1" x14ac:dyDescent="0.25">
      <c r="B4345" s="22">
        <v>4340</v>
      </c>
      <c r="C4345" s="32">
        <v>63755</v>
      </c>
      <c r="D4345" s="33" t="s">
        <v>3174</v>
      </c>
      <c r="E4345" s="34">
        <v>-10.5</v>
      </c>
      <c r="F4345" s="34">
        <v>10.4</v>
      </c>
      <c r="G4345" s="35">
        <v>153</v>
      </c>
      <c r="H4345" s="35">
        <v>12</v>
      </c>
      <c r="I4345" s="36"/>
    </row>
    <row r="4346" spans="2:9" ht="15.75" thickTop="1" thickBot="1" x14ac:dyDescent="0.25">
      <c r="B4346" s="22">
        <v>4341</v>
      </c>
      <c r="C4346" s="32">
        <v>63762</v>
      </c>
      <c r="D4346" s="33" t="s">
        <v>3175</v>
      </c>
      <c r="E4346" s="34">
        <v>-10.3</v>
      </c>
      <c r="F4346" s="34">
        <v>10.6</v>
      </c>
      <c r="G4346" s="35">
        <v>145</v>
      </c>
      <c r="H4346" s="35">
        <v>12</v>
      </c>
      <c r="I4346" s="36"/>
    </row>
    <row r="4347" spans="2:9" ht="15.75" thickTop="1" thickBot="1" x14ac:dyDescent="0.25">
      <c r="B4347" s="22">
        <v>4342</v>
      </c>
      <c r="C4347" s="32">
        <v>63768</v>
      </c>
      <c r="D4347" s="33" t="s">
        <v>3176</v>
      </c>
      <c r="E4347" s="34">
        <v>-11</v>
      </c>
      <c r="F4347" s="34">
        <v>10.1</v>
      </c>
      <c r="G4347" s="35">
        <v>198</v>
      </c>
      <c r="H4347" s="35">
        <v>12</v>
      </c>
      <c r="I4347" s="36"/>
    </row>
    <row r="4348" spans="2:9" ht="15.75" thickTop="1" thickBot="1" x14ac:dyDescent="0.25">
      <c r="B4348" s="22">
        <v>4343</v>
      </c>
      <c r="C4348" s="32">
        <v>63773</v>
      </c>
      <c r="D4348" s="33" t="s">
        <v>3177</v>
      </c>
      <c r="E4348" s="34">
        <v>-10.6</v>
      </c>
      <c r="F4348" s="34">
        <v>10.199999999999999</v>
      </c>
      <c r="G4348" s="35">
        <v>206</v>
      </c>
      <c r="H4348" s="35">
        <v>12</v>
      </c>
      <c r="I4348" s="36"/>
    </row>
    <row r="4349" spans="2:9" ht="15.75" thickTop="1" thickBot="1" x14ac:dyDescent="0.25">
      <c r="B4349" s="22">
        <v>4344</v>
      </c>
      <c r="C4349" s="32">
        <v>63776</v>
      </c>
      <c r="D4349" s="33" t="s">
        <v>3178</v>
      </c>
      <c r="E4349" s="34">
        <v>-11.1</v>
      </c>
      <c r="F4349" s="34">
        <v>9.6999999999999993</v>
      </c>
      <c r="G4349" s="35">
        <v>240</v>
      </c>
      <c r="H4349" s="35">
        <v>12</v>
      </c>
      <c r="I4349" s="36"/>
    </row>
    <row r="4350" spans="2:9" ht="15.75" thickTop="1" thickBot="1" x14ac:dyDescent="0.25">
      <c r="B4350" s="22">
        <v>4345</v>
      </c>
      <c r="C4350" s="32">
        <v>63785</v>
      </c>
      <c r="D4350" s="33" t="s">
        <v>3179</v>
      </c>
      <c r="E4350" s="34">
        <v>-10.5</v>
      </c>
      <c r="F4350" s="34">
        <v>10.6</v>
      </c>
      <c r="G4350" s="35">
        <v>130</v>
      </c>
      <c r="H4350" s="35">
        <v>12</v>
      </c>
      <c r="I4350" s="36"/>
    </row>
    <row r="4351" spans="2:9" ht="15.75" thickTop="1" thickBot="1" x14ac:dyDescent="0.25">
      <c r="B4351" s="22">
        <v>4346</v>
      </c>
      <c r="C4351" s="32">
        <v>63791</v>
      </c>
      <c r="D4351" s="33" t="s">
        <v>3180</v>
      </c>
      <c r="E4351" s="34">
        <v>-10.3</v>
      </c>
      <c r="F4351" s="34">
        <v>10.7</v>
      </c>
      <c r="G4351" s="35">
        <v>113</v>
      </c>
      <c r="H4351" s="35">
        <v>12</v>
      </c>
      <c r="I4351" s="36"/>
    </row>
    <row r="4352" spans="2:9" ht="15.75" thickTop="1" thickBot="1" x14ac:dyDescent="0.25">
      <c r="B4352" s="22">
        <v>4347</v>
      </c>
      <c r="C4352" s="32">
        <v>63796</v>
      </c>
      <c r="D4352" s="33" t="s">
        <v>3181</v>
      </c>
      <c r="E4352" s="34">
        <v>-10.3</v>
      </c>
      <c r="F4352" s="34">
        <v>10.7</v>
      </c>
      <c r="G4352" s="35">
        <v>114</v>
      </c>
      <c r="H4352" s="35">
        <v>12</v>
      </c>
      <c r="I4352" s="36"/>
    </row>
    <row r="4353" spans="2:9" ht="15.75" thickTop="1" thickBot="1" x14ac:dyDescent="0.25">
      <c r="B4353" s="22">
        <v>4348</v>
      </c>
      <c r="C4353" s="32">
        <v>63801</v>
      </c>
      <c r="D4353" s="33" t="s">
        <v>3182</v>
      </c>
      <c r="E4353" s="34">
        <v>-10.4</v>
      </c>
      <c r="F4353" s="34">
        <v>10.7</v>
      </c>
      <c r="G4353" s="35">
        <v>113</v>
      </c>
      <c r="H4353" s="35">
        <v>12</v>
      </c>
      <c r="I4353" s="36"/>
    </row>
    <row r="4354" spans="2:9" ht="15.75" thickTop="1" thickBot="1" x14ac:dyDescent="0.25">
      <c r="B4354" s="22">
        <v>4349</v>
      </c>
      <c r="C4354" s="32">
        <v>63808</v>
      </c>
      <c r="D4354" s="33" t="s">
        <v>3183</v>
      </c>
      <c r="E4354" s="34">
        <v>-11</v>
      </c>
      <c r="F4354" s="34">
        <v>9.5</v>
      </c>
      <c r="G4354" s="35">
        <v>291</v>
      </c>
      <c r="H4354" s="35">
        <v>12</v>
      </c>
      <c r="I4354" s="36"/>
    </row>
    <row r="4355" spans="2:9" ht="15.75" thickTop="1" thickBot="1" x14ac:dyDescent="0.25">
      <c r="B4355" s="22">
        <v>4350</v>
      </c>
      <c r="C4355" s="32">
        <v>63811</v>
      </c>
      <c r="D4355" s="33" t="s">
        <v>3184</v>
      </c>
      <c r="E4355" s="34">
        <v>-10.3</v>
      </c>
      <c r="F4355" s="34">
        <v>10.6</v>
      </c>
      <c r="G4355" s="35">
        <v>140</v>
      </c>
      <c r="H4355" s="35">
        <v>12</v>
      </c>
      <c r="I4355" s="36"/>
    </row>
    <row r="4356" spans="2:9" ht="15.75" thickTop="1" thickBot="1" x14ac:dyDescent="0.25">
      <c r="B4356" s="22">
        <v>4351</v>
      </c>
      <c r="C4356" s="32">
        <v>63814</v>
      </c>
      <c r="D4356" s="33" t="s">
        <v>3185</v>
      </c>
      <c r="E4356" s="34">
        <v>-10.3</v>
      </c>
      <c r="F4356" s="34">
        <v>10.7</v>
      </c>
      <c r="G4356" s="35">
        <v>117</v>
      </c>
      <c r="H4356" s="35">
        <v>12</v>
      </c>
      <c r="I4356" s="36"/>
    </row>
    <row r="4357" spans="2:9" ht="15.75" thickTop="1" thickBot="1" x14ac:dyDescent="0.25">
      <c r="B4357" s="22">
        <v>4352</v>
      </c>
      <c r="C4357" s="32">
        <v>63820</v>
      </c>
      <c r="D4357" s="33" t="s">
        <v>3186</v>
      </c>
      <c r="E4357" s="34">
        <v>-10.8</v>
      </c>
      <c r="F4357" s="34">
        <v>10.3</v>
      </c>
      <c r="G4357" s="35">
        <v>164</v>
      </c>
      <c r="H4357" s="35">
        <v>12</v>
      </c>
      <c r="I4357" s="36"/>
    </row>
    <row r="4358" spans="2:9" ht="15.75" thickTop="1" thickBot="1" x14ac:dyDescent="0.25">
      <c r="B4358" s="22">
        <v>4353</v>
      </c>
      <c r="C4358" s="32">
        <v>63825</v>
      </c>
      <c r="D4358" s="33" t="s">
        <v>3187</v>
      </c>
      <c r="E4358" s="34">
        <v>-11.5</v>
      </c>
      <c r="F4358" s="34">
        <v>9.3000000000000007</v>
      </c>
      <c r="G4358" s="35">
        <v>291</v>
      </c>
      <c r="H4358" s="35">
        <v>6</v>
      </c>
      <c r="I4358" s="36"/>
    </row>
    <row r="4359" spans="2:9" ht="15.75" thickTop="1" thickBot="1" x14ac:dyDescent="0.25">
      <c r="B4359" s="22">
        <v>4354</v>
      </c>
      <c r="C4359" s="32">
        <v>63826</v>
      </c>
      <c r="D4359" s="33" t="s">
        <v>3188</v>
      </c>
      <c r="E4359" s="34">
        <v>-11.2</v>
      </c>
      <c r="F4359" s="34">
        <v>9.5</v>
      </c>
      <c r="G4359" s="35">
        <v>268</v>
      </c>
      <c r="H4359" s="35">
        <v>12</v>
      </c>
      <c r="I4359" s="36"/>
    </row>
    <row r="4360" spans="2:9" ht="15.75" thickTop="1" thickBot="1" x14ac:dyDescent="0.25">
      <c r="B4360" s="22">
        <v>4355</v>
      </c>
      <c r="C4360" s="32">
        <v>63828</v>
      </c>
      <c r="D4360" s="33" t="s">
        <v>3189</v>
      </c>
      <c r="E4360" s="34">
        <v>-11.3</v>
      </c>
      <c r="F4360" s="34">
        <v>9.6999999999999993</v>
      </c>
      <c r="G4360" s="35">
        <v>241</v>
      </c>
      <c r="H4360" s="35">
        <v>6</v>
      </c>
      <c r="I4360" s="36"/>
    </row>
    <row r="4361" spans="2:9" ht="15.75" thickTop="1" thickBot="1" x14ac:dyDescent="0.25">
      <c r="B4361" s="22">
        <v>4356</v>
      </c>
      <c r="C4361" s="32">
        <v>63829</v>
      </c>
      <c r="D4361" s="33" t="s">
        <v>3190</v>
      </c>
      <c r="E4361" s="34">
        <v>-11.3</v>
      </c>
      <c r="F4361" s="34">
        <v>9.5</v>
      </c>
      <c r="G4361" s="35">
        <v>277</v>
      </c>
      <c r="H4361" s="35">
        <v>12</v>
      </c>
      <c r="I4361" s="36"/>
    </row>
    <row r="4362" spans="2:9" ht="15.75" thickTop="1" thickBot="1" x14ac:dyDescent="0.25">
      <c r="B4362" s="22">
        <v>4357</v>
      </c>
      <c r="C4362" s="32">
        <v>63831</v>
      </c>
      <c r="D4362" s="33" t="s">
        <v>3191</v>
      </c>
      <c r="E4362" s="34">
        <v>-12</v>
      </c>
      <c r="F4362" s="34">
        <v>8.6</v>
      </c>
      <c r="G4362" s="35">
        <v>434</v>
      </c>
      <c r="H4362" s="35">
        <v>6</v>
      </c>
      <c r="I4362" s="36"/>
    </row>
    <row r="4363" spans="2:9" ht="15.75" thickTop="1" thickBot="1" x14ac:dyDescent="0.25">
      <c r="B4363" s="22">
        <v>4358</v>
      </c>
      <c r="C4363" s="32">
        <v>63834</v>
      </c>
      <c r="D4363" s="33" t="s">
        <v>3192</v>
      </c>
      <c r="E4363" s="34">
        <v>-10.7</v>
      </c>
      <c r="F4363" s="34">
        <v>10.3</v>
      </c>
      <c r="G4363" s="35">
        <v>166</v>
      </c>
      <c r="H4363" s="35">
        <v>12</v>
      </c>
      <c r="I4363" s="36"/>
    </row>
    <row r="4364" spans="2:9" ht="15.75" thickTop="1" thickBot="1" x14ac:dyDescent="0.25">
      <c r="B4364" s="22">
        <v>4359</v>
      </c>
      <c r="C4364" s="32">
        <v>63839</v>
      </c>
      <c r="D4364" s="33" t="s">
        <v>3193</v>
      </c>
      <c r="E4364" s="34">
        <v>-10.6</v>
      </c>
      <c r="F4364" s="34">
        <v>10.4</v>
      </c>
      <c r="G4364" s="35">
        <v>169</v>
      </c>
      <c r="H4364" s="35">
        <v>12</v>
      </c>
      <c r="I4364" s="36"/>
    </row>
    <row r="4365" spans="2:9" ht="15.75" thickTop="1" thickBot="1" x14ac:dyDescent="0.25">
      <c r="B4365" s="22">
        <v>4360</v>
      </c>
      <c r="C4365" s="32">
        <v>63840</v>
      </c>
      <c r="D4365" s="33" t="s">
        <v>3194</v>
      </c>
      <c r="E4365" s="34">
        <v>-10.9</v>
      </c>
      <c r="F4365" s="34">
        <v>10</v>
      </c>
      <c r="G4365" s="35">
        <v>213</v>
      </c>
      <c r="H4365" s="35">
        <v>12</v>
      </c>
      <c r="I4365" s="36"/>
    </row>
    <row r="4366" spans="2:9" ht="15.75" thickTop="1" thickBot="1" x14ac:dyDescent="0.25">
      <c r="B4366" s="22">
        <v>4361</v>
      </c>
      <c r="C4366" s="32">
        <v>63843</v>
      </c>
      <c r="D4366" s="33" t="s">
        <v>3195</v>
      </c>
      <c r="E4366" s="34">
        <v>-10.5</v>
      </c>
      <c r="F4366" s="34">
        <v>10.6</v>
      </c>
      <c r="G4366" s="35">
        <v>121</v>
      </c>
      <c r="H4366" s="35">
        <v>12</v>
      </c>
      <c r="I4366" s="36"/>
    </row>
    <row r="4367" spans="2:9" ht="15.75" thickTop="1" thickBot="1" x14ac:dyDescent="0.25">
      <c r="B4367" s="22">
        <v>4362</v>
      </c>
      <c r="C4367" s="32">
        <v>63846</v>
      </c>
      <c r="D4367" s="33" t="s">
        <v>3196</v>
      </c>
      <c r="E4367" s="34">
        <v>-11.3</v>
      </c>
      <c r="F4367" s="34">
        <v>9.6</v>
      </c>
      <c r="G4367" s="35">
        <v>243</v>
      </c>
      <c r="H4367" s="35">
        <v>6</v>
      </c>
      <c r="I4367" s="36"/>
    </row>
    <row r="4368" spans="2:9" ht="15.75" thickTop="1" thickBot="1" x14ac:dyDescent="0.25">
      <c r="B4368" s="22">
        <v>4363</v>
      </c>
      <c r="C4368" s="32">
        <v>63849</v>
      </c>
      <c r="D4368" s="33" t="s">
        <v>3197</v>
      </c>
      <c r="E4368" s="34">
        <v>-11.3</v>
      </c>
      <c r="F4368" s="34">
        <v>9.6</v>
      </c>
      <c r="G4368" s="35">
        <v>269</v>
      </c>
      <c r="H4368" s="35">
        <v>12</v>
      </c>
      <c r="I4368" s="36"/>
    </row>
    <row r="4369" spans="2:9" ht="15.75" thickTop="1" thickBot="1" x14ac:dyDescent="0.25">
      <c r="B4369" s="22">
        <v>4364</v>
      </c>
      <c r="C4369" s="32">
        <v>63853</v>
      </c>
      <c r="D4369" s="33" t="s">
        <v>3198</v>
      </c>
      <c r="E4369" s="34">
        <v>-10.5</v>
      </c>
      <c r="F4369" s="34">
        <v>10.4</v>
      </c>
      <c r="G4369" s="35">
        <v>149</v>
      </c>
      <c r="H4369" s="35">
        <v>12</v>
      </c>
      <c r="I4369" s="36"/>
    </row>
    <row r="4370" spans="2:9" ht="15.75" thickTop="1" thickBot="1" x14ac:dyDescent="0.25">
      <c r="B4370" s="22">
        <v>4365</v>
      </c>
      <c r="C4370" s="32">
        <v>63856</v>
      </c>
      <c r="D4370" s="33" t="s">
        <v>3199</v>
      </c>
      <c r="E4370" s="34">
        <v>-11.1</v>
      </c>
      <c r="F4370" s="34">
        <v>9.9</v>
      </c>
      <c r="G4370" s="35">
        <v>221</v>
      </c>
      <c r="H4370" s="35">
        <v>12</v>
      </c>
      <c r="I4370" s="36"/>
    </row>
    <row r="4371" spans="2:9" ht="15.75" thickTop="1" thickBot="1" x14ac:dyDescent="0.25">
      <c r="B4371" s="22">
        <v>4366</v>
      </c>
      <c r="C4371" s="32">
        <v>63857</v>
      </c>
      <c r="D4371" s="33" t="s">
        <v>3200</v>
      </c>
      <c r="E4371" s="34">
        <v>-11.7</v>
      </c>
      <c r="F4371" s="34">
        <v>9</v>
      </c>
      <c r="G4371" s="35">
        <v>355</v>
      </c>
      <c r="H4371" s="35">
        <v>6</v>
      </c>
      <c r="I4371" s="36"/>
    </row>
    <row r="4372" spans="2:9" ht="15.75" thickTop="1" thickBot="1" x14ac:dyDescent="0.25">
      <c r="B4372" s="22">
        <v>4367</v>
      </c>
      <c r="C4372" s="32">
        <v>63860</v>
      </c>
      <c r="D4372" s="33" t="s">
        <v>3201</v>
      </c>
      <c r="E4372" s="34">
        <v>-11.9</v>
      </c>
      <c r="F4372" s="34">
        <v>8.8000000000000007</v>
      </c>
      <c r="G4372" s="35">
        <v>383</v>
      </c>
      <c r="H4372" s="35">
        <v>6</v>
      </c>
      <c r="I4372" s="36"/>
    </row>
    <row r="4373" spans="2:9" ht="15.75" thickTop="1" thickBot="1" x14ac:dyDescent="0.25">
      <c r="B4373" s="22">
        <v>4368</v>
      </c>
      <c r="C4373" s="32">
        <v>63863</v>
      </c>
      <c r="D4373" s="33" t="s">
        <v>3202</v>
      </c>
      <c r="E4373" s="34">
        <v>-11.3</v>
      </c>
      <c r="F4373" s="34">
        <v>9.4</v>
      </c>
      <c r="G4373" s="35">
        <v>299</v>
      </c>
      <c r="H4373" s="35">
        <v>12</v>
      </c>
      <c r="I4373" s="36"/>
    </row>
    <row r="4374" spans="2:9" ht="15.75" thickTop="1" thickBot="1" x14ac:dyDescent="0.25">
      <c r="B4374" s="22">
        <v>4369</v>
      </c>
      <c r="C4374" s="32">
        <v>63864</v>
      </c>
      <c r="D4374" s="33" t="s">
        <v>3203</v>
      </c>
      <c r="E4374" s="34">
        <v>-10.9</v>
      </c>
      <c r="F4374" s="34">
        <v>10</v>
      </c>
      <c r="G4374" s="35">
        <v>223</v>
      </c>
      <c r="H4374" s="35">
        <v>12</v>
      </c>
      <c r="I4374" s="36"/>
    </row>
    <row r="4375" spans="2:9" ht="15.75" thickTop="1" thickBot="1" x14ac:dyDescent="0.25">
      <c r="B4375" s="22">
        <v>4370</v>
      </c>
      <c r="C4375" s="32">
        <v>63867</v>
      </c>
      <c r="D4375" s="33" t="s">
        <v>3204</v>
      </c>
      <c r="E4375" s="34">
        <v>-11.4</v>
      </c>
      <c r="F4375" s="34">
        <v>9.1</v>
      </c>
      <c r="G4375" s="35">
        <v>344</v>
      </c>
      <c r="H4375" s="35">
        <v>12</v>
      </c>
      <c r="I4375" s="36"/>
    </row>
    <row r="4376" spans="2:9" ht="15.75" thickTop="1" thickBot="1" x14ac:dyDescent="0.25">
      <c r="B4376" s="22">
        <v>4371</v>
      </c>
      <c r="C4376" s="32">
        <v>63868</v>
      </c>
      <c r="D4376" s="33" t="s">
        <v>3205</v>
      </c>
      <c r="E4376" s="34">
        <v>-10.6</v>
      </c>
      <c r="F4376" s="34">
        <v>10.5</v>
      </c>
      <c r="G4376" s="35">
        <v>145</v>
      </c>
      <c r="H4376" s="35">
        <v>12</v>
      </c>
      <c r="I4376" s="36"/>
    </row>
    <row r="4377" spans="2:9" ht="15.75" thickTop="1" thickBot="1" x14ac:dyDescent="0.25">
      <c r="B4377" s="22">
        <v>4372</v>
      </c>
      <c r="C4377" s="32">
        <v>63869</v>
      </c>
      <c r="D4377" s="33" t="s">
        <v>3206</v>
      </c>
      <c r="E4377" s="34">
        <v>-11.7</v>
      </c>
      <c r="F4377" s="34">
        <v>8.9</v>
      </c>
      <c r="G4377" s="35">
        <v>363</v>
      </c>
      <c r="H4377" s="35">
        <v>6</v>
      </c>
      <c r="I4377" s="36"/>
    </row>
    <row r="4378" spans="2:9" ht="15.75" thickTop="1" thickBot="1" x14ac:dyDescent="0.25">
      <c r="B4378" s="22">
        <v>4373</v>
      </c>
      <c r="C4378" s="32">
        <v>63871</v>
      </c>
      <c r="D4378" s="33" t="s">
        <v>3207</v>
      </c>
      <c r="E4378" s="34">
        <v>-11.8</v>
      </c>
      <c r="F4378" s="34">
        <v>8.6999999999999993</v>
      </c>
      <c r="G4378" s="35">
        <v>416</v>
      </c>
      <c r="H4378" s="35">
        <v>6</v>
      </c>
      <c r="I4378" s="36"/>
    </row>
    <row r="4379" spans="2:9" ht="15.75" thickTop="1" thickBot="1" x14ac:dyDescent="0.25">
      <c r="B4379" s="22">
        <v>4374</v>
      </c>
      <c r="C4379" s="32">
        <v>63872</v>
      </c>
      <c r="D4379" s="33" t="s">
        <v>3208</v>
      </c>
      <c r="E4379" s="34">
        <v>-11.3</v>
      </c>
      <c r="F4379" s="34">
        <v>9.5</v>
      </c>
      <c r="G4379" s="35">
        <v>283</v>
      </c>
      <c r="H4379" s="35">
        <v>6</v>
      </c>
      <c r="I4379" s="36"/>
    </row>
    <row r="4380" spans="2:9" ht="15.75" thickTop="1" thickBot="1" x14ac:dyDescent="0.25">
      <c r="B4380" s="22">
        <v>4375</v>
      </c>
      <c r="C4380" s="32">
        <v>63874</v>
      </c>
      <c r="D4380" s="33" t="s">
        <v>3209</v>
      </c>
      <c r="E4380" s="34">
        <v>-11.6</v>
      </c>
      <c r="F4380" s="34">
        <v>9.3000000000000007</v>
      </c>
      <c r="G4380" s="35">
        <v>330</v>
      </c>
      <c r="H4380" s="35">
        <v>6</v>
      </c>
      <c r="I4380" s="36"/>
    </row>
    <row r="4381" spans="2:9" ht="15.75" thickTop="1" thickBot="1" x14ac:dyDescent="0.25">
      <c r="B4381" s="22">
        <v>4376</v>
      </c>
      <c r="C4381" s="32">
        <v>63875</v>
      </c>
      <c r="D4381" s="33" t="s">
        <v>3210</v>
      </c>
      <c r="E4381" s="34">
        <v>-11.9</v>
      </c>
      <c r="F4381" s="34">
        <v>8.9</v>
      </c>
      <c r="G4381" s="35">
        <v>411</v>
      </c>
      <c r="H4381" s="35">
        <v>6</v>
      </c>
      <c r="I4381" s="36"/>
    </row>
    <row r="4382" spans="2:9" ht="15.75" thickTop="1" thickBot="1" x14ac:dyDescent="0.25">
      <c r="B4382" s="22">
        <v>4377</v>
      </c>
      <c r="C4382" s="32">
        <v>63877</v>
      </c>
      <c r="D4382" s="33" t="s">
        <v>3211</v>
      </c>
      <c r="E4382" s="34">
        <v>-11.4</v>
      </c>
      <c r="F4382" s="34">
        <v>9.3000000000000007</v>
      </c>
      <c r="G4382" s="35">
        <v>297</v>
      </c>
      <c r="H4382" s="35">
        <v>12</v>
      </c>
      <c r="I4382" s="36"/>
    </row>
    <row r="4383" spans="2:9" ht="15.75" thickTop="1" thickBot="1" x14ac:dyDescent="0.25">
      <c r="B4383" s="22">
        <v>4378</v>
      </c>
      <c r="C4383" s="32">
        <v>63879</v>
      </c>
      <c r="D4383" s="33" t="s">
        <v>3212</v>
      </c>
      <c r="E4383" s="34">
        <v>-11.8</v>
      </c>
      <c r="F4383" s="34">
        <v>9</v>
      </c>
      <c r="G4383" s="35">
        <v>372</v>
      </c>
      <c r="H4383" s="35">
        <v>6</v>
      </c>
      <c r="I4383" s="36"/>
    </row>
    <row r="4384" spans="2:9" ht="15.75" thickTop="1" thickBot="1" x14ac:dyDescent="0.25">
      <c r="B4384" s="22">
        <v>4379</v>
      </c>
      <c r="C4384" s="32">
        <v>63897</v>
      </c>
      <c r="D4384" s="33" t="s">
        <v>3213</v>
      </c>
      <c r="E4384" s="34">
        <v>-11.5</v>
      </c>
      <c r="F4384" s="34">
        <v>9.3000000000000007</v>
      </c>
      <c r="G4384" s="35">
        <v>385</v>
      </c>
      <c r="H4384" s="35">
        <v>12</v>
      </c>
      <c r="I4384" s="36"/>
    </row>
    <row r="4385" spans="2:9" ht="15.75" thickTop="1" thickBot="1" x14ac:dyDescent="0.25">
      <c r="B4385" s="22">
        <v>4380</v>
      </c>
      <c r="C4385" s="32">
        <v>63906</v>
      </c>
      <c r="D4385" s="33" t="s">
        <v>3214</v>
      </c>
      <c r="E4385" s="34">
        <v>-10.6</v>
      </c>
      <c r="F4385" s="34">
        <v>10.3</v>
      </c>
      <c r="G4385" s="35">
        <v>177</v>
      </c>
      <c r="H4385" s="35">
        <v>12</v>
      </c>
      <c r="I4385" s="36"/>
    </row>
    <row r="4386" spans="2:9" ht="15.75" thickTop="1" thickBot="1" x14ac:dyDescent="0.25">
      <c r="B4386" s="22">
        <v>4381</v>
      </c>
      <c r="C4386" s="32">
        <v>63911</v>
      </c>
      <c r="D4386" s="33" t="s">
        <v>3215</v>
      </c>
      <c r="E4386" s="34">
        <v>-10.7</v>
      </c>
      <c r="F4386" s="34">
        <v>10.5</v>
      </c>
      <c r="G4386" s="35">
        <v>136</v>
      </c>
      <c r="H4386" s="35">
        <v>12</v>
      </c>
      <c r="I4386" s="36"/>
    </row>
    <row r="4387" spans="2:9" ht="15.75" thickTop="1" thickBot="1" x14ac:dyDescent="0.25">
      <c r="B4387" s="22">
        <v>4382</v>
      </c>
      <c r="C4387" s="32">
        <v>63916</v>
      </c>
      <c r="D4387" s="33" t="s">
        <v>3216</v>
      </c>
      <c r="E4387" s="34">
        <v>-11.1</v>
      </c>
      <c r="F4387" s="34">
        <v>9.6999999999999993</v>
      </c>
      <c r="G4387" s="35">
        <v>276</v>
      </c>
      <c r="H4387" s="35">
        <v>6</v>
      </c>
      <c r="I4387" s="36"/>
    </row>
    <row r="4388" spans="2:9" ht="15.75" thickTop="1" thickBot="1" x14ac:dyDescent="0.25">
      <c r="B4388" s="22">
        <v>4383</v>
      </c>
      <c r="C4388" s="32">
        <v>63920</v>
      </c>
      <c r="D4388" s="33" t="s">
        <v>3217</v>
      </c>
      <c r="E4388" s="34">
        <v>-10.4</v>
      </c>
      <c r="F4388" s="34">
        <v>10.5</v>
      </c>
      <c r="G4388" s="35">
        <v>148</v>
      </c>
      <c r="H4388" s="35">
        <v>12</v>
      </c>
      <c r="I4388" s="36"/>
    </row>
    <row r="4389" spans="2:9" ht="15.75" thickTop="1" thickBot="1" x14ac:dyDescent="0.25">
      <c r="B4389" s="22">
        <v>4384</v>
      </c>
      <c r="C4389" s="32">
        <v>63924</v>
      </c>
      <c r="D4389" s="33" t="s">
        <v>3218</v>
      </c>
      <c r="E4389" s="34">
        <v>-11.7</v>
      </c>
      <c r="F4389" s="34">
        <v>9.3000000000000007</v>
      </c>
      <c r="G4389" s="35">
        <v>371</v>
      </c>
      <c r="H4389" s="35">
        <v>12</v>
      </c>
      <c r="I4389" s="36"/>
    </row>
    <row r="4390" spans="2:9" ht="15.75" thickTop="1" thickBot="1" x14ac:dyDescent="0.25">
      <c r="B4390" s="22">
        <v>4385</v>
      </c>
      <c r="C4390" s="32">
        <v>63925</v>
      </c>
      <c r="D4390" s="33" t="s">
        <v>3219</v>
      </c>
      <c r="E4390" s="34">
        <v>-11</v>
      </c>
      <c r="F4390" s="34">
        <v>9.9</v>
      </c>
      <c r="G4390" s="35">
        <v>228</v>
      </c>
      <c r="H4390" s="35">
        <v>12</v>
      </c>
      <c r="I4390" s="36"/>
    </row>
    <row r="4391" spans="2:9" ht="15.75" thickTop="1" thickBot="1" x14ac:dyDescent="0.25">
      <c r="B4391" s="22">
        <v>4386</v>
      </c>
      <c r="C4391" s="32">
        <v>63927</v>
      </c>
      <c r="D4391" s="33" t="s">
        <v>3220</v>
      </c>
      <c r="E4391" s="34">
        <v>-11.7</v>
      </c>
      <c r="F4391" s="34">
        <v>9.1</v>
      </c>
      <c r="G4391" s="35">
        <v>411</v>
      </c>
      <c r="H4391" s="35">
        <v>12</v>
      </c>
      <c r="I4391" s="36"/>
    </row>
    <row r="4392" spans="2:9" ht="15.75" thickTop="1" thickBot="1" x14ac:dyDescent="0.25">
      <c r="B4392" s="22">
        <v>4387</v>
      </c>
      <c r="C4392" s="32">
        <v>63928</v>
      </c>
      <c r="D4392" s="33" t="s">
        <v>3221</v>
      </c>
      <c r="E4392" s="34">
        <v>-11.1</v>
      </c>
      <c r="F4392" s="34">
        <v>9.8000000000000007</v>
      </c>
      <c r="G4392" s="35">
        <v>253</v>
      </c>
      <c r="H4392" s="35">
        <v>13</v>
      </c>
      <c r="I4392" s="36"/>
    </row>
    <row r="4393" spans="2:9" ht="15.75" thickTop="1" thickBot="1" x14ac:dyDescent="0.25">
      <c r="B4393" s="22">
        <v>4388</v>
      </c>
      <c r="C4393" s="32">
        <v>63930</v>
      </c>
      <c r="D4393" s="33" t="s">
        <v>2982</v>
      </c>
      <c r="E4393" s="34">
        <v>-11.5</v>
      </c>
      <c r="F4393" s="34">
        <v>9.3000000000000007</v>
      </c>
      <c r="G4393" s="35">
        <v>341</v>
      </c>
      <c r="H4393" s="35">
        <v>13</v>
      </c>
      <c r="I4393" s="36"/>
    </row>
    <row r="4394" spans="2:9" ht="15.75" thickTop="1" thickBot="1" x14ac:dyDescent="0.25">
      <c r="B4394" s="22">
        <v>4389</v>
      </c>
      <c r="C4394" s="32">
        <v>63931</v>
      </c>
      <c r="D4394" s="33" t="s">
        <v>3222</v>
      </c>
      <c r="E4394" s="34">
        <v>-11.1</v>
      </c>
      <c r="F4394" s="34">
        <v>9.8000000000000007</v>
      </c>
      <c r="G4394" s="35">
        <v>264</v>
      </c>
      <c r="H4394" s="35">
        <v>6</v>
      </c>
      <c r="I4394" s="36"/>
    </row>
    <row r="4395" spans="2:9" ht="15.75" thickTop="1" thickBot="1" x14ac:dyDescent="0.25">
      <c r="B4395" s="22">
        <v>4390</v>
      </c>
      <c r="C4395" s="32">
        <v>63933</v>
      </c>
      <c r="D4395" s="33" t="s">
        <v>3223</v>
      </c>
      <c r="E4395" s="34">
        <v>-11.1</v>
      </c>
      <c r="F4395" s="34">
        <v>9.9</v>
      </c>
      <c r="G4395" s="35">
        <v>221</v>
      </c>
      <c r="H4395" s="35">
        <v>12</v>
      </c>
      <c r="I4395" s="36"/>
    </row>
    <row r="4396" spans="2:9" ht="15.75" thickTop="1" thickBot="1" x14ac:dyDescent="0.25">
      <c r="B4396" s="22">
        <v>4391</v>
      </c>
      <c r="C4396" s="32">
        <v>63934</v>
      </c>
      <c r="D4396" s="33" t="s">
        <v>3224</v>
      </c>
      <c r="E4396" s="34">
        <v>-11.1</v>
      </c>
      <c r="F4396" s="34">
        <v>9.8000000000000007</v>
      </c>
      <c r="G4396" s="35">
        <v>247</v>
      </c>
      <c r="H4396" s="35">
        <v>12</v>
      </c>
      <c r="I4396" s="36"/>
    </row>
    <row r="4397" spans="2:9" ht="15.75" thickTop="1" thickBot="1" x14ac:dyDescent="0.25">
      <c r="B4397" s="22">
        <v>4392</v>
      </c>
      <c r="C4397" s="32">
        <v>63936</v>
      </c>
      <c r="D4397" s="33" t="s">
        <v>406</v>
      </c>
      <c r="E4397" s="34">
        <v>-11.8</v>
      </c>
      <c r="F4397" s="34">
        <v>8.9</v>
      </c>
      <c r="G4397" s="35">
        <v>457</v>
      </c>
      <c r="H4397" s="35">
        <v>6</v>
      </c>
      <c r="I4397" s="36"/>
    </row>
    <row r="4398" spans="2:9" ht="15.75" thickTop="1" thickBot="1" x14ac:dyDescent="0.25">
      <c r="B4398" s="22">
        <v>4393</v>
      </c>
      <c r="C4398" s="32">
        <v>63937</v>
      </c>
      <c r="D4398" s="33" t="s">
        <v>3225</v>
      </c>
      <c r="E4398" s="34">
        <v>-10.8</v>
      </c>
      <c r="F4398" s="34">
        <v>10.199999999999999</v>
      </c>
      <c r="G4398" s="35">
        <v>181</v>
      </c>
      <c r="H4398" s="35">
        <v>6</v>
      </c>
      <c r="I4398" s="36"/>
    </row>
    <row r="4399" spans="2:9" ht="15.75" thickTop="1" thickBot="1" x14ac:dyDescent="0.25">
      <c r="B4399" s="22">
        <v>4394</v>
      </c>
      <c r="C4399" s="32">
        <v>63939</v>
      </c>
      <c r="D4399" s="33" t="s">
        <v>3226</v>
      </c>
      <c r="E4399" s="34">
        <v>-11</v>
      </c>
      <c r="F4399" s="34">
        <v>9.8000000000000007</v>
      </c>
      <c r="G4399" s="35">
        <v>255</v>
      </c>
      <c r="H4399" s="35">
        <v>12</v>
      </c>
      <c r="I4399" s="36"/>
    </row>
    <row r="4400" spans="2:9" ht="15.75" thickTop="1" thickBot="1" x14ac:dyDescent="0.25">
      <c r="B4400" s="22">
        <v>4395</v>
      </c>
      <c r="C4400" s="32">
        <v>64283</v>
      </c>
      <c r="D4400" s="33" t="s">
        <v>3227</v>
      </c>
      <c r="E4400" s="34">
        <v>-8.9</v>
      </c>
      <c r="F4400" s="34">
        <v>11.4</v>
      </c>
      <c r="G4400" s="35">
        <v>144</v>
      </c>
      <c r="H4400" s="35">
        <v>12</v>
      </c>
      <c r="I4400" s="36"/>
    </row>
    <row r="4401" spans="2:9" ht="15.75" thickTop="1" thickBot="1" x14ac:dyDescent="0.25">
      <c r="B4401" s="22">
        <v>4396</v>
      </c>
      <c r="C4401" s="32">
        <v>64285</v>
      </c>
      <c r="D4401" s="33" t="s">
        <v>3227</v>
      </c>
      <c r="E4401" s="34">
        <v>-9.8000000000000007</v>
      </c>
      <c r="F4401" s="34">
        <v>10.8</v>
      </c>
      <c r="G4401" s="35">
        <v>164</v>
      </c>
      <c r="H4401" s="35">
        <v>12</v>
      </c>
      <c r="I4401" s="36"/>
    </row>
    <row r="4402" spans="2:9" ht="15.75" thickTop="1" thickBot="1" x14ac:dyDescent="0.25">
      <c r="B4402" s="22">
        <v>4397</v>
      </c>
      <c r="C4402" s="32">
        <v>64287</v>
      </c>
      <c r="D4402" s="33" t="s">
        <v>3227</v>
      </c>
      <c r="E4402" s="34">
        <v>-10.199999999999999</v>
      </c>
      <c r="F4402" s="34">
        <v>10.6</v>
      </c>
      <c r="G4402" s="35">
        <v>163</v>
      </c>
      <c r="H4402" s="35">
        <v>6</v>
      </c>
      <c r="I4402" s="36"/>
    </row>
    <row r="4403" spans="2:9" ht="15.75" thickTop="1" thickBot="1" x14ac:dyDescent="0.25">
      <c r="B4403" s="22">
        <v>4398</v>
      </c>
      <c r="C4403" s="32">
        <v>64289</v>
      </c>
      <c r="D4403" s="33" t="s">
        <v>3227</v>
      </c>
      <c r="E4403" s="34">
        <v>-10</v>
      </c>
      <c r="F4403" s="34">
        <v>10.7</v>
      </c>
      <c r="G4403" s="35">
        <v>145</v>
      </c>
      <c r="H4403" s="35">
        <v>12</v>
      </c>
      <c r="I4403" s="36"/>
    </row>
    <row r="4404" spans="2:9" ht="15.75" thickTop="1" thickBot="1" x14ac:dyDescent="0.25">
      <c r="B4404" s="22">
        <v>4399</v>
      </c>
      <c r="C4404" s="32">
        <v>64291</v>
      </c>
      <c r="D4404" s="33" t="s">
        <v>3227</v>
      </c>
      <c r="E4404" s="34">
        <v>-10</v>
      </c>
      <c r="F4404" s="34">
        <v>10.6</v>
      </c>
      <c r="G4404" s="35">
        <v>150</v>
      </c>
      <c r="H4404" s="35">
        <v>12</v>
      </c>
      <c r="I4404" s="36"/>
    </row>
    <row r="4405" spans="2:9" ht="15.75" thickTop="1" thickBot="1" x14ac:dyDescent="0.25">
      <c r="B4405" s="22">
        <v>4400</v>
      </c>
      <c r="C4405" s="32">
        <v>64293</v>
      </c>
      <c r="D4405" s="33" t="s">
        <v>3227</v>
      </c>
      <c r="E4405" s="34">
        <v>-9.5</v>
      </c>
      <c r="F4405" s="34">
        <v>11.1</v>
      </c>
      <c r="G4405" s="35">
        <v>123</v>
      </c>
      <c r="H4405" s="35">
        <v>12</v>
      </c>
      <c r="I4405" s="36"/>
    </row>
    <row r="4406" spans="2:9" ht="15.75" thickTop="1" thickBot="1" x14ac:dyDescent="0.25">
      <c r="B4406" s="22">
        <v>4401</v>
      </c>
      <c r="C4406" s="32">
        <v>64295</v>
      </c>
      <c r="D4406" s="33" t="s">
        <v>3227</v>
      </c>
      <c r="E4406" s="34">
        <v>-10</v>
      </c>
      <c r="F4406" s="34">
        <v>10.8</v>
      </c>
      <c r="G4406" s="35">
        <v>126</v>
      </c>
      <c r="H4406" s="35">
        <v>12</v>
      </c>
      <c r="I4406" s="36"/>
    </row>
    <row r="4407" spans="2:9" ht="15.75" thickTop="1" thickBot="1" x14ac:dyDescent="0.25">
      <c r="B4407" s="22">
        <v>4402</v>
      </c>
      <c r="C4407" s="32">
        <v>64297</v>
      </c>
      <c r="D4407" s="33" t="s">
        <v>3227</v>
      </c>
      <c r="E4407" s="34">
        <v>-10.1</v>
      </c>
      <c r="F4407" s="34">
        <v>10.7</v>
      </c>
      <c r="G4407" s="35">
        <v>140</v>
      </c>
      <c r="H4407" s="35">
        <v>12</v>
      </c>
      <c r="I4407" s="36"/>
    </row>
    <row r="4408" spans="2:9" ht="15.75" thickTop="1" thickBot="1" x14ac:dyDescent="0.25">
      <c r="B4408" s="22">
        <v>4403</v>
      </c>
      <c r="C4408" s="32">
        <v>64319</v>
      </c>
      <c r="D4408" s="33" t="s">
        <v>3228</v>
      </c>
      <c r="E4408" s="34">
        <v>-10.1</v>
      </c>
      <c r="F4408" s="34">
        <v>10.9</v>
      </c>
      <c r="G4408" s="35">
        <v>98</v>
      </c>
      <c r="H4408" s="35">
        <v>12</v>
      </c>
      <c r="I4408" s="36"/>
    </row>
    <row r="4409" spans="2:9" ht="15.75" thickTop="1" thickBot="1" x14ac:dyDescent="0.25">
      <c r="B4409" s="22">
        <v>4404</v>
      </c>
      <c r="C4409" s="32">
        <v>64331</v>
      </c>
      <c r="D4409" s="33" t="s">
        <v>3229</v>
      </c>
      <c r="E4409" s="34">
        <v>-9.8000000000000007</v>
      </c>
      <c r="F4409" s="34">
        <v>10.9</v>
      </c>
      <c r="G4409" s="35">
        <v>106</v>
      </c>
      <c r="H4409" s="35">
        <v>12</v>
      </c>
      <c r="I4409" s="36"/>
    </row>
    <row r="4410" spans="2:9" ht="15.75" thickTop="1" thickBot="1" x14ac:dyDescent="0.25">
      <c r="B4410" s="22">
        <v>4405</v>
      </c>
      <c r="C4410" s="32">
        <v>64342</v>
      </c>
      <c r="D4410" s="33" t="s">
        <v>3230</v>
      </c>
      <c r="E4410" s="34">
        <v>-10.3</v>
      </c>
      <c r="F4410" s="34">
        <v>10.4</v>
      </c>
      <c r="G4410" s="35">
        <v>204</v>
      </c>
      <c r="H4410" s="35">
        <v>6</v>
      </c>
      <c r="I4410" s="36"/>
    </row>
    <row r="4411" spans="2:9" ht="15.75" thickTop="1" thickBot="1" x14ac:dyDescent="0.25">
      <c r="B4411" s="22">
        <v>4406</v>
      </c>
      <c r="C4411" s="32">
        <v>64347</v>
      </c>
      <c r="D4411" s="33" t="s">
        <v>3231</v>
      </c>
      <c r="E4411" s="34">
        <v>-9.9</v>
      </c>
      <c r="F4411" s="34">
        <v>11</v>
      </c>
      <c r="G4411" s="35">
        <v>100</v>
      </c>
      <c r="H4411" s="35">
        <v>12</v>
      </c>
      <c r="I4411" s="36"/>
    </row>
    <row r="4412" spans="2:9" ht="15.75" thickTop="1" thickBot="1" x14ac:dyDescent="0.25">
      <c r="B4412" s="22">
        <v>4407</v>
      </c>
      <c r="C4412" s="32">
        <v>64354</v>
      </c>
      <c r="D4412" s="33" t="s">
        <v>3232</v>
      </c>
      <c r="E4412" s="34">
        <v>-10.4</v>
      </c>
      <c r="F4412" s="34">
        <v>10.5</v>
      </c>
      <c r="G4412" s="35">
        <v>185</v>
      </c>
      <c r="H4412" s="35">
        <v>6</v>
      </c>
      <c r="I4412" s="36"/>
    </row>
    <row r="4413" spans="2:9" ht="15.75" thickTop="1" thickBot="1" x14ac:dyDescent="0.25">
      <c r="B4413" s="22">
        <v>4408</v>
      </c>
      <c r="C4413" s="32">
        <v>64367</v>
      </c>
      <c r="D4413" s="33" t="s">
        <v>3233</v>
      </c>
      <c r="E4413" s="34">
        <v>-10.5</v>
      </c>
      <c r="F4413" s="34">
        <v>10.1</v>
      </c>
      <c r="G4413" s="35">
        <v>246</v>
      </c>
      <c r="H4413" s="35">
        <v>6</v>
      </c>
      <c r="I4413" s="36"/>
    </row>
    <row r="4414" spans="2:9" ht="15.75" thickTop="1" thickBot="1" x14ac:dyDescent="0.25">
      <c r="B4414" s="22">
        <v>4409</v>
      </c>
      <c r="C4414" s="32">
        <v>64372</v>
      </c>
      <c r="D4414" s="33" t="s">
        <v>3234</v>
      </c>
      <c r="E4414" s="34">
        <v>-10.6</v>
      </c>
      <c r="F4414" s="34">
        <v>10.199999999999999</v>
      </c>
      <c r="G4414" s="35">
        <v>233</v>
      </c>
      <c r="H4414" s="35">
        <v>6</v>
      </c>
      <c r="I4414" s="36"/>
    </row>
    <row r="4415" spans="2:9" ht="15.75" thickTop="1" thickBot="1" x14ac:dyDescent="0.25">
      <c r="B4415" s="22">
        <v>4410</v>
      </c>
      <c r="C4415" s="32">
        <v>64380</v>
      </c>
      <c r="D4415" s="33" t="s">
        <v>3235</v>
      </c>
      <c r="E4415" s="34">
        <v>-10.3</v>
      </c>
      <c r="F4415" s="34">
        <v>10.5</v>
      </c>
      <c r="G4415" s="35">
        <v>167</v>
      </c>
      <c r="H4415" s="35">
        <v>6</v>
      </c>
      <c r="I4415" s="36"/>
    </row>
    <row r="4416" spans="2:9" ht="15.75" thickTop="1" thickBot="1" x14ac:dyDescent="0.25">
      <c r="B4416" s="22">
        <v>4411</v>
      </c>
      <c r="C4416" s="32">
        <v>64385</v>
      </c>
      <c r="D4416" s="33" t="s">
        <v>3236</v>
      </c>
      <c r="E4416" s="34">
        <v>-10.8</v>
      </c>
      <c r="F4416" s="34">
        <v>9.6</v>
      </c>
      <c r="G4416" s="35">
        <v>313</v>
      </c>
      <c r="H4416" s="35">
        <v>6</v>
      </c>
      <c r="I4416" s="36"/>
    </row>
    <row r="4417" spans="2:9" ht="15.75" thickTop="1" thickBot="1" x14ac:dyDescent="0.25">
      <c r="B4417" s="22">
        <v>4412</v>
      </c>
      <c r="C4417" s="32">
        <v>64390</v>
      </c>
      <c r="D4417" s="33" t="s">
        <v>3237</v>
      </c>
      <c r="E4417" s="34">
        <v>-9.8000000000000007</v>
      </c>
      <c r="F4417" s="34">
        <v>10.8</v>
      </c>
      <c r="G4417" s="35">
        <v>111</v>
      </c>
      <c r="H4417" s="35">
        <v>12</v>
      </c>
      <c r="I4417" s="36"/>
    </row>
    <row r="4418" spans="2:9" ht="15.75" thickTop="1" thickBot="1" x14ac:dyDescent="0.25">
      <c r="B4418" s="22">
        <v>4413</v>
      </c>
      <c r="C4418" s="32">
        <v>64395</v>
      </c>
      <c r="D4418" s="33" t="s">
        <v>3238</v>
      </c>
      <c r="E4418" s="34">
        <v>-10.6</v>
      </c>
      <c r="F4418" s="34">
        <v>10</v>
      </c>
      <c r="G4418" s="35">
        <v>239</v>
      </c>
      <c r="H4418" s="35">
        <v>6</v>
      </c>
      <c r="I4418" s="36"/>
    </row>
    <row r="4419" spans="2:9" ht="15.75" thickTop="1" thickBot="1" x14ac:dyDescent="0.25">
      <c r="B4419" s="22">
        <v>4414</v>
      </c>
      <c r="C4419" s="32">
        <v>64397</v>
      </c>
      <c r="D4419" s="33" t="s">
        <v>3239</v>
      </c>
      <c r="E4419" s="34">
        <v>-11</v>
      </c>
      <c r="F4419" s="34">
        <v>9.4</v>
      </c>
      <c r="G4419" s="35">
        <v>356</v>
      </c>
      <c r="H4419" s="35">
        <v>6</v>
      </c>
      <c r="I4419" s="36"/>
    </row>
    <row r="4420" spans="2:9" ht="15.75" thickTop="1" thickBot="1" x14ac:dyDescent="0.25">
      <c r="B4420" s="22">
        <v>4415</v>
      </c>
      <c r="C4420" s="32">
        <v>64401</v>
      </c>
      <c r="D4420" s="33" t="s">
        <v>3240</v>
      </c>
      <c r="E4420" s="34">
        <v>-10.6</v>
      </c>
      <c r="F4420" s="34">
        <v>10.199999999999999</v>
      </c>
      <c r="G4420" s="35">
        <v>207</v>
      </c>
      <c r="H4420" s="35">
        <v>6</v>
      </c>
      <c r="I4420" s="36"/>
    </row>
    <row r="4421" spans="2:9" ht="15.75" thickTop="1" thickBot="1" x14ac:dyDescent="0.25">
      <c r="B4421" s="22">
        <v>4416</v>
      </c>
      <c r="C4421" s="32">
        <v>64404</v>
      </c>
      <c r="D4421" s="33" t="s">
        <v>3241</v>
      </c>
      <c r="E4421" s="34">
        <v>-10.4</v>
      </c>
      <c r="F4421" s="34">
        <v>10.9</v>
      </c>
      <c r="G4421" s="35">
        <v>96</v>
      </c>
      <c r="H4421" s="35">
        <v>12</v>
      </c>
      <c r="I4421" s="36"/>
    </row>
    <row r="4422" spans="2:9" ht="15.75" thickTop="1" thickBot="1" x14ac:dyDescent="0.25">
      <c r="B4422" s="22">
        <v>4417</v>
      </c>
      <c r="C4422" s="32">
        <v>64405</v>
      </c>
      <c r="D4422" s="33" t="s">
        <v>3242</v>
      </c>
      <c r="E4422" s="34">
        <v>-10.7</v>
      </c>
      <c r="F4422" s="34">
        <v>10</v>
      </c>
      <c r="G4422" s="35">
        <v>240</v>
      </c>
      <c r="H4422" s="35">
        <v>6</v>
      </c>
      <c r="I4422" s="36"/>
    </row>
    <row r="4423" spans="2:9" ht="15.75" thickTop="1" thickBot="1" x14ac:dyDescent="0.25">
      <c r="B4423" s="22">
        <v>4418</v>
      </c>
      <c r="C4423" s="32">
        <v>64407</v>
      </c>
      <c r="D4423" s="33" t="s">
        <v>3243</v>
      </c>
      <c r="E4423" s="34">
        <v>-10.5</v>
      </c>
      <c r="F4423" s="34">
        <v>10.1</v>
      </c>
      <c r="G4423" s="35">
        <v>231</v>
      </c>
      <c r="H4423" s="35">
        <v>6</v>
      </c>
      <c r="I4423" s="36"/>
    </row>
    <row r="4424" spans="2:9" ht="15.75" thickTop="1" thickBot="1" x14ac:dyDescent="0.25">
      <c r="B4424" s="22">
        <v>4419</v>
      </c>
      <c r="C4424" s="32">
        <v>64409</v>
      </c>
      <c r="D4424" s="33" t="s">
        <v>3244</v>
      </c>
      <c r="E4424" s="34">
        <v>-10.199999999999999</v>
      </c>
      <c r="F4424" s="34">
        <v>10.5</v>
      </c>
      <c r="G4424" s="35">
        <v>176</v>
      </c>
      <c r="H4424" s="35">
        <v>6</v>
      </c>
      <c r="I4424" s="36"/>
    </row>
    <row r="4425" spans="2:9" ht="15.75" thickTop="1" thickBot="1" x14ac:dyDescent="0.25">
      <c r="B4425" s="22">
        <v>4420</v>
      </c>
      <c r="C4425" s="32">
        <v>64521</v>
      </c>
      <c r="D4425" s="33" t="s">
        <v>3245</v>
      </c>
      <c r="E4425" s="34">
        <v>-9.6999999999999993</v>
      </c>
      <c r="F4425" s="34">
        <v>10.9</v>
      </c>
      <c r="G4425" s="35">
        <v>93</v>
      </c>
      <c r="H4425" s="35">
        <v>12</v>
      </c>
      <c r="I4425" s="36"/>
    </row>
    <row r="4426" spans="2:9" ht="15.75" thickTop="1" thickBot="1" x14ac:dyDescent="0.25">
      <c r="B4426" s="22">
        <v>4421</v>
      </c>
      <c r="C4426" s="32">
        <v>64546</v>
      </c>
      <c r="D4426" s="33" t="s">
        <v>3246</v>
      </c>
      <c r="E4426" s="34">
        <v>-9.6999999999999993</v>
      </c>
      <c r="F4426" s="34">
        <v>10.9</v>
      </c>
      <c r="G4426" s="35">
        <v>102</v>
      </c>
      <c r="H4426" s="35">
        <v>12</v>
      </c>
      <c r="I4426" s="36"/>
    </row>
    <row r="4427" spans="2:9" ht="15.75" thickTop="1" thickBot="1" x14ac:dyDescent="0.25">
      <c r="B4427" s="22">
        <v>4422</v>
      </c>
      <c r="C4427" s="32">
        <v>64560</v>
      </c>
      <c r="D4427" s="33" t="s">
        <v>3247</v>
      </c>
      <c r="E4427" s="34">
        <v>-10</v>
      </c>
      <c r="F4427" s="34">
        <v>11</v>
      </c>
      <c r="G4427" s="35">
        <v>89</v>
      </c>
      <c r="H4427" s="35">
        <v>12</v>
      </c>
      <c r="I4427" s="36"/>
    </row>
    <row r="4428" spans="2:9" ht="15.75" thickTop="1" thickBot="1" x14ac:dyDescent="0.25">
      <c r="B4428" s="22">
        <v>4423</v>
      </c>
      <c r="C4428" s="32">
        <v>64569</v>
      </c>
      <c r="D4428" s="33" t="s">
        <v>3248</v>
      </c>
      <c r="E4428" s="34">
        <v>-9.6999999999999993</v>
      </c>
      <c r="F4428" s="34">
        <v>10.9</v>
      </c>
      <c r="G4428" s="35">
        <v>89</v>
      </c>
      <c r="H4428" s="35">
        <v>12</v>
      </c>
      <c r="I4428" s="36"/>
    </row>
    <row r="4429" spans="2:9" ht="15.75" thickTop="1" thickBot="1" x14ac:dyDescent="0.25">
      <c r="B4429" s="22">
        <v>4424</v>
      </c>
      <c r="C4429" s="32">
        <v>64572</v>
      </c>
      <c r="D4429" s="33" t="s">
        <v>3249</v>
      </c>
      <c r="E4429" s="34">
        <v>-9.6999999999999993</v>
      </c>
      <c r="F4429" s="34">
        <v>10.9</v>
      </c>
      <c r="G4429" s="35">
        <v>91</v>
      </c>
      <c r="H4429" s="35">
        <v>12</v>
      </c>
      <c r="I4429" s="36"/>
    </row>
    <row r="4430" spans="2:9" ht="15.75" thickTop="1" thickBot="1" x14ac:dyDescent="0.25">
      <c r="B4430" s="22">
        <v>4425</v>
      </c>
      <c r="C4430" s="32">
        <v>64579</v>
      </c>
      <c r="D4430" s="33" t="s">
        <v>3250</v>
      </c>
      <c r="E4430" s="34">
        <v>-10.3</v>
      </c>
      <c r="F4430" s="34">
        <v>10.9</v>
      </c>
      <c r="G4430" s="35">
        <v>89</v>
      </c>
      <c r="H4430" s="35">
        <v>12</v>
      </c>
      <c r="I4430" s="36"/>
    </row>
    <row r="4431" spans="2:9" ht="15.75" thickTop="1" thickBot="1" x14ac:dyDescent="0.25">
      <c r="B4431" s="22">
        <v>4426</v>
      </c>
      <c r="C4431" s="32">
        <v>64584</v>
      </c>
      <c r="D4431" s="33" t="s">
        <v>3251</v>
      </c>
      <c r="E4431" s="34">
        <v>-10.199999999999999</v>
      </c>
      <c r="F4431" s="34">
        <v>11</v>
      </c>
      <c r="G4431" s="35">
        <v>88</v>
      </c>
      <c r="H4431" s="35">
        <v>12</v>
      </c>
      <c r="I4431" s="36"/>
    </row>
    <row r="4432" spans="2:9" ht="15.75" thickTop="1" thickBot="1" x14ac:dyDescent="0.25">
      <c r="B4432" s="22">
        <v>4427</v>
      </c>
      <c r="C4432" s="32">
        <v>64589</v>
      </c>
      <c r="D4432" s="33" t="s">
        <v>3252</v>
      </c>
      <c r="E4432" s="34">
        <v>-10.1</v>
      </c>
      <c r="F4432" s="34">
        <v>10.9</v>
      </c>
      <c r="G4432" s="35">
        <v>88</v>
      </c>
      <c r="H4432" s="35">
        <v>12</v>
      </c>
      <c r="I4432" s="36"/>
    </row>
    <row r="4433" spans="2:9" ht="15.75" thickTop="1" thickBot="1" x14ac:dyDescent="0.25">
      <c r="B4433" s="22">
        <v>4428</v>
      </c>
      <c r="C4433" s="32">
        <v>64625</v>
      </c>
      <c r="D4433" s="33" t="s">
        <v>3253</v>
      </c>
      <c r="E4433" s="34">
        <v>-10.3</v>
      </c>
      <c r="F4433" s="34">
        <v>10.4</v>
      </c>
      <c r="G4433" s="35">
        <v>192</v>
      </c>
      <c r="H4433" s="35">
        <v>12</v>
      </c>
      <c r="I4433" s="36"/>
    </row>
    <row r="4434" spans="2:9" ht="15.75" thickTop="1" thickBot="1" x14ac:dyDescent="0.25">
      <c r="B4434" s="22">
        <v>4429</v>
      </c>
      <c r="C4434" s="32">
        <v>64646</v>
      </c>
      <c r="D4434" s="33" t="s">
        <v>3254</v>
      </c>
      <c r="E4434" s="34">
        <v>-10.4</v>
      </c>
      <c r="F4434" s="34">
        <v>10.1</v>
      </c>
      <c r="G4434" s="35">
        <v>264</v>
      </c>
      <c r="H4434" s="35">
        <v>6</v>
      </c>
      <c r="I4434" s="36"/>
    </row>
    <row r="4435" spans="2:9" ht="15.75" thickTop="1" thickBot="1" x14ac:dyDescent="0.25">
      <c r="B4435" s="22">
        <v>4430</v>
      </c>
      <c r="C4435" s="32">
        <v>64653</v>
      </c>
      <c r="D4435" s="33" t="s">
        <v>3255</v>
      </c>
      <c r="E4435" s="34">
        <v>-10.6</v>
      </c>
      <c r="F4435" s="34">
        <v>11</v>
      </c>
      <c r="G4435" s="35">
        <v>94</v>
      </c>
      <c r="H4435" s="35">
        <v>12</v>
      </c>
      <c r="I4435" s="36"/>
    </row>
    <row r="4436" spans="2:9" ht="15.75" thickTop="1" thickBot="1" x14ac:dyDescent="0.25">
      <c r="B4436" s="22">
        <v>4431</v>
      </c>
      <c r="C4436" s="32">
        <v>64658</v>
      </c>
      <c r="D4436" s="33" t="s">
        <v>3256</v>
      </c>
      <c r="E4436" s="34">
        <v>-10.3</v>
      </c>
      <c r="F4436" s="34">
        <v>10.4</v>
      </c>
      <c r="G4436" s="35">
        <v>210</v>
      </c>
      <c r="H4436" s="35">
        <v>6</v>
      </c>
      <c r="I4436" s="36"/>
    </row>
    <row r="4437" spans="2:9" ht="15.75" thickTop="1" thickBot="1" x14ac:dyDescent="0.25">
      <c r="B4437" s="22">
        <v>4432</v>
      </c>
      <c r="C4437" s="32">
        <v>64665</v>
      </c>
      <c r="D4437" s="33" t="s">
        <v>3257</v>
      </c>
      <c r="E4437" s="34">
        <v>-10.5</v>
      </c>
      <c r="F4437" s="34">
        <v>10.9</v>
      </c>
      <c r="G4437" s="35">
        <v>93</v>
      </c>
      <c r="H4437" s="35">
        <v>12</v>
      </c>
      <c r="I4437" s="36"/>
    </row>
    <row r="4438" spans="2:9" ht="15.75" thickTop="1" thickBot="1" x14ac:dyDescent="0.25">
      <c r="B4438" s="22">
        <v>4433</v>
      </c>
      <c r="C4438" s="32">
        <v>64668</v>
      </c>
      <c r="D4438" s="33" t="s">
        <v>3258</v>
      </c>
      <c r="E4438" s="34">
        <v>-10.1</v>
      </c>
      <c r="F4438" s="34">
        <v>10.5</v>
      </c>
      <c r="G4438" s="35">
        <v>197</v>
      </c>
      <c r="H4438" s="35">
        <v>6</v>
      </c>
      <c r="I4438" s="36"/>
    </row>
    <row r="4439" spans="2:9" ht="15.75" thickTop="1" thickBot="1" x14ac:dyDescent="0.25">
      <c r="B4439" s="22">
        <v>4434</v>
      </c>
      <c r="C4439" s="32">
        <v>64673</v>
      </c>
      <c r="D4439" s="33" t="s">
        <v>3259</v>
      </c>
      <c r="E4439" s="34">
        <v>-10.5</v>
      </c>
      <c r="F4439" s="34">
        <v>10.9</v>
      </c>
      <c r="G4439" s="35">
        <v>94</v>
      </c>
      <c r="H4439" s="35">
        <v>12</v>
      </c>
      <c r="I4439" s="36"/>
    </row>
    <row r="4440" spans="2:9" ht="15.75" thickTop="1" thickBot="1" x14ac:dyDescent="0.25">
      <c r="B4440" s="22">
        <v>4435</v>
      </c>
      <c r="C4440" s="32">
        <v>64678</v>
      </c>
      <c r="D4440" s="33" t="s">
        <v>3260</v>
      </c>
      <c r="E4440" s="34">
        <v>-11.8</v>
      </c>
      <c r="F4440" s="34">
        <v>8.6999999999999993</v>
      </c>
      <c r="G4440" s="35">
        <v>493</v>
      </c>
      <c r="H4440" s="35">
        <v>6</v>
      </c>
      <c r="I4440" s="36"/>
    </row>
    <row r="4441" spans="2:9" ht="15.75" thickTop="1" thickBot="1" x14ac:dyDescent="0.25">
      <c r="B4441" s="22">
        <v>4436</v>
      </c>
      <c r="C4441" s="32">
        <v>64683</v>
      </c>
      <c r="D4441" s="33" t="s">
        <v>3261</v>
      </c>
      <c r="E4441" s="34">
        <v>-10.7</v>
      </c>
      <c r="F4441" s="34">
        <v>10.9</v>
      </c>
      <c r="G4441" s="35">
        <v>91</v>
      </c>
      <c r="H4441" s="35">
        <v>12</v>
      </c>
      <c r="I4441" s="36"/>
    </row>
    <row r="4442" spans="2:9" ht="15.75" thickTop="1" thickBot="1" x14ac:dyDescent="0.25">
      <c r="B4442" s="22">
        <v>4437</v>
      </c>
      <c r="C4442" s="32">
        <v>64686</v>
      </c>
      <c r="D4442" s="33" t="s">
        <v>3262</v>
      </c>
      <c r="E4442" s="34">
        <v>-10.6</v>
      </c>
      <c r="F4442" s="34">
        <v>9.8000000000000007</v>
      </c>
      <c r="G4442" s="35">
        <v>299</v>
      </c>
      <c r="H4442" s="35">
        <v>6</v>
      </c>
      <c r="I4442" s="36"/>
    </row>
    <row r="4443" spans="2:9" ht="15.75" thickTop="1" thickBot="1" x14ac:dyDescent="0.25">
      <c r="B4443" s="22">
        <v>4438</v>
      </c>
      <c r="C4443" s="32">
        <v>64689</v>
      </c>
      <c r="D4443" s="33" t="s">
        <v>3263</v>
      </c>
      <c r="E4443" s="34">
        <v>-11.8</v>
      </c>
      <c r="F4443" s="34">
        <v>8.6999999999999993</v>
      </c>
      <c r="G4443" s="35">
        <v>491</v>
      </c>
      <c r="H4443" s="35">
        <v>6</v>
      </c>
      <c r="I4443" s="36"/>
    </row>
    <row r="4444" spans="2:9" ht="15.75" thickTop="1" thickBot="1" x14ac:dyDescent="0.25">
      <c r="B4444" s="22">
        <v>4439</v>
      </c>
      <c r="C4444" s="32">
        <v>64711</v>
      </c>
      <c r="D4444" s="33" t="s">
        <v>3264</v>
      </c>
      <c r="E4444" s="34">
        <v>-10.8</v>
      </c>
      <c r="F4444" s="34">
        <v>9.9</v>
      </c>
      <c r="G4444" s="35">
        <v>255</v>
      </c>
      <c r="H4444" s="35">
        <v>6</v>
      </c>
      <c r="I4444" s="36"/>
    </row>
    <row r="4445" spans="2:9" ht="15.75" thickTop="1" thickBot="1" x14ac:dyDescent="0.25">
      <c r="B4445" s="22">
        <v>4440</v>
      </c>
      <c r="C4445" s="32">
        <v>64720</v>
      </c>
      <c r="D4445" s="33" t="s">
        <v>3265</v>
      </c>
      <c r="E4445" s="34">
        <v>-11.6</v>
      </c>
      <c r="F4445" s="34">
        <v>9.1999999999999993</v>
      </c>
      <c r="G4445" s="35">
        <v>398</v>
      </c>
      <c r="H4445" s="35">
        <v>6</v>
      </c>
      <c r="I4445" s="36"/>
    </row>
    <row r="4446" spans="2:9" ht="15.75" thickTop="1" thickBot="1" x14ac:dyDescent="0.25">
      <c r="B4446" s="22">
        <v>4441</v>
      </c>
      <c r="C4446" s="32">
        <v>64732</v>
      </c>
      <c r="D4446" s="33" t="s">
        <v>3266</v>
      </c>
      <c r="E4446" s="34">
        <v>-10.9</v>
      </c>
      <c r="F4446" s="34">
        <v>10</v>
      </c>
      <c r="G4446" s="35">
        <v>236</v>
      </c>
      <c r="H4446" s="35">
        <v>6</v>
      </c>
      <c r="I4446" s="36"/>
    </row>
    <row r="4447" spans="2:9" ht="15.75" thickTop="1" thickBot="1" x14ac:dyDescent="0.25">
      <c r="B4447" s="22">
        <v>4442</v>
      </c>
      <c r="C4447" s="32">
        <v>64739</v>
      </c>
      <c r="D4447" s="33" t="s">
        <v>3267</v>
      </c>
      <c r="E4447" s="34">
        <v>-10.8</v>
      </c>
      <c r="F4447" s="34">
        <v>9.6999999999999993</v>
      </c>
      <c r="G4447" s="35">
        <v>281</v>
      </c>
      <c r="H4447" s="35">
        <v>6</v>
      </c>
      <c r="I4447" s="36"/>
    </row>
    <row r="4448" spans="2:9" ht="15.75" thickTop="1" thickBot="1" x14ac:dyDescent="0.25">
      <c r="B4448" s="22">
        <v>4443</v>
      </c>
      <c r="C4448" s="32">
        <v>64743</v>
      </c>
      <c r="D4448" s="33" t="s">
        <v>3268</v>
      </c>
      <c r="E4448" s="34">
        <v>-11.7</v>
      </c>
      <c r="F4448" s="34">
        <v>8.9</v>
      </c>
      <c r="G4448" s="35">
        <v>455</v>
      </c>
      <c r="H4448" s="35">
        <v>6</v>
      </c>
      <c r="I4448" s="36"/>
    </row>
    <row r="4449" spans="2:9" ht="15.75" thickTop="1" thickBot="1" x14ac:dyDescent="0.25">
      <c r="B4449" s="22">
        <v>4444</v>
      </c>
      <c r="C4449" s="32">
        <v>64747</v>
      </c>
      <c r="D4449" s="33" t="s">
        <v>3269</v>
      </c>
      <c r="E4449" s="34">
        <v>-10.7</v>
      </c>
      <c r="F4449" s="34">
        <v>10.1</v>
      </c>
      <c r="G4449" s="35">
        <v>202</v>
      </c>
      <c r="H4449" s="35">
        <v>6</v>
      </c>
      <c r="I4449" s="36"/>
    </row>
    <row r="4450" spans="2:9" ht="15.75" thickTop="1" thickBot="1" x14ac:dyDescent="0.25">
      <c r="B4450" s="22">
        <v>4445</v>
      </c>
      <c r="C4450" s="32">
        <v>64750</v>
      </c>
      <c r="D4450" s="33" t="s">
        <v>3270</v>
      </c>
      <c r="E4450" s="34">
        <v>-10.9</v>
      </c>
      <c r="F4450" s="34">
        <v>9.6</v>
      </c>
      <c r="G4450" s="35">
        <v>291</v>
      </c>
      <c r="H4450" s="35">
        <v>6</v>
      </c>
      <c r="I4450" s="36"/>
    </row>
    <row r="4451" spans="2:9" ht="15.75" thickTop="1" thickBot="1" x14ac:dyDescent="0.25">
      <c r="B4451" s="22">
        <v>4446</v>
      </c>
      <c r="C4451" s="32">
        <v>64753</v>
      </c>
      <c r="D4451" s="33" t="s">
        <v>3271</v>
      </c>
      <c r="E4451" s="34">
        <v>-11</v>
      </c>
      <c r="F4451" s="34">
        <v>9.5</v>
      </c>
      <c r="G4451" s="35">
        <v>314</v>
      </c>
      <c r="H4451" s="35">
        <v>6</v>
      </c>
      <c r="I4451" s="36"/>
    </row>
    <row r="4452" spans="2:9" ht="15.75" thickTop="1" thickBot="1" x14ac:dyDescent="0.25">
      <c r="B4452" s="22">
        <v>4447</v>
      </c>
      <c r="C4452" s="32">
        <v>64754</v>
      </c>
      <c r="D4452" s="33" t="s">
        <v>3272</v>
      </c>
      <c r="E4452" s="34">
        <v>-11.3</v>
      </c>
      <c r="F4452" s="34">
        <v>9.6</v>
      </c>
      <c r="G4452" s="35">
        <v>341</v>
      </c>
      <c r="H4452" s="35">
        <v>6</v>
      </c>
      <c r="I4452" s="36"/>
    </row>
    <row r="4453" spans="2:9" ht="15.75" thickTop="1" thickBot="1" x14ac:dyDescent="0.25">
      <c r="B4453" s="22">
        <v>4448</v>
      </c>
      <c r="C4453" s="32">
        <v>64756</v>
      </c>
      <c r="D4453" s="33" t="s">
        <v>3273</v>
      </c>
      <c r="E4453" s="34">
        <v>-11.3</v>
      </c>
      <c r="F4453" s="34">
        <v>9.1999999999999993</v>
      </c>
      <c r="G4453" s="35">
        <v>392</v>
      </c>
      <c r="H4453" s="35">
        <v>6</v>
      </c>
      <c r="I4453" s="36"/>
    </row>
    <row r="4454" spans="2:9" ht="15.75" thickTop="1" thickBot="1" x14ac:dyDescent="0.25">
      <c r="B4454" s="22">
        <v>4449</v>
      </c>
      <c r="C4454" s="32">
        <v>64757</v>
      </c>
      <c r="D4454" s="33" t="s">
        <v>3274</v>
      </c>
      <c r="E4454" s="34">
        <v>-11.1</v>
      </c>
      <c r="F4454" s="34">
        <v>9.4</v>
      </c>
      <c r="G4454" s="35">
        <v>370</v>
      </c>
      <c r="H4454" s="35">
        <v>6</v>
      </c>
      <c r="I4454" s="36"/>
    </row>
    <row r="4455" spans="2:9" ht="15.75" thickTop="1" thickBot="1" x14ac:dyDescent="0.25">
      <c r="B4455" s="22">
        <v>4450</v>
      </c>
      <c r="C4455" s="32">
        <v>64759</v>
      </c>
      <c r="D4455" s="33" t="s">
        <v>3275</v>
      </c>
      <c r="E4455" s="34">
        <v>-11.6</v>
      </c>
      <c r="F4455" s="34">
        <v>9</v>
      </c>
      <c r="G4455" s="35">
        <v>438</v>
      </c>
      <c r="H4455" s="35">
        <v>6</v>
      </c>
      <c r="I4455" s="36"/>
    </row>
    <row r="4456" spans="2:9" ht="15.75" thickTop="1" thickBot="1" x14ac:dyDescent="0.25">
      <c r="B4456" s="22">
        <v>4451</v>
      </c>
      <c r="C4456" s="32">
        <v>64807</v>
      </c>
      <c r="D4456" s="33" t="s">
        <v>3276</v>
      </c>
      <c r="E4456" s="34">
        <v>-10.3</v>
      </c>
      <c r="F4456" s="34">
        <v>10.6</v>
      </c>
      <c r="G4456" s="35">
        <v>146</v>
      </c>
      <c r="H4456" s="35">
        <v>12</v>
      </c>
      <c r="I4456" s="36"/>
    </row>
    <row r="4457" spans="2:9" ht="15.75" thickTop="1" thickBot="1" x14ac:dyDescent="0.25">
      <c r="B4457" s="22">
        <v>4452</v>
      </c>
      <c r="C4457" s="32">
        <v>64823</v>
      </c>
      <c r="D4457" s="33" t="s">
        <v>3277</v>
      </c>
      <c r="E4457" s="34">
        <v>-10.5</v>
      </c>
      <c r="F4457" s="34">
        <v>10.199999999999999</v>
      </c>
      <c r="G4457" s="35">
        <v>217</v>
      </c>
      <c r="H4457" s="35">
        <v>12</v>
      </c>
      <c r="I4457" s="36"/>
    </row>
    <row r="4458" spans="2:9" ht="15.75" thickTop="1" thickBot="1" x14ac:dyDescent="0.25">
      <c r="B4458" s="22">
        <v>4453</v>
      </c>
      <c r="C4458" s="32">
        <v>64832</v>
      </c>
      <c r="D4458" s="33" t="s">
        <v>3278</v>
      </c>
      <c r="E4458" s="34">
        <v>-10.1</v>
      </c>
      <c r="F4458" s="34">
        <v>10.8</v>
      </c>
      <c r="G4458" s="35">
        <v>128</v>
      </c>
      <c r="H4458" s="35">
        <v>12</v>
      </c>
      <c r="I4458" s="36"/>
    </row>
    <row r="4459" spans="2:9" ht="15.75" thickTop="1" thickBot="1" x14ac:dyDescent="0.25">
      <c r="B4459" s="22">
        <v>4454</v>
      </c>
      <c r="C4459" s="32">
        <v>64839</v>
      </c>
      <c r="D4459" s="33" t="s">
        <v>2410</v>
      </c>
      <c r="E4459" s="34">
        <v>-10.3</v>
      </c>
      <c r="F4459" s="34">
        <v>10.6</v>
      </c>
      <c r="G4459" s="35">
        <v>156</v>
      </c>
      <c r="H4459" s="35">
        <v>12</v>
      </c>
      <c r="I4459" s="36"/>
    </row>
    <row r="4460" spans="2:9" ht="15.75" thickTop="1" thickBot="1" x14ac:dyDescent="0.25">
      <c r="B4460" s="22">
        <v>4455</v>
      </c>
      <c r="C4460" s="32">
        <v>64846</v>
      </c>
      <c r="D4460" s="33" t="s">
        <v>3279</v>
      </c>
      <c r="E4460" s="34">
        <v>-10.3</v>
      </c>
      <c r="F4460" s="34">
        <v>10.6</v>
      </c>
      <c r="G4460" s="35">
        <v>147</v>
      </c>
      <c r="H4460" s="35">
        <v>6</v>
      </c>
      <c r="I4460" s="36"/>
    </row>
    <row r="4461" spans="2:9" ht="15.75" thickTop="1" thickBot="1" x14ac:dyDescent="0.25">
      <c r="B4461" s="22">
        <v>4456</v>
      </c>
      <c r="C4461" s="32">
        <v>64850</v>
      </c>
      <c r="D4461" s="33" t="s">
        <v>3280</v>
      </c>
      <c r="E4461" s="34">
        <v>-11</v>
      </c>
      <c r="F4461" s="34">
        <v>9.9</v>
      </c>
      <c r="G4461" s="35">
        <v>244</v>
      </c>
      <c r="H4461" s="35">
        <v>12</v>
      </c>
      <c r="I4461" s="36"/>
    </row>
    <row r="4462" spans="2:9" ht="15.75" thickTop="1" thickBot="1" x14ac:dyDescent="0.25">
      <c r="B4462" s="22">
        <v>4457</v>
      </c>
      <c r="C4462" s="32">
        <v>64853</v>
      </c>
      <c r="D4462" s="33" t="s">
        <v>3281</v>
      </c>
      <c r="E4462" s="34">
        <v>-10.6</v>
      </c>
      <c r="F4462" s="34">
        <v>10</v>
      </c>
      <c r="G4462" s="35">
        <v>233</v>
      </c>
      <c r="H4462" s="35">
        <v>6</v>
      </c>
      <c r="I4462" s="36"/>
    </row>
    <row r="4463" spans="2:9" ht="15.75" thickTop="1" thickBot="1" x14ac:dyDescent="0.25">
      <c r="B4463" s="22">
        <v>4458</v>
      </c>
      <c r="C4463" s="32">
        <v>64859</v>
      </c>
      <c r="D4463" s="33" t="s">
        <v>3282</v>
      </c>
      <c r="E4463" s="34">
        <v>-10.3</v>
      </c>
      <c r="F4463" s="34">
        <v>10.5</v>
      </c>
      <c r="G4463" s="35">
        <v>165</v>
      </c>
      <c r="H4463" s="35">
        <v>12</v>
      </c>
      <c r="I4463" s="36"/>
    </row>
    <row r="4464" spans="2:9" ht="15.75" thickTop="1" thickBot="1" x14ac:dyDescent="0.25">
      <c r="B4464" s="22">
        <v>4459</v>
      </c>
      <c r="C4464" s="32">
        <v>65183</v>
      </c>
      <c r="D4464" s="33" t="s">
        <v>2770</v>
      </c>
      <c r="E4464" s="34">
        <v>-8.8000000000000007</v>
      </c>
      <c r="F4464" s="34">
        <v>11.5</v>
      </c>
      <c r="G4464" s="35">
        <v>125</v>
      </c>
      <c r="H4464" s="35">
        <v>12</v>
      </c>
      <c r="I4464" s="36"/>
    </row>
    <row r="4465" spans="2:9" ht="15.75" thickTop="1" thickBot="1" x14ac:dyDescent="0.25">
      <c r="B4465" s="22">
        <v>4460</v>
      </c>
      <c r="C4465" s="32">
        <v>65185</v>
      </c>
      <c r="D4465" s="33" t="s">
        <v>2770</v>
      </c>
      <c r="E4465" s="34">
        <v>-8.4</v>
      </c>
      <c r="F4465" s="34">
        <v>11.7</v>
      </c>
      <c r="G4465" s="35">
        <v>118</v>
      </c>
      <c r="H4465" s="35">
        <v>12</v>
      </c>
      <c r="I4465" s="36"/>
    </row>
    <row r="4466" spans="2:9" ht="15.75" thickTop="1" thickBot="1" x14ac:dyDescent="0.25">
      <c r="B4466" s="22">
        <v>4461</v>
      </c>
      <c r="C4466" s="32">
        <v>65187</v>
      </c>
      <c r="D4466" s="33" t="s">
        <v>2770</v>
      </c>
      <c r="E4466" s="34">
        <v>-9.3000000000000007</v>
      </c>
      <c r="F4466" s="34">
        <v>10.9</v>
      </c>
      <c r="G4466" s="35">
        <v>118</v>
      </c>
      <c r="H4466" s="35">
        <v>12</v>
      </c>
      <c r="I4466" s="36"/>
    </row>
    <row r="4467" spans="2:9" ht="15.75" thickTop="1" thickBot="1" x14ac:dyDescent="0.25">
      <c r="B4467" s="22">
        <v>4462</v>
      </c>
      <c r="C4467" s="32">
        <v>65189</v>
      </c>
      <c r="D4467" s="33" t="s">
        <v>2770</v>
      </c>
      <c r="E4467" s="34">
        <v>-9</v>
      </c>
      <c r="F4467" s="34">
        <v>11.1</v>
      </c>
      <c r="G4467" s="35">
        <v>146</v>
      </c>
      <c r="H4467" s="35">
        <v>12</v>
      </c>
      <c r="I4467" s="36"/>
    </row>
    <row r="4468" spans="2:9" ht="15.75" thickTop="1" thickBot="1" x14ac:dyDescent="0.25">
      <c r="B4468" s="22">
        <v>4463</v>
      </c>
      <c r="C4468" s="32">
        <v>65191</v>
      </c>
      <c r="D4468" s="33" t="s">
        <v>2770</v>
      </c>
      <c r="E4468" s="34">
        <v>-9.5</v>
      </c>
      <c r="F4468" s="34">
        <v>10.5</v>
      </c>
      <c r="G4468" s="35">
        <v>207</v>
      </c>
      <c r="H4468" s="35">
        <v>12</v>
      </c>
      <c r="I4468" s="36"/>
    </row>
    <row r="4469" spans="2:9" ht="15.75" thickTop="1" thickBot="1" x14ac:dyDescent="0.25">
      <c r="B4469" s="22">
        <v>4464</v>
      </c>
      <c r="C4469" s="32">
        <v>65193</v>
      </c>
      <c r="D4469" s="33" t="s">
        <v>2770</v>
      </c>
      <c r="E4469" s="34">
        <v>-10.4</v>
      </c>
      <c r="F4469" s="34">
        <v>9.8000000000000007</v>
      </c>
      <c r="G4469" s="35">
        <v>282</v>
      </c>
      <c r="H4469" s="35">
        <v>12</v>
      </c>
      <c r="I4469" s="36"/>
    </row>
    <row r="4470" spans="2:9" ht="15.75" thickTop="1" thickBot="1" x14ac:dyDescent="0.25">
      <c r="B4470" s="22">
        <v>4465</v>
      </c>
      <c r="C4470" s="32">
        <v>65195</v>
      </c>
      <c r="D4470" s="33" t="s">
        <v>2770</v>
      </c>
      <c r="E4470" s="34">
        <v>-10.5</v>
      </c>
      <c r="F4470" s="34">
        <v>9.6</v>
      </c>
      <c r="G4470" s="35">
        <v>288</v>
      </c>
      <c r="H4470" s="35">
        <v>12</v>
      </c>
      <c r="I4470" s="36"/>
    </row>
    <row r="4471" spans="2:9" ht="15.75" thickTop="1" thickBot="1" x14ac:dyDescent="0.25">
      <c r="B4471" s="22">
        <v>4466</v>
      </c>
      <c r="C4471" s="32">
        <v>65197</v>
      </c>
      <c r="D4471" s="33" t="s">
        <v>2770</v>
      </c>
      <c r="E4471" s="34">
        <v>-9.5</v>
      </c>
      <c r="F4471" s="34">
        <v>10.6</v>
      </c>
      <c r="G4471" s="35">
        <v>163</v>
      </c>
      <c r="H4471" s="35">
        <v>12</v>
      </c>
      <c r="I4471" s="36"/>
    </row>
    <row r="4472" spans="2:9" ht="15.75" thickTop="1" thickBot="1" x14ac:dyDescent="0.25">
      <c r="B4472" s="22">
        <v>4467</v>
      </c>
      <c r="C4472" s="32">
        <v>65199</v>
      </c>
      <c r="D4472" s="33" t="s">
        <v>2770</v>
      </c>
      <c r="E4472" s="34">
        <v>-10.5</v>
      </c>
      <c r="F4472" s="34">
        <v>9.6999999999999993</v>
      </c>
      <c r="G4472" s="35">
        <v>287</v>
      </c>
      <c r="H4472" s="35">
        <v>12</v>
      </c>
      <c r="I4472" s="36"/>
    </row>
    <row r="4473" spans="2:9" ht="15.75" thickTop="1" thickBot="1" x14ac:dyDescent="0.25">
      <c r="B4473" s="22">
        <v>4468</v>
      </c>
      <c r="C4473" s="32">
        <v>65201</v>
      </c>
      <c r="D4473" s="33" t="s">
        <v>2770</v>
      </c>
      <c r="E4473" s="34">
        <v>-9.9</v>
      </c>
      <c r="F4473" s="34">
        <v>10.3</v>
      </c>
      <c r="G4473" s="35">
        <v>177</v>
      </c>
      <c r="H4473" s="35">
        <v>12</v>
      </c>
      <c r="I4473" s="36"/>
    </row>
    <row r="4474" spans="2:9" ht="15.75" thickTop="1" thickBot="1" x14ac:dyDescent="0.25">
      <c r="B4474" s="22">
        <v>4469</v>
      </c>
      <c r="C4474" s="32">
        <v>65203</v>
      </c>
      <c r="D4474" s="33" t="s">
        <v>2770</v>
      </c>
      <c r="E4474" s="34">
        <v>-9.1</v>
      </c>
      <c r="F4474" s="34">
        <v>11.1</v>
      </c>
      <c r="G4474" s="35">
        <v>91</v>
      </c>
      <c r="H4474" s="35">
        <v>12</v>
      </c>
      <c r="I4474" s="36"/>
    </row>
    <row r="4475" spans="2:9" ht="15.75" thickTop="1" thickBot="1" x14ac:dyDescent="0.25">
      <c r="B4475" s="22">
        <v>4470</v>
      </c>
      <c r="C4475" s="32">
        <v>65205</v>
      </c>
      <c r="D4475" s="33" t="s">
        <v>2770</v>
      </c>
      <c r="E4475" s="34">
        <v>-9.8000000000000007</v>
      </c>
      <c r="F4475" s="34">
        <v>10.6</v>
      </c>
      <c r="G4475" s="35">
        <v>147</v>
      </c>
      <c r="H4475" s="35">
        <v>12</v>
      </c>
      <c r="I4475" s="36"/>
    </row>
    <row r="4476" spans="2:9" ht="15.75" thickTop="1" thickBot="1" x14ac:dyDescent="0.25">
      <c r="B4476" s="22">
        <v>4471</v>
      </c>
      <c r="C4476" s="32">
        <v>65207</v>
      </c>
      <c r="D4476" s="33" t="s">
        <v>2770</v>
      </c>
      <c r="E4476" s="34">
        <v>-10.4</v>
      </c>
      <c r="F4476" s="34">
        <v>9.8000000000000007</v>
      </c>
      <c r="G4476" s="35">
        <v>267</v>
      </c>
      <c r="H4476" s="35">
        <v>12</v>
      </c>
      <c r="I4476" s="36"/>
    </row>
    <row r="4477" spans="2:9" ht="15.75" thickTop="1" thickBot="1" x14ac:dyDescent="0.25">
      <c r="B4477" s="22">
        <v>4472</v>
      </c>
      <c r="C4477" s="32">
        <v>65232</v>
      </c>
      <c r="D4477" s="33" t="s">
        <v>3283</v>
      </c>
      <c r="E4477" s="34">
        <v>-10.8</v>
      </c>
      <c r="F4477" s="34">
        <v>9</v>
      </c>
      <c r="G4477" s="35">
        <v>406</v>
      </c>
      <c r="H4477" s="35">
        <v>7</v>
      </c>
      <c r="I4477" s="36"/>
    </row>
    <row r="4478" spans="2:9" ht="15.75" thickTop="1" thickBot="1" x14ac:dyDescent="0.25">
      <c r="B4478" s="22">
        <v>4473</v>
      </c>
      <c r="C4478" s="32">
        <v>65239</v>
      </c>
      <c r="D4478" s="33" t="s">
        <v>3284</v>
      </c>
      <c r="E4478" s="34">
        <v>-9.8000000000000007</v>
      </c>
      <c r="F4478" s="34">
        <v>10.7</v>
      </c>
      <c r="G4478" s="35">
        <v>124</v>
      </c>
      <c r="H4478" s="35">
        <v>12</v>
      </c>
      <c r="I4478" s="36"/>
    </row>
    <row r="4479" spans="2:9" ht="15.75" thickTop="1" thickBot="1" x14ac:dyDescent="0.25">
      <c r="B4479" s="22">
        <v>4474</v>
      </c>
      <c r="C4479" s="32">
        <v>65307</v>
      </c>
      <c r="D4479" s="33" t="s">
        <v>3285</v>
      </c>
      <c r="E4479" s="34">
        <v>-10.9</v>
      </c>
      <c r="F4479" s="34">
        <v>8.8000000000000007</v>
      </c>
      <c r="G4479" s="35">
        <v>435</v>
      </c>
      <c r="H4479" s="35">
        <v>7</v>
      </c>
      <c r="I4479" s="36"/>
    </row>
    <row r="4480" spans="2:9" ht="15.75" thickTop="1" thickBot="1" x14ac:dyDescent="0.25">
      <c r="B4480" s="22">
        <v>4475</v>
      </c>
      <c r="C4480" s="32">
        <v>65321</v>
      </c>
      <c r="D4480" s="33" t="s">
        <v>3286</v>
      </c>
      <c r="E4480" s="34">
        <v>-10.9</v>
      </c>
      <c r="F4480" s="34">
        <v>8.6999999999999993</v>
      </c>
      <c r="G4480" s="35">
        <v>460</v>
      </c>
      <c r="H4480" s="35">
        <v>7</v>
      </c>
      <c r="I4480" s="36"/>
    </row>
    <row r="4481" spans="2:9" ht="15.75" thickTop="1" thickBot="1" x14ac:dyDescent="0.25">
      <c r="B4481" s="22">
        <v>4476</v>
      </c>
      <c r="C4481" s="32">
        <v>65326</v>
      </c>
      <c r="D4481" s="33" t="s">
        <v>3287</v>
      </c>
      <c r="E4481" s="34">
        <v>-10.1</v>
      </c>
      <c r="F4481" s="34">
        <v>9.8000000000000007</v>
      </c>
      <c r="G4481" s="35">
        <v>246</v>
      </c>
      <c r="H4481" s="35">
        <v>7</v>
      </c>
      <c r="I4481" s="36"/>
    </row>
    <row r="4482" spans="2:9" ht="15.75" thickTop="1" thickBot="1" x14ac:dyDescent="0.25">
      <c r="B4482" s="22">
        <v>4477</v>
      </c>
      <c r="C4482" s="32">
        <v>65329</v>
      </c>
      <c r="D4482" s="33" t="s">
        <v>3288</v>
      </c>
      <c r="E4482" s="34">
        <v>-10.5</v>
      </c>
      <c r="F4482" s="34">
        <v>9.5</v>
      </c>
      <c r="G4482" s="35">
        <v>306</v>
      </c>
      <c r="H4482" s="35">
        <v>7</v>
      </c>
      <c r="I4482" s="36"/>
    </row>
    <row r="4483" spans="2:9" ht="15.75" thickTop="1" thickBot="1" x14ac:dyDescent="0.25">
      <c r="B4483" s="22">
        <v>4478</v>
      </c>
      <c r="C4483" s="32">
        <v>65343</v>
      </c>
      <c r="D4483" s="33" t="s">
        <v>3289</v>
      </c>
      <c r="E4483" s="34">
        <v>-10</v>
      </c>
      <c r="F4483" s="34">
        <v>10.4</v>
      </c>
      <c r="G4483" s="35">
        <v>171</v>
      </c>
      <c r="H4483" s="35">
        <v>12</v>
      </c>
      <c r="I4483" s="36"/>
    </row>
    <row r="4484" spans="2:9" ht="15.75" thickTop="1" thickBot="1" x14ac:dyDescent="0.25">
      <c r="B4484" s="22">
        <v>4479</v>
      </c>
      <c r="C4484" s="32">
        <v>65344</v>
      </c>
      <c r="D4484" s="33" t="s">
        <v>3289</v>
      </c>
      <c r="E4484" s="34">
        <v>-10.5</v>
      </c>
      <c r="F4484" s="34">
        <v>9.6</v>
      </c>
      <c r="G4484" s="35">
        <v>300</v>
      </c>
      <c r="H4484" s="35">
        <v>12</v>
      </c>
      <c r="I4484" s="36"/>
    </row>
    <row r="4485" spans="2:9" ht="15.75" thickTop="1" thickBot="1" x14ac:dyDescent="0.25">
      <c r="B4485" s="22">
        <v>4480</v>
      </c>
      <c r="C4485" s="32">
        <v>65345</v>
      </c>
      <c r="D4485" s="33" t="s">
        <v>3289</v>
      </c>
      <c r="E4485" s="34">
        <v>-10.3</v>
      </c>
      <c r="F4485" s="34">
        <v>9.6999999999999993</v>
      </c>
      <c r="G4485" s="35">
        <v>286</v>
      </c>
      <c r="H4485" s="35">
        <v>12</v>
      </c>
      <c r="I4485" s="36"/>
    </row>
    <row r="4486" spans="2:9" ht="15.75" thickTop="1" thickBot="1" x14ac:dyDescent="0.25">
      <c r="B4486" s="22">
        <v>4481</v>
      </c>
      <c r="C4486" s="32">
        <v>65346</v>
      </c>
      <c r="D4486" s="33" t="s">
        <v>3289</v>
      </c>
      <c r="E4486" s="34">
        <v>-10</v>
      </c>
      <c r="F4486" s="34">
        <v>10.4</v>
      </c>
      <c r="G4486" s="35">
        <v>167</v>
      </c>
      <c r="H4486" s="35">
        <v>12</v>
      </c>
      <c r="I4486" s="36"/>
    </row>
    <row r="4487" spans="2:9" ht="15.75" thickTop="1" thickBot="1" x14ac:dyDescent="0.25">
      <c r="B4487" s="22">
        <v>4482</v>
      </c>
      <c r="C4487" s="32">
        <v>65347</v>
      </c>
      <c r="D4487" s="33" t="s">
        <v>3289</v>
      </c>
      <c r="E4487" s="34">
        <v>-10.3</v>
      </c>
      <c r="F4487" s="34">
        <v>9.5</v>
      </c>
      <c r="G4487" s="35">
        <v>317</v>
      </c>
      <c r="H4487" s="35">
        <v>12</v>
      </c>
      <c r="I4487" s="36"/>
    </row>
    <row r="4488" spans="2:9" ht="15.75" thickTop="1" thickBot="1" x14ac:dyDescent="0.25">
      <c r="B4488" s="22">
        <v>4483</v>
      </c>
      <c r="C4488" s="32">
        <v>65366</v>
      </c>
      <c r="D4488" s="33" t="s">
        <v>3290</v>
      </c>
      <c r="E4488" s="34">
        <v>-10.3</v>
      </c>
      <c r="F4488" s="34">
        <v>9.4</v>
      </c>
      <c r="G4488" s="35">
        <v>320</v>
      </c>
      <c r="H4488" s="35">
        <v>7</v>
      </c>
      <c r="I4488" s="36"/>
    </row>
    <row r="4489" spans="2:9" ht="15.75" thickTop="1" thickBot="1" x14ac:dyDescent="0.25">
      <c r="B4489" s="22">
        <v>4484</v>
      </c>
      <c r="C4489" s="32">
        <v>65375</v>
      </c>
      <c r="D4489" s="33" t="s">
        <v>3291</v>
      </c>
      <c r="E4489" s="34">
        <v>-11.5</v>
      </c>
      <c r="F4489" s="34">
        <v>8.1999999999999993</v>
      </c>
      <c r="G4489" s="35">
        <v>542</v>
      </c>
      <c r="H4489" s="35">
        <v>7</v>
      </c>
      <c r="I4489" s="36"/>
    </row>
    <row r="4490" spans="2:9" ht="15.75" thickTop="1" thickBot="1" x14ac:dyDescent="0.25">
      <c r="B4490" s="22">
        <v>4485</v>
      </c>
      <c r="C4490" s="32">
        <v>65385</v>
      </c>
      <c r="D4490" s="33" t="s">
        <v>3292</v>
      </c>
      <c r="E4490" s="34">
        <v>-10.8</v>
      </c>
      <c r="F4490" s="34">
        <v>8.8000000000000007</v>
      </c>
      <c r="G4490" s="35">
        <v>440</v>
      </c>
      <c r="H4490" s="35">
        <v>7</v>
      </c>
      <c r="I4490" s="36"/>
    </row>
    <row r="4491" spans="2:9" ht="15.75" thickTop="1" thickBot="1" x14ac:dyDescent="0.25">
      <c r="B4491" s="22">
        <v>4486</v>
      </c>
      <c r="C4491" s="32">
        <v>65388</v>
      </c>
      <c r="D4491" s="33" t="s">
        <v>3293</v>
      </c>
      <c r="E4491" s="34">
        <v>-11.1</v>
      </c>
      <c r="F4491" s="34">
        <v>8.6999999999999993</v>
      </c>
      <c r="G4491" s="35">
        <v>467</v>
      </c>
      <c r="H4491" s="35">
        <v>7</v>
      </c>
      <c r="I4491" s="36"/>
    </row>
    <row r="4492" spans="2:9" ht="15.75" thickTop="1" thickBot="1" x14ac:dyDescent="0.25">
      <c r="B4492" s="22">
        <v>4487</v>
      </c>
      <c r="C4492" s="32">
        <v>65391</v>
      </c>
      <c r="D4492" s="33" t="s">
        <v>3294</v>
      </c>
      <c r="E4492" s="34">
        <v>-10.6</v>
      </c>
      <c r="F4492" s="34">
        <v>9</v>
      </c>
      <c r="G4492" s="35">
        <v>397</v>
      </c>
      <c r="H4492" s="35">
        <v>7</v>
      </c>
      <c r="I4492" s="36"/>
    </row>
    <row r="4493" spans="2:9" ht="15.75" thickTop="1" thickBot="1" x14ac:dyDescent="0.25">
      <c r="B4493" s="22">
        <v>4488</v>
      </c>
      <c r="C4493" s="32">
        <v>65396</v>
      </c>
      <c r="D4493" s="33" t="s">
        <v>3295</v>
      </c>
      <c r="E4493" s="34">
        <v>-9.8000000000000007</v>
      </c>
      <c r="F4493" s="34">
        <v>10.7</v>
      </c>
      <c r="G4493" s="35">
        <v>124</v>
      </c>
      <c r="H4493" s="35">
        <v>12</v>
      </c>
      <c r="I4493" s="36"/>
    </row>
    <row r="4494" spans="2:9" ht="15.75" thickTop="1" thickBot="1" x14ac:dyDescent="0.25">
      <c r="B4494" s="22">
        <v>4489</v>
      </c>
      <c r="C4494" s="32">
        <v>65399</v>
      </c>
      <c r="D4494" s="33" t="s">
        <v>3296</v>
      </c>
      <c r="E4494" s="34">
        <v>-10.3</v>
      </c>
      <c r="F4494" s="34">
        <v>9.6</v>
      </c>
      <c r="G4494" s="35">
        <v>293</v>
      </c>
      <c r="H4494" s="35">
        <v>12</v>
      </c>
      <c r="I4494" s="36"/>
    </row>
    <row r="4495" spans="2:9" ht="15.75" thickTop="1" thickBot="1" x14ac:dyDescent="0.25">
      <c r="B4495" s="22">
        <v>4490</v>
      </c>
      <c r="C4495" s="32">
        <v>65428</v>
      </c>
      <c r="D4495" s="33" t="s">
        <v>3297</v>
      </c>
      <c r="E4495" s="34">
        <v>-9.3000000000000007</v>
      </c>
      <c r="F4495" s="34">
        <v>11</v>
      </c>
      <c r="G4495" s="35">
        <v>91</v>
      </c>
      <c r="H4495" s="35">
        <v>12</v>
      </c>
      <c r="I4495" s="36"/>
    </row>
    <row r="4496" spans="2:9" ht="15.75" thickTop="1" thickBot="1" x14ac:dyDescent="0.25">
      <c r="B4496" s="22">
        <v>4491</v>
      </c>
      <c r="C4496" s="32">
        <v>65439</v>
      </c>
      <c r="D4496" s="33" t="s">
        <v>3298</v>
      </c>
      <c r="E4496" s="34">
        <v>-9.8000000000000007</v>
      </c>
      <c r="F4496" s="34">
        <v>10.7</v>
      </c>
      <c r="G4496" s="35">
        <v>132</v>
      </c>
      <c r="H4496" s="35">
        <v>12</v>
      </c>
      <c r="I4496" s="36"/>
    </row>
    <row r="4497" spans="2:9" ht="15.75" thickTop="1" thickBot="1" x14ac:dyDescent="0.25">
      <c r="B4497" s="22">
        <v>4492</v>
      </c>
      <c r="C4497" s="32">
        <v>65451</v>
      </c>
      <c r="D4497" s="33" t="s">
        <v>3299</v>
      </c>
      <c r="E4497" s="34">
        <v>-9.5</v>
      </c>
      <c r="F4497" s="34">
        <v>11</v>
      </c>
      <c r="G4497" s="35">
        <v>100</v>
      </c>
      <c r="H4497" s="35">
        <v>12</v>
      </c>
      <c r="I4497" s="36"/>
    </row>
    <row r="4498" spans="2:9" ht="15.75" thickTop="1" thickBot="1" x14ac:dyDescent="0.25">
      <c r="B4498" s="22">
        <v>4493</v>
      </c>
      <c r="C4498" s="32">
        <v>65462</v>
      </c>
      <c r="D4498" s="33" t="s">
        <v>3300</v>
      </c>
      <c r="E4498" s="34">
        <v>-9.6999999999999993</v>
      </c>
      <c r="F4498" s="34">
        <v>10.9</v>
      </c>
      <c r="G4498" s="35">
        <v>85</v>
      </c>
      <c r="H4498" s="35">
        <v>12</v>
      </c>
      <c r="I4498" s="36"/>
    </row>
    <row r="4499" spans="2:9" ht="15.75" thickTop="1" thickBot="1" x14ac:dyDescent="0.25">
      <c r="B4499" s="22">
        <v>4494</v>
      </c>
      <c r="C4499" s="32">
        <v>65468</v>
      </c>
      <c r="D4499" s="33" t="s">
        <v>3301</v>
      </c>
      <c r="E4499" s="34">
        <v>-9.9</v>
      </c>
      <c r="F4499" s="34">
        <v>10.9</v>
      </c>
      <c r="G4499" s="35">
        <v>84</v>
      </c>
      <c r="H4499" s="35">
        <v>12</v>
      </c>
      <c r="I4499" s="36"/>
    </row>
    <row r="4500" spans="2:9" ht="15.75" thickTop="1" thickBot="1" x14ac:dyDescent="0.25">
      <c r="B4500" s="22">
        <v>4495</v>
      </c>
      <c r="C4500" s="32">
        <v>65474</v>
      </c>
      <c r="D4500" s="33" t="s">
        <v>3302</v>
      </c>
      <c r="E4500" s="34">
        <v>-9.6999999999999993</v>
      </c>
      <c r="F4500" s="34">
        <v>10.9</v>
      </c>
      <c r="G4500" s="35">
        <v>88</v>
      </c>
      <c r="H4500" s="35">
        <v>12</v>
      </c>
      <c r="I4500" s="36"/>
    </row>
    <row r="4501" spans="2:9" ht="15.75" thickTop="1" thickBot="1" x14ac:dyDescent="0.25">
      <c r="B4501" s="22">
        <v>4496</v>
      </c>
      <c r="C4501" s="32">
        <v>65479</v>
      </c>
      <c r="D4501" s="33" t="s">
        <v>3303</v>
      </c>
      <c r="E4501" s="34">
        <v>-9.8000000000000007</v>
      </c>
      <c r="F4501" s="34">
        <v>10.9</v>
      </c>
      <c r="G4501" s="35">
        <v>91</v>
      </c>
      <c r="H4501" s="35">
        <v>12</v>
      </c>
      <c r="I4501" s="36"/>
    </row>
    <row r="4502" spans="2:9" ht="15.75" thickTop="1" thickBot="1" x14ac:dyDescent="0.25">
      <c r="B4502" s="22">
        <v>4497</v>
      </c>
      <c r="C4502" s="32">
        <v>65510</v>
      </c>
      <c r="D4502" s="33" t="s">
        <v>3304</v>
      </c>
      <c r="E4502" s="34">
        <v>-10.6</v>
      </c>
      <c r="F4502" s="34">
        <v>9.3000000000000007</v>
      </c>
      <c r="G4502" s="35">
        <v>321</v>
      </c>
      <c r="H4502" s="35">
        <v>7</v>
      </c>
      <c r="I4502" s="36"/>
    </row>
    <row r="4503" spans="2:9" ht="15.75" thickTop="1" thickBot="1" x14ac:dyDescent="0.25">
      <c r="B4503" s="22">
        <v>4498</v>
      </c>
      <c r="C4503" s="32">
        <v>65520</v>
      </c>
      <c r="D4503" s="33" t="s">
        <v>3305</v>
      </c>
      <c r="E4503" s="34">
        <v>-10.6</v>
      </c>
      <c r="F4503" s="34">
        <v>9.3000000000000007</v>
      </c>
      <c r="G4503" s="35">
        <v>312</v>
      </c>
      <c r="H4503" s="35">
        <v>7</v>
      </c>
      <c r="I4503" s="36"/>
    </row>
    <row r="4504" spans="2:9" ht="15.75" thickTop="1" thickBot="1" x14ac:dyDescent="0.25">
      <c r="B4504" s="22">
        <v>4499</v>
      </c>
      <c r="C4504" s="32">
        <v>65527</v>
      </c>
      <c r="D4504" s="33" t="s">
        <v>3306</v>
      </c>
      <c r="E4504" s="34">
        <v>-10.7</v>
      </c>
      <c r="F4504" s="34">
        <v>9.3000000000000007</v>
      </c>
      <c r="G4504" s="35">
        <v>353</v>
      </c>
      <c r="H4504" s="35">
        <v>7</v>
      </c>
      <c r="I4504" s="36"/>
    </row>
    <row r="4505" spans="2:9" ht="15.75" thickTop="1" thickBot="1" x14ac:dyDescent="0.25">
      <c r="B4505" s="22">
        <v>4500</v>
      </c>
      <c r="C4505" s="32">
        <v>65529</v>
      </c>
      <c r="D4505" s="33" t="s">
        <v>3307</v>
      </c>
      <c r="E4505" s="34">
        <v>-10.8</v>
      </c>
      <c r="F4505" s="34">
        <v>8.9</v>
      </c>
      <c r="G4505" s="35">
        <v>426</v>
      </c>
      <c r="H4505" s="35">
        <v>7</v>
      </c>
      <c r="I4505" s="36"/>
    </row>
    <row r="4506" spans="2:9" ht="15.75" thickTop="1" thickBot="1" x14ac:dyDescent="0.25">
      <c r="B4506" s="22">
        <v>4501</v>
      </c>
      <c r="C4506" s="32">
        <v>65549</v>
      </c>
      <c r="D4506" s="33" t="s">
        <v>3308</v>
      </c>
      <c r="E4506" s="34">
        <v>-9.3000000000000007</v>
      </c>
      <c r="F4506" s="34">
        <v>10.6</v>
      </c>
      <c r="G4506" s="35">
        <v>146</v>
      </c>
      <c r="H4506" s="35">
        <v>7</v>
      </c>
      <c r="I4506" s="36"/>
    </row>
    <row r="4507" spans="2:9" ht="15.75" thickTop="1" thickBot="1" x14ac:dyDescent="0.25">
      <c r="B4507" s="22">
        <v>4502</v>
      </c>
      <c r="C4507" s="32">
        <v>65550</v>
      </c>
      <c r="D4507" s="33" t="s">
        <v>3308</v>
      </c>
      <c r="E4507" s="34">
        <v>-9.9</v>
      </c>
      <c r="F4507" s="34">
        <v>10</v>
      </c>
      <c r="G4507" s="35">
        <v>182</v>
      </c>
      <c r="H4507" s="35">
        <v>7</v>
      </c>
      <c r="I4507" s="36"/>
    </row>
    <row r="4508" spans="2:9" ht="15.75" thickTop="1" thickBot="1" x14ac:dyDescent="0.25">
      <c r="B4508" s="22">
        <v>4503</v>
      </c>
      <c r="C4508" s="32">
        <v>65551</v>
      </c>
      <c r="D4508" s="33" t="s">
        <v>3308</v>
      </c>
      <c r="E4508" s="34">
        <v>-10</v>
      </c>
      <c r="F4508" s="34">
        <v>10</v>
      </c>
      <c r="G4508" s="35">
        <v>146</v>
      </c>
      <c r="H4508" s="35">
        <v>7</v>
      </c>
      <c r="I4508" s="36"/>
    </row>
    <row r="4509" spans="2:9" ht="15.75" thickTop="1" thickBot="1" x14ac:dyDescent="0.25">
      <c r="B4509" s="22">
        <v>4504</v>
      </c>
      <c r="C4509" s="32">
        <v>65552</v>
      </c>
      <c r="D4509" s="33" t="s">
        <v>3308</v>
      </c>
      <c r="E4509" s="34">
        <v>-9.9</v>
      </c>
      <c r="F4509" s="34">
        <v>10</v>
      </c>
      <c r="G4509" s="35">
        <v>162</v>
      </c>
      <c r="H4509" s="35">
        <v>7</v>
      </c>
      <c r="I4509" s="36"/>
    </row>
    <row r="4510" spans="2:9" ht="15.75" thickTop="1" thickBot="1" x14ac:dyDescent="0.25">
      <c r="B4510" s="22">
        <v>4505</v>
      </c>
      <c r="C4510" s="32">
        <v>65553</v>
      </c>
      <c r="D4510" s="33" t="s">
        <v>3308</v>
      </c>
      <c r="E4510" s="34">
        <v>-10</v>
      </c>
      <c r="F4510" s="34">
        <v>10</v>
      </c>
      <c r="G4510" s="35">
        <v>169</v>
      </c>
      <c r="H4510" s="35">
        <v>7</v>
      </c>
      <c r="I4510" s="36"/>
    </row>
    <row r="4511" spans="2:9" ht="15.75" thickTop="1" thickBot="1" x14ac:dyDescent="0.25">
      <c r="B4511" s="22">
        <v>4506</v>
      </c>
      <c r="C4511" s="32">
        <v>65554</v>
      </c>
      <c r="D4511" s="33" t="s">
        <v>3308</v>
      </c>
      <c r="E4511" s="34">
        <v>-10.1</v>
      </c>
      <c r="F4511" s="34">
        <v>9.9</v>
      </c>
      <c r="G4511" s="35">
        <v>183</v>
      </c>
      <c r="H4511" s="35">
        <v>7</v>
      </c>
      <c r="I4511" s="36"/>
    </row>
    <row r="4512" spans="2:9" ht="15.75" thickTop="1" thickBot="1" x14ac:dyDescent="0.25">
      <c r="B4512" s="22">
        <v>4507</v>
      </c>
      <c r="C4512" s="32">
        <v>65555</v>
      </c>
      <c r="D4512" s="33" t="s">
        <v>3308</v>
      </c>
      <c r="E4512" s="34">
        <v>-10</v>
      </c>
      <c r="F4512" s="34">
        <v>9.9</v>
      </c>
      <c r="G4512" s="35">
        <v>192</v>
      </c>
      <c r="H4512" s="35">
        <v>7</v>
      </c>
      <c r="I4512" s="36"/>
    </row>
    <row r="4513" spans="2:9" ht="15.75" thickTop="1" thickBot="1" x14ac:dyDescent="0.25">
      <c r="B4513" s="22">
        <v>4508</v>
      </c>
      <c r="C4513" s="32">
        <v>65556</v>
      </c>
      <c r="D4513" s="33" t="s">
        <v>3308</v>
      </c>
      <c r="E4513" s="34">
        <v>-9.6999999999999993</v>
      </c>
      <c r="F4513" s="34">
        <v>10.1</v>
      </c>
      <c r="G4513" s="35">
        <v>166</v>
      </c>
      <c r="H4513" s="35">
        <v>7</v>
      </c>
      <c r="I4513" s="36"/>
    </row>
    <row r="4514" spans="2:9" ht="15.75" thickTop="1" thickBot="1" x14ac:dyDescent="0.25">
      <c r="B4514" s="22">
        <v>4509</v>
      </c>
      <c r="C4514" s="32">
        <v>65558</v>
      </c>
      <c r="D4514" s="33" t="s">
        <v>3309</v>
      </c>
      <c r="E4514" s="34">
        <v>-10.1</v>
      </c>
      <c r="F4514" s="34">
        <v>9.6999999999999993</v>
      </c>
      <c r="G4514" s="35">
        <v>258</v>
      </c>
      <c r="H4514" s="35">
        <v>7</v>
      </c>
      <c r="I4514" s="36"/>
    </row>
    <row r="4515" spans="2:9" ht="15.75" thickTop="1" thickBot="1" x14ac:dyDescent="0.25">
      <c r="B4515" s="22">
        <v>4510</v>
      </c>
      <c r="C4515" s="32">
        <v>65582</v>
      </c>
      <c r="D4515" s="33" t="s">
        <v>3310</v>
      </c>
      <c r="E4515" s="34">
        <v>-9.6</v>
      </c>
      <c r="F4515" s="34">
        <v>10.1</v>
      </c>
      <c r="G4515" s="35">
        <v>186</v>
      </c>
      <c r="H4515" s="35">
        <v>7</v>
      </c>
      <c r="I4515" s="36"/>
    </row>
    <row r="4516" spans="2:9" ht="15.75" thickTop="1" thickBot="1" x14ac:dyDescent="0.25">
      <c r="B4516" s="22">
        <v>4511</v>
      </c>
      <c r="C4516" s="32">
        <v>65589</v>
      </c>
      <c r="D4516" s="33" t="s">
        <v>3311</v>
      </c>
      <c r="E4516" s="34">
        <v>-10.1</v>
      </c>
      <c r="F4516" s="34">
        <v>9.9</v>
      </c>
      <c r="G4516" s="35">
        <v>169</v>
      </c>
      <c r="H4516" s="35">
        <v>6</v>
      </c>
      <c r="I4516" s="36"/>
    </row>
    <row r="4517" spans="2:9" ht="15.75" thickTop="1" thickBot="1" x14ac:dyDescent="0.25">
      <c r="B4517" s="22">
        <v>4512</v>
      </c>
      <c r="C4517" s="32">
        <v>65594</v>
      </c>
      <c r="D4517" s="33" t="s">
        <v>3312</v>
      </c>
      <c r="E4517" s="34">
        <v>-10.1</v>
      </c>
      <c r="F4517" s="34">
        <v>10</v>
      </c>
      <c r="G4517" s="35">
        <v>136</v>
      </c>
      <c r="H4517" s="35">
        <v>7</v>
      </c>
      <c r="I4517" s="36"/>
    </row>
    <row r="4518" spans="2:9" ht="15.75" thickTop="1" thickBot="1" x14ac:dyDescent="0.25">
      <c r="B4518" s="22">
        <v>4513</v>
      </c>
      <c r="C4518" s="32">
        <v>65597</v>
      </c>
      <c r="D4518" s="33" t="s">
        <v>3313</v>
      </c>
      <c r="E4518" s="34">
        <v>-10.1</v>
      </c>
      <c r="F4518" s="34">
        <v>9.6999999999999993</v>
      </c>
      <c r="G4518" s="35">
        <v>227</v>
      </c>
      <c r="H4518" s="35">
        <v>7</v>
      </c>
      <c r="I4518" s="36"/>
    </row>
    <row r="4519" spans="2:9" ht="15.75" thickTop="1" thickBot="1" x14ac:dyDescent="0.25">
      <c r="B4519" s="22">
        <v>4514</v>
      </c>
      <c r="C4519" s="32">
        <v>65599</v>
      </c>
      <c r="D4519" s="33" t="s">
        <v>3314</v>
      </c>
      <c r="E4519" s="34">
        <v>-10.199999999999999</v>
      </c>
      <c r="F4519" s="34">
        <v>9.6</v>
      </c>
      <c r="G4519" s="35">
        <v>238</v>
      </c>
      <c r="H4519" s="35">
        <v>6</v>
      </c>
      <c r="I4519" s="36"/>
    </row>
    <row r="4520" spans="2:9" ht="15.75" thickTop="1" thickBot="1" x14ac:dyDescent="0.25">
      <c r="B4520" s="22">
        <v>4515</v>
      </c>
      <c r="C4520" s="32">
        <v>65604</v>
      </c>
      <c r="D4520" s="33" t="s">
        <v>3315</v>
      </c>
      <c r="E4520" s="34">
        <v>-9.9</v>
      </c>
      <c r="F4520" s="34">
        <v>10</v>
      </c>
      <c r="G4520" s="35">
        <v>163</v>
      </c>
      <c r="H4520" s="35">
        <v>7</v>
      </c>
      <c r="I4520" s="36"/>
    </row>
    <row r="4521" spans="2:9" ht="15.75" thickTop="1" thickBot="1" x14ac:dyDescent="0.25">
      <c r="B4521" s="22">
        <v>4516</v>
      </c>
      <c r="C4521" s="32">
        <v>65606</v>
      </c>
      <c r="D4521" s="33" t="s">
        <v>3316</v>
      </c>
      <c r="E4521" s="34">
        <v>-10.3</v>
      </c>
      <c r="F4521" s="34">
        <v>9.8000000000000007</v>
      </c>
      <c r="G4521" s="35">
        <v>173</v>
      </c>
      <c r="H4521" s="35">
        <v>7</v>
      </c>
      <c r="I4521" s="36"/>
    </row>
    <row r="4522" spans="2:9" ht="15.75" thickTop="1" thickBot="1" x14ac:dyDescent="0.25">
      <c r="B4522" s="22">
        <v>4517</v>
      </c>
      <c r="C4522" s="32">
        <v>65611</v>
      </c>
      <c r="D4522" s="33" t="s">
        <v>3317</v>
      </c>
      <c r="E4522" s="34">
        <v>-10</v>
      </c>
      <c r="F4522" s="34">
        <v>10.1</v>
      </c>
      <c r="G4522" s="35">
        <v>140</v>
      </c>
      <c r="H4522" s="35">
        <v>7</v>
      </c>
      <c r="I4522" s="36"/>
    </row>
    <row r="4523" spans="2:9" ht="15.75" thickTop="1" thickBot="1" x14ac:dyDescent="0.25">
      <c r="B4523" s="22">
        <v>4518</v>
      </c>
      <c r="C4523" s="32">
        <v>65614</v>
      </c>
      <c r="D4523" s="33" t="s">
        <v>3318</v>
      </c>
      <c r="E4523" s="34">
        <v>-10.5</v>
      </c>
      <c r="F4523" s="34">
        <v>9.5</v>
      </c>
      <c r="G4523" s="35">
        <v>248</v>
      </c>
      <c r="H4523" s="35">
        <v>6</v>
      </c>
      <c r="I4523" s="36"/>
    </row>
    <row r="4524" spans="2:9" ht="15.75" thickTop="1" thickBot="1" x14ac:dyDescent="0.25">
      <c r="B4524" s="22">
        <v>4519</v>
      </c>
      <c r="C4524" s="32">
        <v>65618</v>
      </c>
      <c r="D4524" s="33" t="s">
        <v>3319</v>
      </c>
      <c r="E4524" s="34">
        <v>-10.5</v>
      </c>
      <c r="F4524" s="34">
        <v>9.6</v>
      </c>
      <c r="G4524" s="35">
        <v>245</v>
      </c>
      <c r="H4524" s="35">
        <v>7</v>
      </c>
      <c r="I4524" s="36"/>
    </row>
    <row r="4525" spans="2:9" ht="15.75" thickTop="1" thickBot="1" x14ac:dyDescent="0.25">
      <c r="B4525" s="22">
        <v>4520</v>
      </c>
      <c r="C4525" s="32">
        <v>65620</v>
      </c>
      <c r="D4525" s="33" t="s">
        <v>3320</v>
      </c>
      <c r="E4525" s="34">
        <v>-10.7</v>
      </c>
      <c r="F4525" s="34">
        <v>9.1</v>
      </c>
      <c r="G4525" s="35">
        <v>330</v>
      </c>
      <c r="H4525" s="35">
        <v>6</v>
      </c>
      <c r="I4525" s="36"/>
    </row>
    <row r="4526" spans="2:9" ht="15.75" thickTop="1" thickBot="1" x14ac:dyDescent="0.25">
      <c r="B4526" s="22">
        <v>4521</v>
      </c>
      <c r="C4526" s="32">
        <v>65623</v>
      </c>
      <c r="D4526" s="33" t="s">
        <v>3321</v>
      </c>
      <c r="E4526" s="34">
        <v>-9.8000000000000007</v>
      </c>
      <c r="F4526" s="34">
        <v>9.9</v>
      </c>
      <c r="G4526" s="35">
        <v>203</v>
      </c>
      <c r="H4526" s="35">
        <v>7</v>
      </c>
      <c r="I4526" s="36"/>
    </row>
    <row r="4527" spans="2:9" ht="15.75" thickTop="1" thickBot="1" x14ac:dyDescent="0.25">
      <c r="B4527" s="22">
        <v>4522</v>
      </c>
      <c r="C4527" s="32">
        <v>65624</v>
      </c>
      <c r="D4527" s="33" t="s">
        <v>3322</v>
      </c>
      <c r="E4527" s="34">
        <v>-9.8000000000000007</v>
      </c>
      <c r="F4527" s="34">
        <v>9.9</v>
      </c>
      <c r="G4527" s="35">
        <v>213</v>
      </c>
      <c r="H4527" s="35">
        <v>7</v>
      </c>
      <c r="I4527" s="36"/>
    </row>
    <row r="4528" spans="2:9" ht="15.75" thickTop="1" thickBot="1" x14ac:dyDescent="0.25">
      <c r="B4528" s="22">
        <v>4523</v>
      </c>
      <c r="C4528" s="32">
        <v>65626</v>
      </c>
      <c r="D4528" s="33" t="s">
        <v>3323</v>
      </c>
      <c r="E4528" s="34">
        <v>-9.6</v>
      </c>
      <c r="F4528" s="34">
        <v>10.1</v>
      </c>
      <c r="G4528" s="35">
        <v>167</v>
      </c>
      <c r="H4528" s="35">
        <v>7</v>
      </c>
      <c r="I4528" s="36"/>
    </row>
    <row r="4529" spans="2:9" ht="15.75" thickTop="1" thickBot="1" x14ac:dyDescent="0.25">
      <c r="B4529" s="22">
        <v>4524</v>
      </c>
      <c r="C4529" s="32">
        <v>65627</v>
      </c>
      <c r="D4529" s="33" t="s">
        <v>3324</v>
      </c>
      <c r="E4529" s="34">
        <v>-10.3</v>
      </c>
      <c r="F4529" s="34">
        <v>9.6</v>
      </c>
      <c r="G4529" s="35">
        <v>228</v>
      </c>
      <c r="H4529" s="35">
        <v>6</v>
      </c>
      <c r="I4529" s="36"/>
    </row>
    <row r="4530" spans="2:9" ht="15.75" thickTop="1" thickBot="1" x14ac:dyDescent="0.25">
      <c r="B4530" s="22">
        <v>4525</v>
      </c>
      <c r="C4530" s="32">
        <v>65629</v>
      </c>
      <c r="D4530" s="33" t="s">
        <v>3325</v>
      </c>
      <c r="E4530" s="34">
        <v>-9.8000000000000007</v>
      </c>
      <c r="F4530" s="34">
        <v>10.1</v>
      </c>
      <c r="G4530" s="35">
        <v>166</v>
      </c>
      <c r="H4530" s="35">
        <v>7</v>
      </c>
      <c r="I4530" s="36"/>
    </row>
    <row r="4531" spans="2:9" ht="15.75" thickTop="1" thickBot="1" x14ac:dyDescent="0.25">
      <c r="B4531" s="22">
        <v>4526</v>
      </c>
      <c r="C4531" s="32">
        <v>65719</v>
      </c>
      <c r="D4531" s="33" t="s">
        <v>3326</v>
      </c>
      <c r="E4531" s="34">
        <v>-10.5</v>
      </c>
      <c r="F4531" s="34">
        <v>9.6999999999999993</v>
      </c>
      <c r="G4531" s="35">
        <v>292</v>
      </c>
      <c r="H4531" s="35">
        <v>12</v>
      </c>
      <c r="I4531" s="36"/>
    </row>
    <row r="4532" spans="2:9" ht="15.75" thickTop="1" thickBot="1" x14ac:dyDescent="0.25">
      <c r="B4532" s="22">
        <v>4527</v>
      </c>
      <c r="C4532" s="32">
        <v>65760</v>
      </c>
      <c r="D4532" s="33" t="s">
        <v>3327</v>
      </c>
      <c r="E4532" s="34">
        <v>-10</v>
      </c>
      <c r="F4532" s="34">
        <v>10.5</v>
      </c>
      <c r="G4532" s="35">
        <v>153</v>
      </c>
      <c r="H4532" s="35">
        <v>12</v>
      </c>
      <c r="I4532" s="36"/>
    </row>
    <row r="4533" spans="2:9" ht="15.75" thickTop="1" thickBot="1" x14ac:dyDescent="0.25">
      <c r="B4533" s="22">
        <v>4528</v>
      </c>
      <c r="C4533" s="32">
        <v>65779</v>
      </c>
      <c r="D4533" s="33" t="s">
        <v>3328</v>
      </c>
      <c r="E4533" s="34">
        <v>-10.3</v>
      </c>
      <c r="F4533" s="34">
        <v>10</v>
      </c>
      <c r="G4533" s="35">
        <v>242</v>
      </c>
      <c r="H4533" s="35">
        <v>7</v>
      </c>
      <c r="I4533" s="36"/>
    </row>
    <row r="4534" spans="2:9" ht="15.75" thickTop="1" thickBot="1" x14ac:dyDescent="0.25">
      <c r="B4534" s="22">
        <v>4529</v>
      </c>
      <c r="C4534" s="32">
        <v>65795</v>
      </c>
      <c r="D4534" s="33" t="s">
        <v>3329</v>
      </c>
      <c r="E4534" s="34">
        <v>-9.8000000000000007</v>
      </c>
      <c r="F4534" s="34">
        <v>10.8</v>
      </c>
      <c r="G4534" s="35">
        <v>97</v>
      </c>
      <c r="H4534" s="35">
        <v>12</v>
      </c>
      <c r="I4534" s="36"/>
    </row>
    <row r="4535" spans="2:9" ht="15.75" thickTop="1" thickBot="1" x14ac:dyDescent="0.25">
      <c r="B4535" s="22">
        <v>4530</v>
      </c>
      <c r="C4535" s="32">
        <v>65812</v>
      </c>
      <c r="D4535" s="33" t="s">
        <v>3330</v>
      </c>
      <c r="E4535" s="34">
        <v>-10.199999999999999</v>
      </c>
      <c r="F4535" s="34">
        <v>10.1</v>
      </c>
      <c r="G4535" s="35">
        <v>224</v>
      </c>
      <c r="H4535" s="35">
        <v>7</v>
      </c>
      <c r="I4535" s="36"/>
    </row>
    <row r="4536" spans="2:9" ht="15.75" thickTop="1" thickBot="1" x14ac:dyDescent="0.25">
      <c r="B4536" s="22">
        <v>4531</v>
      </c>
      <c r="C4536" s="32">
        <v>65817</v>
      </c>
      <c r="D4536" s="33" t="s">
        <v>3331</v>
      </c>
      <c r="E4536" s="34">
        <v>-10.7</v>
      </c>
      <c r="F4536" s="34">
        <v>9.5</v>
      </c>
      <c r="G4536" s="35">
        <v>305</v>
      </c>
      <c r="H4536" s="35">
        <v>7</v>
      </c>
      <c r="I4536" s="36"/>
    </row>
    <row r="4537" spans="2:9" ht="15.75" thickTop="1" thickBot="1" x14ac:dyDescent="0.25">
      <c r="B4537" s="22">
        <v>4532</v>
      </c>
      <c r="C4537" s="32">
        <v>65824</v>
      </c>
      <c r="D4537" s="33" t="s">
        <v>3332</v>
      </c>
      <c r="E4537" s="34">
        <v>-9.5</v>
      </c>
      <c r="F4537" s="34">
        <v>10.7</v>
      </c>
      <c r="G4537" s="35">
        <v>149</v>
      </c>
      <c r="H4537" s="35">
        <v>7</v>
      </c>
      <c r="I4537" s="36"/>
    </row>
    <row r="4538" spans="2:9" ht="15.75" thickTop="1" thickBot="1" x14ac:dyDescent="0.25">
      <c r="B4538" s="22">
        <v>4533</v>
      </c>
      <c r="C4538" s="32">
        <v>65830</v>
      </c>
      <c r="D4538" s="33" t="s">
        <v>3333</v>
      </c>
      <c r="E4538" s="34">
        <v>-9.5</v>
      </c>
      <c r="F4538" s="34">
        <v>10.9</v>
      </c>
      <c r="G4538" s="35">
        <v>111</v>
      </c>
      <c r="H4538" s="35">
        <v>12</v>
      </c>
      <c r="I4538" s="36"/>
    </row>
    <row r="4539" spans="2:9" ht="15.75" thickTop="1" thickBot="1" x14ac:dyDescent="0.25">
      <c r="B4539" s="22">
        <v>4534</v>
      </c>
      <c r="C4539" s="32">
        <v>65835</v>
      </c>
      <c r="D4539" s="33" t="s">
        <v>3334</v>
      </c>
      <c r="E4539" s="34">
        <v>-9.8000000000000007</v>
      </c>
      <c r="F4539" s="34">
        <v>10.6</v>
      </c>
      <c r="G4539" s="35">
        <v>150</v>
      </c>
      <c r="H4539" s="35">
        <v>12</v>
      </c>
      <c r="I4539" s="36"/>
    </row>
    <row r="4540" spans="2:9" ht="15.75" thickTop="1" thickBot="1" x14ac:dyDescent="0.25">
      <c r="B4540" s="22">
        <v>4535</v>
      </c>
      <c r="C4540" s="32">
        <v>65843</v>
      </c>
      <c r="D4540" s="33" t="s">
        <v>3335</v>
      </c>
      <c r="E4540" s="34">
        <v>-9.6</v>
      </c>
      <c r="F4540" s="34">
        <v>10.8</v>
      </c>
      <c r="G4540" s="35">
        <v>135</v>
      </c>
      <c r="H4540" s="35">
        <v>12</v>
      </c>
      <c r="I4540" s="36"/>
    </row>
    <row r="4541" spans="2:9" ht="15.75" thickTop="1" thickBot="1" x14ac:dyDescent="0.25">
      <c r="B4541" s="22">
        <v>4536</v>
      </c>
      <c r="C4541" s="32">
        <v>65929</v>
      </c>
      <c r="D4541" s="33" t="s">
        <v>3096</v>
      </c>
      <c r="E4541" s="34">
        <v>-9.3000000000000007</v>
      </c>
      <c r="F4541" s="34">
        <v>11.1</v>
      </c>
      <c r="G4541" s="35">
        <v>99</v>
      </c>
      <c r="H4541" s="35">
        <v>12</v>
      </c>
      <c r="I4541" s="36"/>
    </row>
    <row r="4542" spans="2:9" ht="15.75" thickTop="1" thickBot="1" x14ac:dyDescent="0.25">
      <c r="B4542" s="22">
        <v>4537</v>
      </c>
      <c r="C4542" s="32">
        <v>65931</v>
      </c>
      <c r="D4542" s="33" t="s">
        <v>3096</v>
      </c>
      <c r="E4542" s="34">
        <v>-9.6999999999999993</v>
      </c>
      <c r="F4542" s="34">
        <v>10.9</v>
      </c>
      <c r="G4542" s="35">
        <v>97</v>
      </c>
      <c r="H4542" s="35">
        <v>12</v>
      </c>
      <c r="I4542" s="36"/>
    </row>
    <row r="4543" spans="2:9" ht="15.75" thickTop="1" thickBot="1" x14ac:dyDescent="0.25">
      <c r="B4543" s="22">
        <v>4538</v>
      </c>
      <c r="C4543" s="32">
        <v>65933</v>
      </c>
      <c r="D4543" s="33" t="s">
        <v>3096</v>
      </c>
      <c r="E4543" s="34">
        <v>-9.3000000000000007</v>
      </c>
      <c r="F4543" s="34">
        <v>11.1</v>
      </c>
      <c r="G4543" s="35">
        <v>97</v>
      </c>
      <c r="H4543" s="35">
        <v>12</v>
      </c>
      <c r="I4543" s="36"/>
    </row>
    <row r="4544" spans="2:9" ht="15.75" thickTop="1" thickBot="1" x14ac:dyDescent="0.25">
      <c r="B4544" s="22">
        <v>4539</v>
      </c>
      <c r="C4544" s="32">
        <v>65934</v>
      </c>
      <c r="D4544" s="33" t="s">
        <v>3096</v>
      </c>
      <c r="E4544" s="34">
        <v>-9.5</v>
      </c>
      <c r="F4544" s="34">
        <v>11</v>
      </c>
      <c r="G4544" s="35">
        <v>96</v>
      </c>
      <c r="H4544" s="35">
        <v>12</v>
      </c>
      <c r="I4544" s="36"/>
    </row>
    <row r="4545" spans="2:9" ht="15.75" thickTop="1" thickBot="1" x14ac:dyDescent="0.25">
      <c r="B4545" s="22">
        <v>4540</v>
      </c>
      <c r="C4545" s="32">
        <v>65936</v>
      </c>
      <c r="D4545" s="33" t="s">
        <v>3096</v>
      </c>
      <c r="E4545" s="34">
        <v>-9.5</v>
      </c>
      <c r="F4545" s="34">
        <v>10.9</v>
      </c>
      <c r="G4545" s="35">
        <v>112</v>
      </c>
      <c r="H4545" s="35">
        <v>12</v>
      </c>
      <c r="I4545" s="36"/>
    </row>
    <row r="4546" spans="2:9" ht="15.75" thickTop="1" thickBot="1" x14ac:dyDescent="0.25">
      <c r="B4546" s="22">
        <v>4541</v>
      </c>
      <c r="C4546" s="32">
        <v>66111</v>
      </c>
      <c r="D4546" s="33" t="s">
        <v>3336</v>
      </c>
      <c r="E4546" s="34">
        <v>-8.5</v>
      </c>
      <c r="F4546" s="34">
        <v>11.2</v>
      </c>
      <c r="G4546" s="35">
        <v>197</v>
      </c>
      <c r="H4546" s="35">
        <v>6</v>
      </c>
      <c r="I4546" s="36"/>
    </row>
    <row r="4547" spans="2:9" ht="15.75" thickTop="1" thickBot="1" x14ac:dyDescent="0.25">
      <c r="B4547" s="22">
        <v>4542</v>
      </c>
      <c r="C4547" s="32">
        <v>66113</v>
      </c>
      <c r="D4547" s="33" t="s">
        <v>3336</v>
      </c>
      <c r="E4547" s="34">
        <v>-9.1999999999999993</v>
      </c>
      <c r="F4547" s="34">
        <v>10.4</v>
      </c>
      <c r="G4547" s="35">
        <v>221</v>
      </c>
      <c r="H4547" s="35">
        <v>6</v>
      </c>
      <c r="I4547" s="36"/>
    </row>
    <row r="4548" spans="2:9" ht="15.75" thickTop="1" thickBot="1" x14ac:dyDescent="0.25">
      <c r="B4548" s="22">
        <v>4543</v>
      </c>
      <c r="C4548" s="32">
        <v>66115</v>
      </c>
      <c r="D4548" s="33" t="s">
        <v>3336</v>
      </c>
      <c r="E4548" s="34">
        <v>-10.1</v>
      </c>
      <c r="F4548" s="34">
        <v>9.6999999999999993</v>
      </c>
      <c r="G4548" s="35">
        <v>317</v>
      </c>
      <c r="H4548" s="35">
        <v>6</v>
      </c>
      <c r="I4548" s="36"/>
    </row>
    <row r="4549" spans="2:9" ht="15.75" thickTop="1" thickBot="1" x14ac:dyDescent="0.25">
      <c r="B4549" s="22">
        <v>4544</v>
      </c>
      <c r="C4549" s="32">
        <v>66117</v>
      </c>
      <c r="D4549" s="33" t="s">
        <v>3336</v>
      </c>
      <c r="E4549" s="34">
        <v>-9.1999999999999993</v>
      </c>
      <c r="F4549" s="34">
        <v>10.4</v>
      </c>
      <c r="G4549" s="35">
        <v>226</v>
      </c>
      <c r="H4549" s="35">
        <v>6</v>
      </c>
      <c r="I4549" s="36"/>
    </row>
    <row r="4550" spans="2:9" ht="15.75" thickTop="1" thickBot="1" x14ac:dyDescent="0.25">
      <c r="B4550" s="22">
        <v>4545</v>
      </c>
      <c r="C4550" s="32">
        <v>66119</v>
      </c>
      <c r="D4550" s="33" t="s">
        <v>3336</v>
      </c>
      <c r="E4550" s="34">
        <v>-9.8000000000000007</v>
      </c>
      <c r="F4550" s="34">
        <v>10</v>
      </c>
      <c r="G4550" s="35">
        <v>306</v>
      </c>
      <c r="H4550" s="35">
        <v>6</v>
      </c>
      <c r="I4550" s="36"/>
    </row>
    <row r="4551" spans="2:9" ht="15.75" thickTop="1" thickBot="1" x14ac:dyDescent="0.25">
      <c r="B4551" s="22">
        <v>4546</v>
      </c>
      <c r="C4551" s="32">
        <v>66121</v>
      </c>
      <c r="D4551" s="33" t="s">
        <v>3336</v>
      </c>
      <c r="E4551" s="34">
        <v>-9</v>
      </c>
      <c r="F4551" s="34">
        <v>10.6</v>
      </c>
      <c r="G4551" s="35">
        <v>212</v>
      </c>
      <c r="H4551" s="35">
        <v>6</v>
      </c>
      <c r="I4551" s="36"/>
    </row>
    <row r="4552" spans="2:9" ht="15.75" thickTop="1" thickBot="1" x14ac:dyDescent="0.25">
      <c r="B4552" s="22">
        <v>4547</v>
      </c>
      <c r="C4552" s="32">
        <v>66123</v>
      </c>
      <c r="D4552" s="33" t="s">
        <v>3336</v>
      </c>
      <c r="E4552" s="34">
        <v>-9.3000000000000007</v>
      </c>
      <c r="F4552" s="34">
        <v>10.4</v>
      </c>
      <c r="G4552" s="35">
        <v>240</v>
      </c>
      <c r="H4552" s="35">
        <v>6</v>
      </c>
      <c r="I4552" s="36"/>
    </row>
    <row r="4553" spans="2:9" ht="15.75" thickTop="1" thickBot="1" x14ac:dyDescent="0.25">
      <c r="B4553" s="22">
        <v>4548</v>
      </c>
      <c r="C4553" s="32">
        <v>66125</v>
      </c>
      <c r="D4553" s="33" t="s">
        <v>3336</v>
      </c>
      <c r="E4553" s="34">
        <v>-9.5</v>
      </c>
      <c r="F4553" s="34">
        <v>10.199999999999999</v>
      </c>
      <c r="G4553" s="35">
        <v>223</v>
      </c>
      <c r="H4553" s="35">
        <v>6</v>
      </c>
      <c r="I4553" s="36"/>
    </row>
    <row r="4554" spans="2:9" ht="15.75" thickTop="1" thickBot="1" x14ac:dyDescent="0.25">
      <c r="B4554" s="22">
        <v>4549</v>
      </c>
      <c r="C4554" s="32">
        <v>66126</v>
      </c>
      <c r="D4554" s="33" t="s">
        <v>3336</v>
      </c>
      <c r="E4554" s="34">
        <v>-9.6999999999999993</v>
      </c>
      <c r="F4554" s="34">
        <v>10.1</v>
      </c>
      <c r="G4554" s="35">
        <v>266</v>
      </c>
      <c r="H4554" s="35">
        <v>6</v>
      </c>
      <c r="I4554" s="36"/>
    </row>
    <row r="4555" spans="2:9" ht="15.75" thickTop="1" thickBot="1" x14ac:dyDescent="0.25">
      <c r="B4555" s="22">
        <v>4550</v>
      </c>
      <c r="C4555" s="32">
        <v>66127</v>
      </c>
      <c r="D4555" s="33" t="s">
        <v>3336</v>
      </c>
      <c r="E4555" s="34">
        <v>-9.6</v>
      </c>
      <c r="F4555" s="34">
        <v>10.1</v>
      </c>
      <c r="G4555" s="35">
        <v>295</v>
      </c>
      <c r="H4555" s="35">
        <v>6</v>
      </c>
      <c r="I4555" s="36"/>
    </row>
    <row r="4556" spans="2:9" ht="15.75" thickTop="1" thickBot="1" x14ac:dyDescent="0.25">
      <c r="B4556" s="22">
        <v>4551</v>
      </c>
      <c r="C4556" s="32">
        <v>66128</v>
      </c>
      <c r="D4556" s="33" t="s">
        <v>3336</v>
      </c>
      <c r="E4556" s="34">
        <v>-9.4</v>
      </c>
      <c r="F4556" s="34">
        <v>10.3</v>
      </c>
      <c r="G4556" s="35">
        <v>245</v>
      </c>
      <c r="H4556" s="35">
        <v>6</v>
      </c>
      <c r="I4556" s="36"/>
    </row>
    <row r="4557" spans="2:9" ht="15.75" thickTop="1" thickBot="1" x14ac:dyDescent="0.25">
      <c r="B4557" s="22">
        <v>4552</v>
      </c>
      <c r="C4557" s="32">
        <v>66129</v>
      </c>
      <c r="D4557" s="33" t="s">
        <v>3336</v>
      </c>
      <c r="E4557" s="34">
        <v>-10.199999999999999</v>
      </c>
      <c r="F4557" s="34">
        <v>9.6999999999999993</v>
      </c>
      <c r="G4557" s="35">
        <v>330</v>
      </c>
      <c r="H4557" s="35">
        <v>6</v>
      </c>
      <c r="I4557" s="36"/>
    </row>
    <row r="4558" spans="2:9" ht="15.75" thickTop="1" thickBot="1" x14ac:dyDescent="0.25">
      <c r="B4558" s="22">
        <v>4553</v>
      </c>
      <c r="C4558" s="32">
        <v>66130</v>
      </c>
      <c r="D4558" s="33" t="s">
        <v>3336</v>
      </c>
      <c r="E4558" s="34">
        <v>-9.6</v>
      </c>
      <c r="F4558" s="34">
        <v>10.199999999999999</v>
      </c>
      <c r="G4558" s="35">
        <v>229</v>
      </c>
      <c r="H4558" s="35">
        <v>6</v>
      </c>
      <c r="I4558" s="36"/>
    </row>
    <row r="4559" spans="2:9" ht="15.75" thickTop="1" thickBot="1" x14ac:dyDescent="0.25">
      <c r="B4559" s="22">
        <v>4554</v>
      </c>
      <c r="C4559" s="32">
        <v>66131</v>
      </c>
      <c r="D4559" s="33" t="s">
        <v>3336</v>
      </c>
      <c r="E4559" s="34">
        <v>-10.1</v>
      </c>
      <c r="F4559" s="34">
        <v>9.8000000000000007</v>
      </c>
      <c r="G4559" s="35">
        <v>309</v>
      </c>
      <c r="H4559" s="35">
        <v>6</v>
      </c>
      <c r="I4559" s="36"/>
    </row>
    <row r="4560" spans="2:9" ht="15.75" thickTop="1" thickBot="1" x14ac:dyDescent="0.25">
      <c r="B4560" s="22">
        <v>4555</v>
      </c>
      <c r="C4560" s="32">
        <v>66132</v>
      </c>
      <c r="D4560" s="33" t="s">
        <v>3336</v>
      </c>
      <c r="E4560" s="34">
        <v>-10.199999999999999</v>
      </c>
      <c r="F4560" s="34">
        <v>9.6999999999999993</v>
      </c>
      <c r="G4560" s="35">
        <v>330</v>
      </c>
      <c r="H4560" s="35">
        <v>6</v>
      </c>
      <c r="I4560" s="36"/>
    </row>
    <row r="4561" spans="2:9" ht="15.75" thickTop="1" thickBot="1" x14ac:dyDescent="0.25">
      <c r="B4561" s="22">
        <v>4556</v>
      </c>
      <c r="C4561" s="32">
        <v>66133</v>
      </c>
      <c r="D4561" s="33" t="s">
        <v>3336</v>
      </c>
      <c r="E4561" s="34">
        <v>-9.5</v>
      </c>
      <c r="F4561" s="34">
        <v>10.199999999999999</v>
      </c>
      <c r="G4561" s="35">
        <v>227</v>
      </c>
      <c r="H4561" s="35">
        <v>6</v>
      </c>
      <c r="I4561" s="36"/>
    </row>
    <row r="4562" spans="2:9" ht="15.75" thickTop="1" thickBot="1" x14ac:dyDescent="0.25">
      <c r="B4562" s="22">
        <v>4557</v>
      </c>
      <c r="C4562" s="32">
        <v>66265</v>
      </c>
      <c r="D4562" s="33" t="s">
        <v>3337</v>
      </c>
      <c r="E4562" s="34">
        <v>-9.6999999999999993</v>
      </c>
      <c r="F4562" s="34">
        <v>10.1</v>
      </c>
      <c r="G4562" s="35">
        <v>265</v>
      </c>
      <c r="H4562" s="35">
        <v>6</v>
      </c>
      <c r="I4562" s="36"/>
    </row>
    <row r="4563" spans="2:9" ht="15.75" thickTop="1" thickBot="1" x14ac:dyDescent="0.25">
      <c r="B4563" s="22">
        <v>4558</v>
      </c>
      <c r="C4563" s="32">
        <v>66271</v>
      </c>
      <c r="D4563" s="33" t="s">
        <v>3338</v>
      </c>
      <c r="E4563" s="34">
        <v>-10.1</v>
      </c>
      <c r="F4563" s="34">
        <v>9.8000000000000007</v>
      </c>
      <c r="G4563" s="35">
        <v>314</v>
      </c>
      <c r="H4563" s="35">
        <v>6</v>
      </c>
      <c r="I4563" s="36"/>
    </row>
    <row r="4564" spans="2:9" ht="15.75" thickTop="1" thickBot="1" x14ac:dyDescent="0.25">
      <c r="B4564" s="22">
        <v>4559</v>
      </c>
      <c r="C4564" s="32">
        <v>66280</v>
      </c>
      <c r="D4564" s="33" t="s">
        <v>3339</v>
      </c>
      <c r="E4564" s="34">
        <v>-9.5</v>
      </c>
      <c r="F4564" s="34">
        <v>10.199999999999999</v>
      </c>
      <c r="G4564" s="35">
        <v>240</v>
      </c>
      <c r="H4564" s="35">
        <v>6</v>
      </c>
      <c r="I4564" s="36"/>
    </row>
    <row r="4565" spans="2:9" ht="15.75" thickTop="1" thickBot="1" x14ac:dyDescent="0.25">
      <c r="B4565" s="22">
        <v>4560</v>
      </c>
      <c r="C4565" s="32">
        <v>66287</v>
      </c>
      <c r="D4565" s="33" t="s">
        <v>3340</v>
      </c>
      <c r="E4565" s="34">
        <v>-10.199999999999999</v>
      </c>
      <c r="F4565" s="34">
        <v>9.6</v>
      </c>
      <c r="G4565" s="35">
        <v>346</v>
      </c>
      <c r="H4565" s="35">
        <v>6</v>
      </c>
      <c r="I4565" s="36"/>
    </row>
    <row r="4566" spans="2:9" ht="15.75" thickTop="1" thickBot="1" x14ac:dyDescent="0.25">
      <c r="B4566" s="22">
        <v>4561</v>
      </c>
      <c r="C4566" s="32">
        <v>66292</v>
      </c>
      <c r="D4566" s="33" t="s">
        <v>3341</v>
      </c>
      <c r="E4566" s="34">
        <v>-9.5</v>
      </c>
      <c r="F4566" s="34">
        <v>10.199999999999999</v>
      </c>
      <c r="G4566" s="35">
        <v>252</v>
      </c>
      <c r="H4566" s="35">
        <v>6</v>
      </c>
      <c r="I4566" s="36"/>
    </row>
    <row r="4567" spans="2:9" ht="15.75" thickTop="1" thickBot="1" x14ac:dyDescent="0.25">
      <c r="B4567" s="22">
        <v>4562</v>
      </c>
      <c r="C4567" s="32">
        <v>66299</v>
      </c>
      <c r="D4567" s="33" t="s">
        <v>3342</v>
      </c>
      <c r="E4567" s="34">
        <v>-10.1</v>
      </c>
      <c r="F4567" s="34">
        <v>9.6999999999999993</v>
      </c>
      <c r="G4567" s="35">
        <v>327</v>
      </c>
      <c r="H4567" s="35">
        <v>6</v>
      </c>
      <c r="I4567" s="36"/>
    </row>
    <row r="4568" spans="2:9" ht="15.75" thickTop="1" thickBot="1" x14ac:dyDescent="0.25">
      <c r="B4568" s="22">
        <v>4563</v>
      </c>
      <c r="C4568" s="32">
        <v>66333</v>
      </c>
      <c r="D4568" s="33" t="s">
        <v>3343</v>
      </c>
      <c r="E4568" s="34">
        <v>-9.1</v>
      </c>
      <c r="F4568" s="34">
        <v>10.5</v>
      </c>
      <c r="G4568" s="35">
        <v>205</v>
      </c>
      <c r="H4568" s="35">
        <v>6</v>
      </c>
      <c r="I4568" s="36"/>
    </row>
    <row r="4569" spans="2:9" ht="15.75" thickTop="1" thickBot="1" x14ac:dyDescent="0.25">
      <c r="B4569" s="22">
        <v>4564</v>
      </c>
      <c r="C4569" s="32">
        <v>66346</v>
      </c>
      <c r="D4569" s="33" t="s">
        <v>3344</v>
      </c>
      <c r="E4569" s="34">
        <v>-9.4</v>
      </c>
      <c r="F4569" s="34">
        <v>10.199999999999999</v>
      </c>
      <c r="G4569" s="35">
        <v>233</v>
      </c>
      <c r="H4569" s="35">
        <v>6</v>
      </c>
      <c r="I4569" s="36"/>
    </row>
    <row r="4570" spans="2:9" ht="15.75" thickTop="1" thickBot="1" x14ac:dyDescent="0.25">
      <c r="B4570" s="22">
        <v>4565</v>
      </c>
      <c r="C4570" s="32">
        <v>66352</v>
      </c>
      <c r="D4570" s="33" t="s">
        <v>3345</v>
      </c>
      <c r="E4570" s="34">
        <v>-9.5</v>
      </c>
      <c r="F4570" s="34">
        <v>10.199999999999999</v>
      </c>
      <c r="G4570" s="35">
        <v>244</v>
      </c>
      <c r="H4570" s="35">
        <v>6</v>
      </c>
      <c r="I4570" s="36"/>
    </row>
    <row r="4571" spans="2:9" ht="15.75" thickTop="1" thickBot="1" x14ac:dyDescent="0.25">
      <c r="B4571" s="22">
        <v>4566</v>
      </c>
      <c r="C4571" s="32">
        <v>66359</v>
      </c>
      <c r="D4571" s="33" t="s">
        <v>3346</v>
      </c>
      <c r="E4571" s="34">
        <v>-9.5</v>
      </c>
      <c r="F4571" s="34">
        <v>10.199999999999999</v>
      </c>
      <c r="G4571" s="35">
        <v>241</v>
      </c>
      <c r="H4571" s="35">
        <v>6</v>
      </c>
      <c r="I4571" s="36"/>
    </row>
    <row r="4572" spans="2:9" ht="15.75" thickTop="1" thickBot="1" x14ac:dyDescent="0.25">
      <c r="B4572" s="22">
        <v>4567</v>
      </c>
      <c r="C4572" s="32">
        <v>66386</v>
      </c>
      <c r="D4572" s="33" t="s">
        <v>3347</v>
      </c>
      <c r="E4572" s="34">
        <v>-9.6</v>
      </c>
      <c r="F4572" s="34">
        <v>10.1</v>
      </c>
      <c r="G4572" s="35">
        <v>270</v>
      </c>
      <c r="H4572" s="35">
        <v>6</v>
      </c>
      <c r="I4572" s="36"/>
    </row>
    <row r="4573" spans="2:9" ht="15.75" thickTop="1" thickBot="1" x14ac:dyDescent="0.25">
      <c r="B4573" s="22">
        <v>4568</v>
      </c>
      <c r="C4573" s="32">
        <v>66399</v>
      </c>
      <c r="D4573" s="33" t="s">
        <v>3348</v>
      </c>
      <c r="E4573" s="34">
        <v>-10.3</v>
      </c>
      <c r="F4573" s="34">
        <v>9.5</v>
      </c>
      <c r="G4573" s="35">
        <v>362</v>
      </c>
      <c r="H4573" s="35">
        <v>6</v>
      </c>
      <c r="I4573" s="36"/>
    </row>
    <row r="4574" spans="2:9" ht="15.75" thickTop="1" thickBot="1" x14ac:dyDescent="0.25">
      <c r="B4574" s="22">
        <v>4569</v>
      </c>
      <c r="C4574" s="32">
        <v>66424</v>
      </c>
      <c r="D4574" s="33" t="s">
        <v>3349</v>
      </c>
      <c r="E4574" s="34">
        <v>-9.3000000000000007</v>
      </c>
      <c r="F4574" s="34">
        <v>10.3</v>
      </c>
      <c r="G4574" s="35">
        <v>237</v>
      </c>
      <c r="H4574" s="35">
        <v>6</v>
      </c>
      <c r="I4574" s="36"/>
    </row>
    <row r="4575" spans="2:9" ht="15.75" thickTop="1" thickBot="1" x14ac:dyDescent="0.25">
      <c r="B4575" s="22">
        <v>4570</v>
      </c>
      <c r="C4575" s="32">
        <v>66440</v>
      </c>
      <c r="D4575" s="33" t="s">
        <v>3350</v>
      </c>
      <c r="E4575" s="34">
        <v>-9.5</v>
      </c>
      <c r="F4575" s="34">
        <v>10.3</v>
      </c>
      <c r="G4575" s="35">
        <v>214</v>
      </c>
      <c r="H4575" s="35">
        <v>6</v>
      </c>
      <c r="I4575" s="36"/>
    </row>
    <row r="4576" spans="2:9" ht="15.75" thickTop="1" thickBot="1" x14ac:dyDescent="0.25">
      <c r="B4576" s="22">
        <v>4571</v>
      </c>
      <c r="C4576" s="32">
        <v>66450</v>
      </c>
      <c r="D4576" s="33" t="s">
        <v>3351</v>
      </c>
      <c r="E4576" s="34">
        <v>-10</v>
      </c>
      <c r="F4576" s="34">
        <v>9.8000000000000007</v>
      </c>
      <c r="G4576" s="35">
        <v>304</v>
      </c>
      <c r="H4576" s="35">
        <v>6</v>
      </c>
      <c r="I4576" s="36"/>
    </row>
    <row r="4577" spans="2:9" ht="15.75" thickTop="1" thickBot="1" x14ac:dyDescent="0.25">
      <c r="B4577" s="22">
        <v>4572</v>
      </c>
      <c r="C4577" s="32">
        <v>66453</v>
      </c>
      <c r="D4577" s="33" t="s">
        <v>3352</v>
      </c>
      <c r="E4577" s="34">
        <v>-10.1</v>
      </c>
      <c r="F4577" s="34">
        <v>9.9</v>
      </c>
      <c r="G4577" s="35">
        <v>301</v>
      </c>
      <c r="H4577" s="35">
        <v>6</v>
      </c>
      <c r="I4577" s="36"/>
    </row>
    <row r="4578" spans="2:9" ht="15.75" thickTop="1" thickBot="1" x14ac:dyDescent="0.25">
      <c r="B4578" s="22">
        <v>4573</v>
      </c>
      <c r="C4578" s="32">
        <v>66459</v>
      </c>
      <c r="D4578" s="33" t="s">
        <v>3353</v>
      </c>
      <c r="E4578" s="34">
        <v>-9.8000000000000007</v>
      </c>
      <c r="F4578" s="34">
        <v>9.9</v>
      </c>
      <c r="G4578" s="35">
        <v>279</v>
      </c>
      <c r="H4578" s="35">
        <v>6</v>
      </c>
      <c r="I4578" s="36"/>
    </row>
    <row r="4579" spans="2:9" ht="15.75" thickTop="1" thickBot="1" x14ac:dyDescent="0.25">
      <c r="B4579" s="22">
        <v>4574</v>
      </c>
      <c r="C4579" s="32">
        <v>66482</v>
      </c>
      <c r="D4579" s="33" t="s">
        <v>3354</v>
      </c>
      <c r="E4579" s="34">
        <v>-9.1999999999999993</v>
      </c>
      <c r="F4579" s="34">
        <v>10.6</v>
      </c>
      <c r="G4579" s="35">
        <v>226</v>
      </c>
      <c r="H4579" s="35">
        <v>6</v>
      </c>
      <c r="I4579" s="36"/>
    </row>
    <row r="4580" spans="2:9" ht="15.75" thickTop="1" thickBot="1" x14ac:dyDescent="0.25">
      <c r="B4580" s="22">
        <v>4575</v>
      </c>
      <c r="C4580" s="32">
        <v>66484</v>
      </c>
      <c r="D4580" s="33" t="s">
        <v>3355</v>
      </c>
      <c r="E4580" s="34">
        <v>-10</v>
      </c>
      <c r="F4580" s="34">
        <v>9.8000000000000007</v>
      </c>
      <c r="G4580" s="35">
        <v>309</v>
      </c>
      <c r="H4580" s="35">
        <v>6</v>
      </c>
      <c r="I4580" s="36"/>
    </row>
    <row r="4581" spans="2:9" ht="15.75" thickTop="1" thickBot="1" x14ac:dyDescent="0.25">
      <c r="B4581" s="22">
        <v>4576</v>
      </c>
      <c r="C4581" s="32">
        <v>66497</v>
      </c>
      <c r="D4581" s="33" t="s">
        <v>3356</v>
      </c>
      <c r="E4581" s="34">
        <v>-10</v>
      </c>
      <c r="F4581" s="34">
        <v>9.9</v>
      </c>
      <c r="G4581" s="35">
        <v>303</v>
      </c>
      <c r="H4581" s="35">
        <v>6</v>
      </c>
      <c r="I4581" s="36"/>
    </row>
    <row r="4582" spans="2:9" ht="15.75" thickTop="1" thickBot="1" x14ac:dyDescent="0.25">
      <c r="B4582" s="22">
        <v>4577</v>
      </c>
      <c r="C4582" s="32">
        <v>66500</v>
      </c>
      <c r="D4582" s="33" t="s">
        <v>3357</v>
      </c>
      <c r="E4582" s="34">
        <v>-9.6999999999999993</v>
      </c>
      <c r="F4582" s="34">
        <v>10.199999999999999</v>
      </c>
      <c r="G4582" s="35">
        <v>238</v>
      </c>
      <c r="H4582" s="35">
        <v>6</v>
      </c>
      <c r="I4582" s="36"/>
    </row>
    <row r="4583" spans="2:9" ht="15.75" thickTop="1" thickBot="1" x14ac:dyDescent="0.25">
      <c r="B4583" s="22">
        <v>4578</v>
      </c>
      <c r="C4583" s="32">
        <v>66501</v>
      </c>
      <c r="D4583" s="33" t="s">
        <v>3358</v>
      </c>
      <c r="E4583" s="34">
        <v>-10.199999999999999</v>
      </c>
      <c r="F4583" s="34">
        <v>9.6999999999999993</v>
      </c>
      <c r="G4583" s="35">
        <v>327</v>
      </c>
      <c r="H4583" s="35">
        <v>6</v>
      </c>
      <c r="I4583" s="36"/>
    </row>
    <row r="4584" spans="2:9" ht="15.75" thickTop="1" thickBot="1" x14ac:dyDescent="0.25">
      <c r="B4584" s="22">
        <v>4579</v>
      </c>
      <c r="C4584" s="32">
        <v>66503</v>
      </c>
      <c r="D4584" s="33" t="s">
        <v>3359</v>
      </c>
      <c r="E4584" s="34">
        <v>-9.8000000000000007</v>
      </c>
      <c r="F4584" s="34">
        <v>10.1</v>
      </c>
      <c r="G4584" s="35">
        <v>253</v>
      </c>
      <c r="H4584" s="35">
        <v>6</v>
      </c>
      <c r="I4584" s="36"/>
    </row>
    <row r="4585" spans="2:9" ht="15.75" thickTop="1" thickBot="1" x14ac:dyDescent="0.25">
      <c r="B4585" s="22">
        <v>4580</v>
      </c>
      <c r="C4585" s="32">
        <v>66504</v>
      </c>
      <c r="D4585" s="33" t="s">
        <v>3360</v>
      </c>
      <c r="E4585" s="34">
        <v>-10.199999999999999</v>
      </c>
      <c r="F4585" s="34">
        <v>9.6999999999999993</v>
      </c>
      <c r="G4585" s="35">
        <v>342</v>
      </c>
      <c r="H4585" s="35">
        <v>6</v>
      </c>
      <c r="I4585" s="36"/>
    </row>
    <row r="4586" spans="2:9" ht="15.75" thickTop="1" thickBot="1" x14ac:dyDescent="0.25">
      <c r="B4586" s="22">
        <v>4581</v>
      </c>
      <c r="C4586" s="32">
        <v>66506</v>
      </c>
      <c r="D4586" s="33" t="s">
        <v>3361</v>
      </c>
      <c r="E4586" s="34">
        <v>-10.199999999999999</v>
      </c>
      <c r="F4586" s="34">
        <v>9.6</v>
      </c>
      <c r="G4586" s="35">
        <v>348</v>
      </c>
      <c r="H4586" s="35">
        <v>6</v>
      </c>
      <c r="I4586" s="36"/>
    </row>
    <row r="4587" spans="2:9" ht="15.75" thickTop="1" thickBot="1" x14ac:dyDescent="0.25">
      <c r="B4587" s="22">
        <v>4582</v>
      </c>
      <c r="C4587" s="32">
        <v>66507</v>
      </c>
      <c r="D4587" s="33" t="s">
        <v>3362</v>
      </c>
      <c r="E4587" s="34">
        <v>-10</v>
      </c>
      <c r="F4587" s="34">
        <v>9.9</v>
      </c>
      <c r="G4587" s="35">
        <v>298</v>
      </c>
      <c r="H4587" s="35">
        <v>6</v>
      </c>
      <c r="I4587" s="36"/>
    </row>
    <row r="4588" spans="2:9" ht="15.75" thickTop="1" thickBot="1" x14ac:dyDescent="0.25">
      <c r="B4588" s="22">
        <v>4583</v>
      </c>
      <c r="C4588" s="32">
        <v>66509</v>
      </c>
      <c r="D4588" s="33" t="s">
        <v>3363</v>
      </c>
      <c r="E4588" s="34">
        <v>-9.9</v>
      </c>
      <c r="F4588" s="34">
        <v>10</v>
      </c>
      <c r="G4588" s="35">
        <v>277</v>
      </c>
      <c r="H4588" s="35">
        <v>6</v>
      </c>
      <c r="I4588" s="36"/>
    </row>
    <row r="4589" spans="2:9" ht="15.75" thickTop="1" thickBot="1" x14ac:dyDescent="0.25">
      <c r="B4589" s="22">
        <v>4584</v>
      </c>
      <c r="C4589" s="32">
        <v>66538</v>
      </c>
      <c r="D4589" s="33" t="s">
        <v>2982</v>
      </c>
      <c r="E4589" s="34">
        <v>-9.6</v>
      </c>
      <c r="F4589" s="34">
        <v>10.3</v>
      </c>
      <c r="G4589" s="35">
        <v>283</v>
      </c>
      <c r="H4589" s="35">
        <v>6</v>
      </c>
      <c r="I4589" s="36"/>
    </row>
    <row r="4590" spans="2:9" ht="15.75" thickTop="1" thickBot="1" x14ac:dyDescent="0.25">
      <c r="B4590" s="22">
        <v>4585</v>
      </c>
      <c r="C4590" s="32">
        <v>66539</v>
      </c>
      <c r="D4590" s="33" t="s">
        <v>2982</v>
      </c>
      <c r="E4590" s="34">
        <v>-9.8000000000000007</v>
      </c>
      <c r="F4590" s="34">
        <v>10</v>
      </c>
      <c r="G4590" s="35">
        <v>277</v>
      </c>
      <c r="H4590" s="35">
        <v>6</v>
      </c>
      <c r="I4590" s="36"/>
    </row>
    <row r="4591" spans="2:9" ht="15.75" thickTop="1" thickBot="1" x14ac:dyDescent="0.25">
      <c r="B4591" s="22">
        <v>4586</v>
      </c>
      <c r="C4591" s="32">
        <v>66540</v>
      </c>
      <c r="D4591" s="33" t="s">
        <v>2982</v>
      </c>
      <c r="E4591" s="34">
        <v>-10</v>
      </c>
      <c r="F4591" s="34">
        <v>9.9</v>
      </c>
      <c r="G4591" s="35">
        <v>298</v>
      </c>
      <c r="H4591" s="35">
        <v>6</v>
      </c>
      <c r="I4591" s="36"/>
    </row>
    <row r="4592" spans="2:9" ht="15.75" thickTop="1" thickBot="1" x14ac:dyDescent="0.25">
      <c r="B4592" s="22">
        <v>4587</v>
      </c>
      <c r="C4592" s="32">
        <v>66557</v>
      </c>
      <c r="D4592" s="33" t="s">
        <v>3364</v>
      </c>
      <c r="E4592" s="34">
        <v>-9.8000000000000007</v>
      </c>
      <c r="F4592" s="34">
        <v>9.9</v>
      </c>
      <c r="G4592" s="35">
        <v>286</v>
      </c>
      <c r="H4592" s="35">
        <v>6</v>
      </c>
      <c r="I4592" s="36"/>
    </row>
    <row r="4593" spans="2:9" ht="15.75" thickTop="1" thickBot="1" x14ac:dyDescent="0.25">
      <c r="B4593" s="22">
        <v>4588</v>
      </c>
      <c r="C4593" s="32">
        <v>66564</v>
      </c>
      <c r="D4593" s="33" t="s">
        <v>3365</v>
      </c>
      <c r="E4593" s="34">
        <v>-10.1</v>
      </c>
      <c r="F4593" s="34">
        <v>9.6</v>
      </c>
      <c r="G4593" s="35">
        <v>347</v>
      </c>
      <c r="H4593" s="35">
        <v>6</v>
      </c>
      <c r="I4593" s="36"/>
    </row>
    <row r="4594" spans="2:9" ht="15.75" thickTop="1" thickBot="1" x14ac:dyDescent="0.25">
      <c r="B4594" s="22">
        <v>4589</v>
      </c>
      <c r="C4594" s="32">
        <v>66571</v>
      </c>
      <c r="D4594" s="33" t="s">
        <v>3366</v>
      </c>
      <c r="E4594" s="34">
        <v>-9.8000000000000007</v>
      </c>
      <c r="F4594" s="34">
        <v>9.8000000000000007</v>
      </c>
      <c r="G4594" s="35">
        <v>310</v>
      </c>
      <c r="H4594" s="35">
        <v>6</v>
      </c>
      <c r="I4594" s="36"/>
    </row>
    <row r="4595" spans="2:9" ht="15.75" thickTop="1" thickBot="1" x14ac:dyDescent="0.25">
      <c r="B4595" s="22">
        <v>4590</v>
      </c>
      <c r="C4595" s="32">
        <v>66578</v>
      </c>
      <c r="D4595" s="33" t="s">
        <v>3367</v>
      </c>
      <c r="E4595" s="34">
        <v>-9.8000000000000007</v>
      </c>
      <c r="F4595" s="34">
        <v>9.9</v>
      </c>
      <c r="G4595" s="35">
        <v>291</v>
      </c>
      <c r="H4595" s="35">
        <v>6</v>
      </c>
      <c r="I4595" s="36"/>
    </row>
    <row r="4596" spans="2:9" ht="15.75" thickTop="1" thickBot="1" x14ac:dyDescent="0.25">
      <c r="B4596" s="22">
        <v>4591</v>
      </c>
      <c r="C4596" s="32">
        <v>66583</v>
      </c>
      <c r="D4596" s="33" t="s">
        <v>3368</v>
      </c>
      <c r="E4596" s="34">
        <v>-10</v>
      </c>
      <c r="F4596" s="34">
        <v>9.8000000000000007</v>
      </c>
      <c r="G4596" s="35">
        <v>317</v>
      </c>
      <c r="H4596" s="35">
        <v>6</v>
      </c>
      <c r="I4596" s="36"/>
    </row>
    <row r="4597" spans="2:9" ht="15.75" thickTop="1" thickBot="1" x14ac:dyDescent="0.25">
      <c r="B4597" s="22">
        <v>4592</v>
      </c>
      <c r="C4597" s="32">
        <v>66589</v>
      </c>
      <c r="D4597" s="33" t="s">
        <v>3369</v>
      </c>
      <c r="E4597" s="34">
        <v>-10.1</v>
      </c>
      <c r="F4597" s="34">
        <v>9.6</v>
      </c>
      <c r="G4597" s="35">
        <v>356</v>
      </c>
      <c r="H4597" s="35">
        <v>6</v>
      </c>
      <c r="I4597" s="36"/>
    </row>
    <row r="4598" spans="2:9" ht="15.75" thickTop="1" thickBot="1" x14ac:dyDescent="0.25">
      <c r="B4598" s="22">
        <v>4593</v>
      </c>
      <c r="C4598" s="32">
        <v>66606</v>
      </c>
      <c r="D4598" s="33" t="s">
        <v>3370</v>
      </c>
      <c r="E4598" s="34">
        <v>-9.6</v>
      </c>
      <c r="F4598" s="34">
        <v>10</v>
      </c>
      <c r="G4598" s="35">
        <v>288</v>
      </c>
      <c r="H4598" s="35">
        <v>6</v>
      </c>
      <c r="I4598" s="36"/>
    </row>
    <row r="4599" spans="2:9" ht="15.75" thickTop="1" thickBot="1" x14ac:dyDescent="0.25">
      <c r="B4599" s="22">
        <v>4594</v>
      </c>
      <c r="C4599" s="32">
        <v>66620</v>
      </c>
      <c r="D4599" s="33" t="s">
        <v>3371</v>
      </c>
      <c r="E4599" s="34">
        <v>-10.3</v>
      </c>
      <c r="F4599" s="34">
        <v>9.3000000000000007</v>
      </c>
      <c r="G4599" s="35">
        <v>402</v>
      </c>
      <c r="H4599" s="35">
        <v>6</v>
      </c>
      <c r="I4599" s="36"/>
    </row>
    <row r="4600" spans="2:9" ht="15.75" thickTop="1" thickBot="1" x14ac:dyDescent="0.25">
      <c r="B4600" s="22">
        <v>4595</v>
      </c>
      <c r="C4600" s="32">
        <v>66625</v>
      </c>
      <c r="D4600" s="33" t="s">
        <v>3372</v>
      </c>
      <c r="E4600" s="34">
        <v>-10.8</v>
      </c>
      <c r="F4600" s="34">
        <v>9</v>
      </c>
      <c r="G4600" s="35">
        <v>445</v>
      </c>
      <c r="H4600" s="35">
        <v>6</v>
      </c>
      <c r="I4600" s="36"/>
    </row>
    <row r="4601" spans="2:9" ht="15.75" thickTop="1" thickBot="1" x14ac:dyDescent="0.25">
      <c r="B4601" s="22">
        <v>4596</v>
      </c>
      <c r="C4601" s="32">
        <v>66629</v>
      </c>
      <c r="D4601" s="33" t="s">
        <v>3373</v>
      </c>
      <c r="E4601" s="34">
        <v>-10.6</v>
      </c>
      <c r="F4601" s="34">
        <v>9.1999999999999993</v>
      </c>
      <c r="G4601" s="35">
        <v>416</v>
      </c>
      <c r="H4601" s="35">
        <v>6</v>
      </c>
      <c r="I4601" s="36"/>
    </row>
    <row r="4602" spans="2:9" ht="15.75" thickTop="1" thickBot="1" x14ac:dyDescent="0.25">
      <c r="B4602" s="22">
        <v>4597</v>
      </c>
      <c r="C4602" s="32">
        <v>66636</v>
      </c>
      <c r="D4602" s="33" t="s">
        <v>3374</v>
      </c>
      <c r="E4602" s="34">
        <v>-9.8000000000000007</v>
      </c>
      <c r="F4602" s="34">
        <v>9.6999999999999993</v>
      </c>
      <c r="G4602" s="35">
        <v>332</v>
      </c>
      <c r="H4602" s="35">
        <v>6</v>
      </c>
      <c r="I4602" s="36"/>
    </row>
    <row r="4603" spans="2:9" ht="15.75" thickTop="1" thickBot="1" x14ac:dyDescent="0.25">
      <c r="B4603" s="22">
        <v>4598</v>
      </c>
      <c r="C4603" s="32">
        <v>66640</v>
      </c>
      <c r="D4603" s="33" t="s">
        <v>3375</v>
      </c>
      <c r="E4603" s="34">
        <v>-10</v>
      </c>
      <c r="F4603" s="34">
        <v>9.6999999999999993</v>
      </c>
      <c r="G4603" s="35">
        <v>330</v>
      </c>
      <c r="H4603" s="35">
        <v>6</v>
      </c>
      <c r="I4603" s="36"/>
    </row>
    <row r="4604" spans="2:9" ht="15.75" thickTop="1" thickBot="1" x14ac:dyDescent="0.25">
      <c r="B4604" s="22">
        <v>4599</v>
      </c>
      <c r="C4604" s="32">
        <v>66646</v>
      </c>
      <c r="D4604" s="33" t="s">
        <v>3376</v>
      </c>
      <c r="E4604" s="34">
        <v>-10.3</v>
      </c>
      <c r="F4604" s="34">
        <v>9.4</v>
      </c>
      <c r="G4604" s="35">
        <v>406</v>
      </c>
      <c r="H4604" s="35">
        <v>6</v>
      </c>
      <c r="I4604" s="36"/>
    </row>
    <row r="4605" spans="2:9" ht="15.75" thickTop="1" thickBot="1" x14ac:dyDescent="0.25">
      <c r="B4605" s="22">
        <v>4600</v>
      </c>
      <c r="C4605" s="32">
        <v>66649</v>
      </c>
      <c r="D4605" s="33" t="s">
        <v>3377</v>
      </c>
      <c r="E4605" s="34">
        <v>-11.2</v>
      </c>
      <c r="F4605" s="34">
        <v>8.6</v>
      </c>
      <c r="G4605" s="35">
        <v>512</v>
      </c>
      <c r="H4605" s="35">
        <v>6</v>
      </c>
      <c r="I4605" s="36"/>
    </row>
    <row r="4606" spans="2:9" ht="15.75" thickTop="1" thickBot="1" x14ac:dyDescent="0.25">
      <c r="B4606" s="22">
        <v>4601</v>
      </c>
      <c r="C4606" s="32">
        <v>66663</v>
      </c>
      <c r="D4606" s="33" t="s">
        <v>3378</v>
      </c>
      <c r="E4606" s="34">
        <v>-9</v>
      </c>
      <c r="F4606" s="34">
        <v>10.4</v>
      </c>
      <c r="G4606" s="35">
        <v>168</v>
      </c>
      <c r="H4606" s="35">
        <v>6</v>
      </c>
      <c r="I4606" s="36"/>
    </row>
    <row r="4607" spans="2:9" ht="15.75" thickTop="1" thickBot="1" x14ac:dyDescent="0.25">
      <c r="B4607" s="22">
        <v>4602</v>
      </c>
      <c r="C4607" s="32">
        <v>66679</v>
      </c>
      <c r="D4607" s="33" t="s">
        <v>3379</v>
      </c>
      <c r="E4607" s="34">
        <v>-9.6</v>
      </c>
      <c r="F4607" s="34">
        <v>9.9</v>
      </c>
      <c r="G4607" s="35">
        <v>290</v>
      </c>
      <c r="H4607" s="35">
        <v>6</v>
      </c>
      <c r="I4607" s="36"/>
    </row>
    <row r="4608" spans="2:9" ht="15.75" thickTop="1" thickBot="1" x14ac:dyDescent="0.25">
      <c r="B4608" s="22">
        <v>4603</v>
      </c>
      <c r="C4608" s="32">
        <v>66687</v>
      </c>
      <c r="D4608" s="33" t="s">
        <v>3380</v>
      </c>
      <c r="E4608" s="34">
        <v>-9.6999999999999993</v>
      </c>
      <c r="F4608" s="34">
        <v>9.9</v>
      </c>
      <c r="G4608" s="35">
        <v>296</v>
      </c>
      <c r="H4608" s="35">
        <v>6</v>
      </c>
      <c r="I4608" s="36"/>
    </row>
    <row r="4609" spans="2:9" ht="15.75" thickTop="1" thickBot="1" x14ac:dyDescent="0.25">
      <c r="B4609" s="22">
        <v>4604</v>
      </c>
      <c r="C4609" s="32">
        <v>66693</v>
      </c>
      <c r="D4609" s="33" t="s">
        <v>3381</v>
      </c>
      <c r="E4609" s="34">
        <v>-9.5</v>
      </c>
      <c r="F4609" s="34">
        <v>9.9</v>
      </c>
      <c r="G4609" s="35">
        <v>289</v>
      </c>
      <c r="H4609" s="35">
        <v>7</v>
      </c>
      <c r="I4609" s="36"/>
    </row>
    <row r="4610" spans="2:9" ht="15.75" thickTop="1" thickBot="1" x14ac:dyDescent="0.25">
      <c r="B4610" s="22">
        <v>4605</v>
      </c>
      <c r="C4610" s="32">
        <v>66701</v>
      </c>
      <c r="D4610" s="33" t="s">
        <v>3382</v>
      </c>
      <c r="E4610" s="34">
        <v>-9.6999999999999993</v>
      </c>
      <c r="F4610" s="34">
        <v>9.9</v>
      </c>
      <c r="G4610" s="35">
        <v>304</v>
      </c>
      <c r="H4610" s="35">
        <v>6</v>
      </c>
      <c r="I4610" s="36"/>
    </row>
    <row r="4611" spans="2:9" ht="15.75" thickTop="1" thickBot="1" x14ac:dyDescent="0.25">
      <c r="B4611" s="22">
        <v>4606</v>
      </c>
      <c r="C4611" s="32">
        <v>66706</v>
      </c>
      <c r="D4611" s="33" t="s">
        <v>3383</v>
      </c>
      <c r="E4611" s="34">
        <v>-9.6999999999999993</v>
      </c>
      <c r="F4611" s="34">
        <v>9.6999999999999993</v>
      </c>
      <c r="G4611" s="35">
        <v>357</v>
      </c>
      <c r="H4611" s="35">
        <v>7</v>
      </c>
      <c r="I4611" s="36"/>
    </row>
    <row r="4612" spans="2:9" ht="15.75" thickTop="1" thickBot="1" x14ac:dyDescent="0.25">
      <c r="B4612" s="22">
        <v>4607</v>
      </c>
      <c r="C4612" s="32">
        <v>66709</v>
      </c>
      <c r="D4612" s="33" t="s">
        <v>3384</v>
      </c>
      <c r="E4612" s="34">
        <v>-9.8000000000000007</v>
      </c>
      <c r="F4612" s="34">
        <v>9.6999999999999993</v>
      </c>
      <c r="G4612" s="35">
        <v>339</v>
      </c>
      <c r="H4612" s="35">
        <v>6</v>
      </c>
      <c r="I4612" s="36"/>
    </row>
    <row r="4613" spans="2:9" ht="15.75" thickTop="1" thickBot="1" x14ac:dyDescent="0.25">
      <c r="B4613" s="22">
        <v>4608</v>
      </c>
      <c r="C4613" s="32">
        <v>66740</v>
      </c>
      <c r="D4613" s="33" t="s">
        <v>3385</v>
      </c>
      <c r="E4613" s="34">
        <v>-8.8000000000000007</v>
      </c>
      <c r="F4613" s="34">
        <v>10.8</v>
      </c>
      <c r="G4613" s="35">
        <v>183</v>
      </c>
      <c r="H4613" s="35">
        <v>6</v>
      </c>
      <c r="I4613" s="36"/>
    </row>
    <row r="4614" spans="2:9" ht="15.75" thickTop="1" thickBot="1" x14ac:dyDescent="0.25">
      <c r="B4614" s="22">
        <v>4609</v>
      </c>
      <c r="C4614" s="32">
        <v>66763</v>
      </c>
      <c r="D4614" s="33" t="s">
        <v>3386</v>
      </c>
      <c r="E4614" s="34">
        <v>-9.1</v>
      </c>
      <c r="F4614" s="34">
        <v>10.4</v>
      </c>
      <c r="G4614" s="35">
        <v>215</v>
      </c>
      <c r="H4614" s="35">
        <v>6</v>
      </c>
      <c r="I4614" s="36"/>
    </row>
    <row r="4615" spans="2:9" ht="15.75" thickTop="1" thickBot="1" x14ac:dyDescent="0.25">
      <c r="B4615" s="22">
        <v>4610</v>
      </c>
      <c r="C4615" s="32">
        <v>66773</v>
      </c>
      <c r="D4615" s="33" t="s">
        <v>3387</v>
      </c>
      <c r="E4615" s="34">
        <v>-9.4</v>
      </c>
      <c r="F4615" s="34">
        <v>10.3</v>
      </c>
      <c r="G4615" s="35">
        <v>230</v>
      </c>
      <c r="H4615" s="35">
        <v>6</v>
      </c>
      <c r="I4615" s="36"/>
    </row>
    <row r="4616" spans="2:9" ht="15.75" thickTop="1" thickBot="1" x14ac:dyDescent="0.25">
      <c r="B4616" s="22">
        <v>4611</v>
      </c>
      <c r="C4616" s="32">
        <v>66780</v>
      </c>
      <c r="D4616" s="33" t="s">
        <v>3388</v>
      </c>
      <c r="E4616" s="34">
        <v>-9.9</v>
      </c>
      <c r="F4616" s="34">
        <v>9.6999999999999993</v>
      </c>
      <c r="G4616" s="35">
        <v>350</v>
      </c>
      <c r="H4616" s="35">
        <v>6</v>
      </c>
      <c r="I4616" s="36"/>
    </row>
    <row r="4617" spans="2:9" ht="15.75" thickTop="1" thickBot="1" x14ac:dyDescent="0.25">
      <c r="B4617" s="22">
        <v>4612</v>
      </c>
      <c r="C4617" s="32">
        <v>66787</v>
      </c>
      <c r="D4617" s="33" t="s">
        <v>3389</v>
      </c>
      <c r="E4617" s="34">
        <v>-9.6</v>
      </c>
      <c r="F4617" s="34">
        <v>10.199999999999999</v>
      </c>
      <c r="G4617" s="35">
        <v>258</v>
      </c>
      <c r="H4617" s="35">
        <v>6</v>
      </c>
      <c r="I4617" s="36"/>
    </row>
    <row r="4618" spans="2:9" ht="15.75" thickTop="1" thickBot="1" x14ac:dyDescent="0.25">
      <c r="B4618" s="22">
        <v>4613</v>
      </c>
      <c r="C4618" s="32">
        <v>66793</v>
      </c>
      <c r="D4618" s="33" t="s">
        <v>3390</v>
      </c>
      <c r="E4618" s="34">
        <v>-9.5</v>
      </c>
      <c r="F4618" s="34">
        <v>10.1</v>
      </c>
      <c r="G4618" s="35">
        <v>246</v>
      </c>
      <c r="H4618" s="35">
        <v>6</v>
      </c>
      <c r="I4618" s="36"/>
    </row>
    <row r="4619" spans="2:9" ht="15.75" thickTop="1" thickBot="1" x14ac:dyDescent="0.25">
      <c r="B4619" s="22">
        <v>4614</v>
      </c>
      <c r="C4619" s="32">
        <v>66798</v>
      </c>
      <c r="D4619" s="33" t="s">
        <v>3391</v>
      </c>
      <c r="E4619" s="34">
        <v>-10.1</v>
      </c>
      <c r="F4619" s="34">
        <v>9.6</v>
      </c>
      <c r="G4619" s="35">
        <v>374</v>
      </c>
      <c r="H4619" s="35">
        <v>6</v>
      </c>
      <c r="I4619" s="36"/>
    </row>
    <row r="4620" spans="2:9" ht="15.75" thickTop="1" thickBot="1" x14ac:dyDescent="0.25">
      <c r="B4620" s="22">
        <v>4615</v>
      </c>
      <c r="C4620" s="32">
        <v>66802</v>
      </c>
      <c r="D4620" s="33" t="s">
        <v>3392</v>
      </c>
      <c r="E4620" s="34">
        <v>-9.6999999999999993</v>
      </c>
      <c r="F4620" s="34">
        <v>10</v>
      </c>
      <c r="G4620" s="35">
        <v>288</v>
      </c>
      <c r="H4620" s="35">
        <v>6</v>
      </c>
      <c r="I4620" s="36"/>
    </row>
    <row r="4621" spans="2:9" ht="15.75" thickTop="1" thickBot="1" x14ac:dyDescent="0.25">
      <c r="B4621" s="22">
        <v>4616</v>
      </c>
      <c r="C4621" s="32">
        <v>66806</v>
      </c>
      <c r="D4621" s="33" t="s">
        <v>3393</v>
      </c>
      <c r="E4621" s="34">
        <v>-9.1</v>
      </c>
      <c r="F4621" s="34">
        <v>10.5</v>
      </c>
      <c r="G4621" s="35">
        <v>181</v>
      </c>
      <c r="H4621" s="35">
        <v>6</v>
      </c>
      <c r="I4621" s="36"/>
    </row>
    <row r="4622" spans="2:9" ht="15.75" thickTop="1" thickBot="1" x14ac:dyDescent="0.25">
      <c r="B4622" s="22">
        <v>4617</v>
      </c>
      <c r="C4622" s="32">
        <v>66809</v>
      </c>
      <c r="D4622" s="33" t="s">
        <v>3394</v>
      </c>
      <c r="E4622" s="34">
        <v>-9.4</v>
      </c>
      <c r="F4622" s="34">
        <v>10.1</v>
      </c>
      <c r="G4622" s="35">
        <v>251</v>
      </c>
      <c r="H4622" s="35">
        <v>6</v>
      </c>
      <c r="I4622" s="36"/>
    </row>
    <row r="4623" spans="2:9" ht="15.75" thickTop="1" thickBot="1" x14ac:dyDescent="0.25">
      <c r="B4623" s="22">
        <v>4618</v>
      </c>
      <c r="C4623" s="32">
        <v>66822</v>
      </c>
      <c r="D4623" s="33" t="s">
        <v>3395</v>
      </c>
      <c r="E4623" s="34">
        <v>-9.5</v>
      </c>
      <c r="F4623" s="34">
        <v>10.1</v>
      </c>
      <c r="G4623" s="35">
        <v>253</v>
      </c>
      <c r="H4623" s="35">
        <v>6</v>
      </c>
      <c r="I4623" s="36"/>
    </row>
    <row r="4624" spans="2:9" ht="15.75" thickTop="1" thickBot="1" x14ac:dyDescent="0.25">
      <c r="B4624" s="22">
        <v>4619</v>
      </c>
      <c r="C4624" s="32">
        <v>66839</v>
      </c>
      <c r="D4624" s="33" t="s">
        <v>3396</v>
      </c>
      <c r="E4624" s="34">
        <v>-9.6</v>
      </c>
      <c r="F4624" s="34">
        <v>9.9</v>
      </c>
      <c r="G4624" s="35">
        <v>299</v>
      </c>
      <c r="H4624" s="35">
        <v>6</v>
      </c>
      <c r="I4624" s="36"/>
    </row>
    <row r="4625" spans="2:9" ht="15.75" thickTop="1" thickBot="1" x14ac:dyDescent="0.25">
      <c r="B4625" s="22">
        <v>4620</v>
      </c>
      <c r="C4625" s="32">
        <v>66849</v>
      </c>
      <c r="D4625" s="33" t="s">
        <v>3397</v>
      </c>
      <c r="E4625" s="34">
        <v>-10.3</v>
      </c>
      <c r="F4625" s="34">
        <v>9.6</v>
      </c>
      <c r="G4625" s="35">
        <v>341</v>
      </c>
      <c r="H4625" s="35">
        <v>6</v>
      </c>
      <c r="I4625" s="36"/>
    </row>
    <row r="4626" spans="2:9" ht="15.75" thickTop="1" thickBot="1" x14ac:dyDescent="0.25">
      <c r="B4626" s="22">
        <v>4621</v>
      </c>
      <c r="C4626" s="32">
        <v>66851</v>
      </c>
      <c r="D4626" s="33" t="s">
        <v>3398</v>
      </c>
      <c r="E4626" s="34">
        <v>-10.9</v>
      </c>
      <c r="F4626" s="34">
        <v>9.1</v>
      </c>
      <c r="G4626" s="35">
        <v>434</v>
      </c>
      <c r="H4626" s="35">
        <v>6</v>
      </c>
      <c r="I4626" s="36"/>
    </row>
    <row r="4627" spans="2:9" ht="15.75" thickTop="1" thickBot="1" x14ac:dyDescent="0.25">
      <c r="B4627" s="22">
        <v>4622</v>
      </c>
      <c r="C4627" s="32">
        <v>66862</v>
      </c>
      <c r="D4627" s="33" t="s">
        <v>3399</v>
      </c>
      <c r="E4627" s="34">
        <v>-9.8000000000000007</v>
      </c>
      <c r="F4627" s="34">
        <v>10.1</v>
      </c>
      <c r="G4627" s="35">
        <v>247</v>
      </c>
      <c r="H4627" s="35">
        <v>6</v>
      </c>
      <c r="I4627" s="36"/>
    </row>
    <row r="4628" spans="2:9" ht="15.75" thickTop="1" thickBot="1" x14ac:dyDescent="0.25">
      <c r="B4628" s="22">
        <v>4623</v>
      </c>
      <c r="C4628" s="32">
        <v>66869</v>
      </c>
      <c r="D4628" s="33" t="s">
        <v>3400</v>
      </c>
      <c r="E4628" s="34">
        <v>-10.1</v>
      </c>
      <c r="F4628" s="34">
        <v>9.6</v>
      </c>
      <c r="G4628" s="35">
        <v>314</v>
      </c>
      <c r="H4628" s="35">
        <v>6</v>
      </c>
      <c r="I4628" s="36"/>
    </row>
    <row r="4629" spans="2:9" ht="15.75" thickTop="1" thickBot="1" x14ac:dyDescent="0.25">
      <c r="B4629" s="22">
        <v>4624</v>
      </c>
      <c r="C4629" s="32">
        <v>66871</v>
      </c>
      <c r="D4629" s="33" t="s">
        <v>3401</v>
      </c>
      <c r="E4629" s="34">
        <v>-10.199999999999999</v>
      </c>
      <c r="F4629" s="34">
        <v>9.6</v>
      </c>
      <c r="G4629" s="35">
        <v>323</v>
      </c>
      <c r="H4629" s="35">
        <v>6</v>
      </c>
      <c r="I4629" s="36"/>
    </row>
    <row r="4630" spans="2:9" ht="15.75" thickTop="1" thickBot="1" x14ac:dyDescent="0.25">
      <c r="B4630" s="22">
        <v>4625</v>
      </c>
      <c r="C4630" s="32">
        <v>66877</v>
      </c>
      <c r="D4630" s="33" t="s">
        <v>3402</v>
      </c>
      <c r="E4630" s="34">
        <v>-9.8000000000000007</v>
      </c>
      <c r="F4630" s="34">
        <v>10.1</v>
      </c>
      <c r="G4630" s="35">
        <v>240</v>
      </c>
      <c r="H4630" s="35">
        <v>6</v>
      </c>
      <c r="I4630" s="36"/>
    </row>
    <row r="4631" spans="2:9" ht="15.75" thickTop="1" thickBot="1" x14ac:dyDescent="0.25">
      <c r="B4631" s="22">
        <v>4626</v>
      </c>
      <c r="C4631" s="32">
        <v>66879</v>
      </c>
      <c r="D4631" s="33" t="s">
        <v>3403</v>
      </c>
      <c r="E4631" s="34">
        <v>-10.1</v>
      </c>
      <c r="F4631" s="34">
        <v>9.6999999999999993</v>
      </c>
      <c r="G4631" s="35">
        <v>314</v>
      </c>
      <c r="H4631" s="35">
        <v>6</v>
      </c>
      <c r="I4631" s="36"/>
    </row>
    <row r="4632" spans="2:9" ht="15.75" thickTop="1" thickBot="1" x14ac:dyDescent="0.25">
      <c r="B4632" s="22">
        <v>4627</v>
      </c>
      <c r="C4632" s="32">
        <v>66882</v>
      </c>
      <c r="D4632" s="33" t="s">
        <v>3404</v>
      </c>
      <c r="E4632" s="34">
        <v>-9.6999999999999993</v>
      </c>
      <c r="F4632" s="34">
        <v>10</v>
      </c>
      <c r="G4632" s="35">
        <v>256</v>
      </c>
      <c r="H4632" s="35">
        <v>6</v>
      </c>
      <c r="I4632" s="36"/>
    </row>
    <row r="4633" spans="2:9" ht="15.75" thickTop="1" thickBot="1" x14ac:dyDescent="0.25">
      <c r="B4633" s="22">
        <v>4628</v>
      </c>
      <c r="C4633" s="32">
        <v>66885</v>
      </c>
      <c r="D4633" s="33" t="s">
        <v>3405</v>
      </c>
      <c r="E4633" s="34">
        <v>-9.6999999999999993</v>
      </c>
      <c r="F4633" s="34">
        <v>10</v>
      </c>
      <c r="G4633" s="35">
        <v>229</v>
      </c>
      <c r="H4633" s="35">
        <v>6</v>
      </c>
      <c r="I4633" s="36"/>
    </row>
    <row r="4634" spans="2:9" ht="15.75" thickTop="1" thickBot="1" x14ac:dyDescent="0.25">
      <c r="B4634" s="22">
        <v>4629</v>
      </c>
      <c r="C4634" s="32">
        <v>66887</v>
      </c>
      <c r="D4634" s="33" t="s">
        <v>3406</v>
      </c>
      <c r="E4634" s="34">
        <v>-10.5</v>
      </c>
      <c r="F4634" s="34">
        <v>9.3000000000000007</v>
      </c>
      <c r="G4634" s="35">
        <v>348</v>
      </c>
      <c r="H4634" s="35">
        <v>6</v>
      </c>
      <c r="I4634" s="36"/>
    </row>
    <row r="4635" spans="2:9" ht="15.75" thickTop="1" thickBot="1" x14ac:dyDescent="0.25">
      <c r="B4635" s="22">
        <v>4630</v>
      </c>
      <c r="C4635" s="32">
        <v>66892</v>
      </c>
      <c r="D4635" s="33" t="s">
        <v>3407</v>
      </c>
      <c r="E4635" s="34">
        <v>-9.5</v>
      </c>
      <c r="F4635" s="34">
        <v>10.199999999999999</v>
      </c>
      <c r="G4635" s="35">
        <v>228</v>
      </c>
      <c r="H4635" s="35">
        <v>6</v>
      </c>
      <c r="I4635" s="36"/>
    </row>
    <row r="4636" spans="2:9" ht="15.75" thickTop="1" thickBot="1" x14ac:dyDescent="0.25">
      <c r="B4636" s="22">
        <v>4631</v>
      </c>
      <c r="C4636" s="32">
        <v>66894</v>
      </c>
      <c r="D4636" s="33" t="s">
        <v>3408</v>
      </c>
      <c r="E4636" s="34">
        <v>-10.199999999999999</v>
      </c>
      <c r="F4636" s="34">
        <v>9.6</v>
      </c>
      <c r="G4636" s="35">
        <v>341</v>
      </c>
      <c r="H4636" s="35">
        <v>6</v>
      </c>
      <c r="I4636" s="36"/>
    </row>
    <row r="4637" spans="2:9" ht="15.75" thickTop="1" thickBot="1" x14ac:dyDescent="0.25">
      <c r="B4637" s="22">
        <v>4632</v>
      </c>
      <c r="C4637" s="32">
        <v>66901</v>
      </c>
      <c r="D4637" s="33" t="s">
        <v>3409</v>
      </c>
      <c r="E4637" s="34">
        <v>-9.8000000000000007</v>
      </c>
      <c r="F4637" s="34">
        <v>10</v>
      </c>
      <c r="G4637" s="35">
        <v>265</v>
      </c>
      <c r="H4637" s="35">
        <v>6</v>
      </c>
      <c r="I4637" s="36"/>
    </row>
    <row r="4638" spans="2:9" ht="15.75" thickTop="1" thickBot="1" x14ac:dyDescent="0.25">
      <c r="B4638" s="22">
        <v>4633</v>
      </c>
      <c r="C4638" s="32">
        <v>66903</v>
      </c>
      <c r="D4638" s="33" t="s">
        <v>3410</v>
      </c>
      <c r="E4638" s="34">
        <v>-10.3</v>
      </c>
      <c r="F4638" s="34">
        <v>9.5</v>
      </c>
      <c r="G4638" s="35">
        <v>366</v>
      </c>
      <c r="H4638" s="35">
        <v>6</v>
      </c>
      <c r="I4638" s="36"/>
    </row>
    <row r="4639" spans="2:9" ht="15.75" thickTop="1" thickBot="1" x14ac:dyDescent="0.25">
      <c r="B4639" s="22">
        <v>4634</v>
      </c>
      <c r="C4639" s="32">
        <v>66904</v>
      </c>
      <c r="D4639" s="33" t="s">
        <v>3411</v>
      </c>
      <c r="E4639" s="34">
        <v>-10</v>
      </c>
      <c r="F4639" s="34">
        <v>9.8000000000000007</v>
      </c>
      <c r="G4639" s="35">
        <v>304</v>
      </c>
      <c r="H4639" s="35">
        <v>6</v>
      </c>
      <c r="I4639" s="36"/>
    </row>
    <row r="4640" spans="2:9" ht="15.75" thickTop="1" thickBot="1" x14ac:dyDescent="0.25">
      <c r="B4640" s="22">
        <v>4635</v>
      </c>
      <c r="C4640" s="32">
        <v>66907</v>
      </c>
      <c r="D4640" s="33" t="s">
        <v>3412</v>
      </c>
      <c r="E4640" s="34">
        <v>-9.8000000000000007</v>
      </c>
      <c r="F4640" s="34">
        <v>9.9</v>
      </c>
      <c r="G4640" s="35">
        <v>278</v>
      </c>
      <c r="H4640" s="35">
        <v>6</v>
      </c>
      <c r="I4640" s="36"/>
    </row>
    <row r="4641" spans="2:9" ht="15.75" thickTop="1" thickBot="1" x14ac:dyDescent="0.25">
      <c r="B4641" s="22">
        <v>4636</v>
      </c>
      <c r="C4641" s="32">
        <v>66909</v>
      </c>
      <c r="D4641" s="33" t="s">
        <v>3413</v>
      </c>
      <c r="E4641" s="34">
        <v>-10.199999999999999</v>
      </c>
      <c r="F4641" s="34">
        <v>9.6</v>
      </c>
      <c r="G4641" s="35">
        <v>338</v>
      </c>
      <c r="H4641" s="35">
        <v>6</v>
      </c>
      <c r="I4641" s="36"/>
    </row>
    <row r="4642" spans="2:9" ht="15.75" thickTop="1" thickBot="1" x14ac:dyDescent="0.25">
      <c r="B4642" s="22">
        <v>4637</v>
      </c>
      <c r="C4642" s="32">
        <v>66914</v>
      </c>
      <c r="D4642" s="33" t="s">
        <v>3414</v>
      </c>
      <c r="E4642" s="34">
        <v>-9.6999999999999993</v>
      </c>
      <c r="F4642" s="34">
        <v>10</v>
      </c>
      <c r="G4642" s="35">
        <v>266</v>
      </c>
      <c r="H4642" s="35">
        <v>6</v>
      </c>
      <c r="I4642" s="36"/>
    </row>
    <row r="4643" spans="2:9" ht="15.75" thickTop="1" thickBot="1" x14ac:dyDescent="0.25">
      <c r="B4643" s="22">
        <v>4638</v>
      </c>
      <c r="C4643" s="32">
        <v>66916</v>
      </c>
      <c r="D4643" s="33" t="s">
        <v>3415</v>
      </c>
      <c r="E4643" s="34">
        <v>-10.3</v>
      </c>
      <c r="F4643" s="34">
        <v>9.4</v>
      </c>
      <c r="G4643" s="35">
        <v>390</v>
      </c>
      <c r="H4643" s="35">
        <v>6</v>
      </c>
      <c r="I4643" s="36"/>
    </row>
    <row r="4644" spans="2:9" ht="15.75" thickTop="1" thickBot="1" x14ac:dyDescent="0.25">
      <c r="B4644" s="22">
        <v>4639</v>
      </c>
      <c r="C4644" s="32">
        <v>66917</v>
      </c>
      <c r="D4644" s="33" t="s">
        <v>3416</v>
      </c>
      <c r="E4644" s="34">
        <v>-10.1</v>
      </c>
      <c r="F4644" s="34">
        <v>9.6999999999999993</v>
      </c>
      <c r="G4644" s="35">
        <v>332</v>
      </c>
      <c r="H4644" s="35">
        <v>6</v>
      </c>
      <c r="I4644" s="36"/>
    </row>
    <row r="4645" spans="2:9" ht="15.75" thickTop="1" thickBot="1" x14ac:dyDescent="0.25">
      <c r="B4645" s="22">
        <v>4640</v>
      </c>
      <c r="C4645" s="32">
        <v>66919</v>
      </c>
      <c r="D4645" s="33" t="s">
        <v>3417</v>
      </c>
      <c r="E4645" s="34">
        <v>-10.4</v>
      </c>
      <c r="F4645" s="34">
        <v>9.5</v>
      </c>
      <c r="G4645" s="35">
        <v>372</v>
      </c>
      <c r="H4645" s="35">
        <v>6</v>
      </c>
      <c r="I4645" s="36"/>
    </row>
    <row r="4646" spans="2:9" ht="15.75" thickTop="1" thickBot="1" x14ac:dyDescent="0.25">
      <c r="B4646" s="22">
        <v>4641</v>
      </c>
      <c r="C4646" s="32">
        <v>66953</v>
      </c>
      <c r="D4646" s="33" t="s">
        <v>3418</v>
      </c>
      <c r="E4646" s="34">
        <v>-10.199999999999999</v>
      </c>
      <c r="F4646" s="34">
        <v>9.6999999999999993</v>
      </c>
      <c r="G4646" s="35">
        <v>347</v>
      </c>
      <c r="H4646" s="35">
        <v>6</v>
      </c>
      <c r="I4646" s="36"/>
    </row>
    <row r="4647" spans="2:9" ht="15.75" thickTop="1" thickBot="1" x14ac:dyDescent="0.25">
      <c r="B4647" s="22">
        <v>4642</v>
      </c>
      <c r="C4647" s="32">
        <v>66954</v>
      </c>
      <c r="D4647" s="33" t="s">
        <v>3418</v>
      </c>
      <c r="E4647" s="34">
        <v>-10.3</v>
      </c>
      <c r="F4647" s="34">
        <v>9.6</v>
      </c>
      <c r="G4647" s="35">
        <v>378</v>
      </c>
      <c r="H4647" s="35">
        <v>6</v>
      </c>
      <c r="I4647" s="36"/>
    </row>
    <row r="4648" spans="2:9" ht="15.75" thickTop="1" thickBot="1" x14ac:dyDescent="0.25">
      <c r="B4648" s="22">
        <v>4643</v>
      </c>
      <c r="C4648" s="32">
        <v>66955</v>
      </c>
      <c r="D4648" s="33" t="s">
        <v>3418</v>
      </c>
      <c r="E4648" s="34">
        <v>-10.1</v>
      </c>
      <c r="F4648" s="34">
        <v>9.8000000000000007</v>
      </c>
      <c r="G4648" s="35">
        <v>335</v>
      </c>
      <c r="H4648" s="35">
        <v>6</v>
      </c>
      <c r="I4648" s="36"/>
    </row>
    <row r="4649" spans="2:9" ht="15.75" thickTop="1" thickBot="1" x14ac:dyDescent="0.25">
      <c r="B4649" s="22">
        <v>4644</v>
      </c>
      <c r="C4649" s="32">
        <v>66957</v>
      </c>
      <c r="D4649" s="33" t="s">
        <v>3419</v>
      </c>
      <c r="E4649" s="34">
        <v>-10.6</v>
      </c>
      <c r="F4649" s="34">
        <v>9.4</v>
      </c>
      <c r="G4649" s="35">
        <v>416</v>
      </c>
      <c r="H4649" s="35">
        <v>6</v>
      </c>
      <c r="I4649" s="36"/>
    </row>
    <row r="4650" spans="2:9" ht="15.75" thickTop="1" thickBot="1" x14ac:dyDescent="0.25">
      <c r="B4650" s="22">
        <v>4645</v>
      </c>
      <c r="C4650" s="32">
        <v>66969</v>
      </c>
      <c r="D4650" s="33" t="s">
        <v>3420</v>
      </c>
      <c r="E4650" s="34">
        <v>-10.4</v>
      </c>
      <c r="F4650" s="34">
        <v>9.6999999999999993</v>
      </c>
      <c r="G4650" s="35">
        <v>367</v>
      </c>
      <c r="H4650" s="35">
        <v>6</v>
      </c>
      <c r="I4650" s="36"/>
    </row>
    <row r="4651" spans="2:9" ht="15.75" thickTop="1" thickBot="1" x14ac:dyDescent="0.25">
      <c r="B4651" s="22">
        <v>4646</v>
      </c>
      <c r="C4651" s="32">
        <v>66976</v>
      </c>
      <c r="D4651" s="33" t="s">
        <v>3421</v>
      </c>
      <c r="E4651" s="34">
        <v>-10.1</v>
      </c>
      <c r="F4651" s="34">
        <v>9.9</v>
      </c>
      <c r="G4651" s="35">
        <v>299</v>
      </c>
      <c r="H4651" s="35">
        <v>6</v>
      </c>
      <c r="I4651" s="36"/>
    </row>
    <row r="4652" spans="2:9" ht="15.75" thickTop="1" thickBot="1" x14ac:dyDescent="0.25">
      <c r="B4652" s="22">
        <v>4647</v>
      </c>
      <c r="C4652" s="32">
        <v>66978</v>
      </c>
      <c r="D4652" s="33" t="s">
        <v>3422</v>
      </c>
      <c r="E4652" s="34">
        <v>-10.6</v>
      </c>
      <c r="F4652" s="34">
        <v>9.4</v>
      </c>
      <c r="G4652" s="35">
        <v>395</v>
      </c>
      <c r="H4652" s="35">
        <v>6</v>
      </c>
      <c r="I4652" s="36"/>
    </row>
    <row r="4653" spans="2:9" ht="15.75" thickTop="1" thickBot="1" x14ac:dyDescent="0.25">
      <c r="B4653" s="22">
        <v>4648</v>
      </c>
      <c r="C4653" s="32">
        <v>66981</v>
      </c>
      <c r="D4653" s="33" t="s">
        <v>3423</v>
      </c>
      <c r="E4653" s="34">
        <v>-10</v>
      </c>
      <c r="F4653" s="34">
        <v>10</v>
      </c>
      <c r="G4653" s="35">
        <v>282</v>
      </c>
      <c r="H4653" s="35">
        <v>6</v>
      </c>
      <c r="I4653" s="36"/>
    </row>
    <row r="4654" spans="2:9" ht="15.75" thickTop="1" thickBot="1" x14ac:dyDescent="0.25">
      <c r="B4654" s="22">
        <v>4649</v>
      </c>
      <c r="C4654" s="32">
        <v>66987</v>
      </c>
      <c r="D4654" s="33" t="s">
        <v>3424</v>
      </c>
      <c r="E4654" s="34">
        <v>-9.8000000000000007</v>
      </c>
      <c r="F4654" s="34">
        <v>10.1</v>
      </c>
      <c r="G4654" s="35">
        <v>263</v>
      </c>
      <c r="H4654" s="35">
        <v>6</v>
      </c>
      <c r="I4654" s="36"/>
    </row>
    <row r="4655" spans="2:9" ht="15.75" thickTop="1" thickBot="1" x14ac:dyDescent="0.25">
      <c r="B4655" s="22">
        <v>4650</v>
      </c>
      <c r="C4655" s="32">
        <v>66989</v>
      </c>
      <c r="D4655" s="33" t="s">
        <v>3425</v>
      </c>
      <c r="E4655" s="34">
        <v>-10.199999999999999</v>
      </c>
      <c r="F4655" s="34">
        <v>9.6999999999999993</v>
      </c>
      <c r="G4655" s="35">
        <v>343</v>
      </c>
      <c r="H4655" s="35">
        <v>6</v>
      </c>
      <c r="I4655" s="36"/>
    </row>
    <row r="4656" spans="2:9" ht="15.75" thickTop="1" thickBot="1" x14ac:dyDescent="0.25">
      <c r="B4656" s="22">
        <v>4651</v>
      </c>
      <c r="C4656" s="32">
        <v>66994</v>
      </c>
      <c r="D4656" s="33" t="s">
        <v>3426</v>
      </c>
      <c r="E4656" s="34">
        <v>-9.8000000000000007</v>
      </c>
      <c r="F4656" s="34">
        <v>10.199999999999999</v>
      </c>
      <c r="G4656" s="35">
        <v>249</v>
      </c>
      <c r="H4656" s="35">
        <v>6</v>
      </c>
      <c r="I4656" s="36"/>
    </row>
    <row r="4657" spans="2:9" ht="15.75" thickTop="1" thickBot="1" x14ac:dyDescent="0.25">
      <c r="B4657" s="22">
        <v>4652</v>
      </c>
      <c r="C4657" s="32">
        <v>66996</v>
      </c>
      <c r="D4657" s="33" t="s">
        <v>3427</v>
      </c>
      <c r="E4657" s="34">
        <v>-9.9</v>
      </c>
      <c r="F4657" s="34">
        <v>10.199999999999999</v>
      </c>
      <c r="G4657" s="35">
        <v>264</v>
      </c>
      <c r="H4657" s="35">
        <v>6</v>
      </c>
      <c r="I4657" s="36"/>
    </row>
    <row r="4658" spans="2:9" ht="15.75" thickTop="1" thickBot="1" x14ac:dyDescent="0.25">
      <c r="B4658" s="22">
        <v>4653</v>
      </c>
      <c r="C4658" s="32">
        <v>66999</v>
      </c>
      <c r="D4658" s="33" t="s">
        <v>3428</v>
      </c>
      <c r="E4658" s="34">
        <v>-10.5</v>
      </c>
      <c r="F4658" s="34">
        <v>9.6</v>
      </c>
      <c r="G4658" s="35">
        <v>367</v>
      </c>
      <c r="H4658" s="35">
        <v>6</v>
      </c>
      <c r="I4658" s="36"/>
    </row>
    <row r="4659" spans="2:9" ht="15.75" thickTop="1" thickBot="1" x14ac:dyDescent="0.25">
      <c r="B4659" s="22">
        <v>4654</v>
      </c>
      <c r="C4659" s="32">
        <v>67059</v>
      </c>
      <c r="D4659" s="33" t="s">
        <v>3429</v>
      </c>
      <c r="E4659" s="34">
        <v>-10</v>
      </c>
      <c r="F4659" s="34">
        <v>11.5</v>
      </c>
      <c r="G4659" s="35">
        <v>89</v>
      </c>
      <c r="H4659" s="35">
        <v>12</v>
      </c>
      <c r="I4659" s="36"/>
    </row>
    <row r="4660" spans="2:9" ht="15.75" thickTop="1" thickBot="1" x14ac:dyDescent="0.25">
      <c r="B4660" s="22">
        <v>4655</v>
      </c>
      <c r="C4660" s="32">
        <v>67061</v>
      </c>
      <c r="D4660" s="33" t="s">
        <v>3429</v>
      </c>
      <c r="E4660" s="34">
        <v>-10.1</v>
      </c>
      <c r="F4660" s="34">
        <v>11.6</v>
      </c>
      <c r="G4660" s="35">
        <v>99</v>
      </c>
      <c r="H4660" s="35">
        <v>12</v>
      </c>
      <c r="I4660" s="36"/>
    </row>
    <row r="4661" spans="2:9" ht="15.75" thickTop="1" thickBot="1" x14ac:dyDescent="0.25">
      <c r="B4661" s="22">
        <v>4656</v>
      </c>
      <c r="C4661" s="32">
        <v>67063</v>
      </c>
      <c r="D4661" s="33" t="s">
        <v>3429</v>
      </c>
      <c r="E4661" s="34">
        <v>-10.1</v>
      </c>
      <c r="F4661" s="34">
        <v>11.5</v>
      </c>
      <c r="G4661" s="35">
        <v>102</v>
      </c>
      <c r="H4661" s="35">
        <v>12</v>
      </c>
      <c r="I4661" s="36"/>
    </row>
    <row r="4662" spans="2:9" ht="15.75" thickTop="1" thickBot="1" x14ac:dyDescent="0.25">
      <c r="B4662" s="22">
        <v>4657</v>
      </c>
      <c r="C4662" s="32">
        <v>67065</v>
      </c>
      <c r="D4662" s="33" t="s">
        <v>3429</v>
      </c>
      <c r="E4662" s="34">
        <v>-10.4</v>
      </c>
      <c r="F4662" s="34">
        <v>11.2</v>
      </c>
      <c r="G4662" s="35">
        <v>96</v>
      </c>
      <c r="H4662" s="35">
        <v>12</v>
      </c>
      <c r="I4662" s="36"/>
    </row>
    <row r="4663" spans="2:9" ht="15.75" thickTop="1" thickBot="1" x14ac:dyDescent="0.25">
      <c r="B4663" s="22">
        <v>4658</v>
      </c>
      <c r="C4663" s="32">
        <v>67067</v>
      </c>
      <c r="D4663" s="33" t="s">
        <v>3429</v>
      </c>
      <c r="E4663" s="34">
        <v>-10.4</v>
      </c>
      <c r="F4663" s="34">
        <v>11</v>
      </c>
      <c r="G4663" s="35">
        <v>94</v>
      </c>
      <c r="H4663" s="35">
        <v>12</v>
      </c>
      <c r="I4663" s="36"/>
    </row>
    <row r="4664" spans="2:9" ht="15.75" thickTop="1" thickBot="1" x14ac:dyDescent="0.25">
      <c r="B4664" s="22">
        <v>4659</v>
      </c>
      <c r="C4664" s="32">
        <v>67069</v>
      </c>
      <c r="D4664" s="33" t="s">
        <v>3429</v>
      </c>
      <c r="E4664" s="34">
        <v>-10.199999999999999</v>
      </c>
      <c r="F4664" s="34">
        <v>11.3</v>
      </c>
      <c r="G4664" s="35">
        <v>94</v>
      </c>
      <c r="H4664" s="35">
        <v>12</v>
      </c>
      <c r="I4664" s="36"/>
    </row>
    <row r="4665" spans="2:9" ht="15.75" thickTop="1" thickBot="1" x14ac:dyDescent="0.25">
      <c r="B4665" s="22">
        <v>4660</v>
      </c>
      <c r="C4665" s="32">
        <v>67071</v>
      </c>
      <c r="D4665" s="33" t="s">
        <v>3429</v>
      </c>
      <c r="E4665" s="34">
        <v>-10.5</v>
      </c>
      <c r="F4665" s="34">
        <v>11</v>
      </c>
      <c r="G4665" s="35">
        <v>94</v>
      </c>
      <c r="H4665" s="35">
        <v>12</v>
      </c>
      <c r="I4665" s="36"/>
    </row>
    <row r="4666" spans="2:9" ht="15.75" thickTop="1" thickBot="1" x14ac:dyDescent="0.25">
      <c r="B4666" s="22">
        <v>4661</v>
      </c>
      <c r="C4666" s="32">
        <v>67098</v>
      </c>
      <c r="D4666" s="33" t="s">
        <v>3430</v>
      </c>
      <c r="E4666" s="34">
        <v>-10</v>
      </c>
      <c r="F4666" s="34">
        <v>10.3</v>
      </c>
      <c r="G4666" s="35">
        <v>222</v>
      </c>
      <c r="H4666" s="35">
        <v>6</v>
      </c>
      <c r="I4666" s="36"/>
    </row>
    <row r="4667" spans="2:9" ht="15.75" thickTop="1" thickBot="1" x14ac:dyDescent="0.25">
      <c r="B4667" s="22">
        <v>4662</v>
      </c>
      <c r="C4667" s="32">
        <v>67105</v>
      </c>
      <c r="D4667" s="33" t="s">
        <v>3431</v>
      </c>
      <c r="E4667" s="34">
        <v>-10.199999999999999</v>
      </c>
      <c r="F4667" s="34">
        <v>11.1</v>
      </c>
      <c r="G4667" s="35">
        <v>101</v>
      </c>
      <c r="H4667" s="35">
        <v>12</v>
      </c>
      <c r="I4667" s="36"/>
    </row>
    <row r="4668" spans="2:9" ht="15.75" thickTop="1" thickBot="1" x14ac:dyDescent="0.25">
      <c r="B4668" s="22">
        <v>4663</v>
      </c>
      <c r="C4668" s="32">
        <v>67112</v>
      </c>
      <c r="D4668" s="33" t="s">
        <v>3432</v>
      </c>
      <c r="E4668" s="34">
        <v>-10.3</v>
      </c>
      <c r="F4668" s="34">
        <v>11.1</v>
      </c>
      <c r="G4668" s="35">
        <v>96</v>
      </c>
      <c r="H4668" s="35">
        <v>12</v>
      </c>
      <c r="I4668" s="36"/>
    </row>
    <row r="4669" spans="2:9" ht="15.75" thickTop="1" thickBot="1" x14ac:dyDescent="0.25">
      <c r="B4669" s="22">
        <v>4664</v>
      </c>
      <c r="C4669" s="32">
        <v>67117</v>
      </c>
      <c r="D4669" s="33" t="s">
        <v>3433</v>
      </c>
      <c r="E4669" s="34">
        <v>-10.3</v>
      </c>
      <c r="F4669" s="34">
        <v>11.1</v>
      </c>
      <c r="G4669" s="35">
        <v>98</v>
      </c>
      <c r="H4669" s="35">
        <v>12</v>
      </c>
      <c r="I4669" s="36"/>
    </row>
    <row r="4670" spans="2:9" ht="15.75" thickTop="1" thickBot="1" x14ac:dyDescent="0.25">
      <c r="B4670" s="22">
        <v>4665</v>
      </c>
      <c r="C4670" s="32">
        <v>67122</v>
      </c>
      <c r="D4670" s="33" t="s">
        <v>3434</v>
      </c>
      <c r="E4670" s="34">
        <v>-10.7</v>
      </c>
      <c r="F4670" s="34">
        <v>11.1</v>
      </c>
      <c r="G4670" s="35">
        <v>92</v>
      </c>
      <c r="H4670" s="35">
        <v>12</v>
      </c>
      <c r="I4670" s="36"/>
    </row>
    <row r="4671" spans="2:9" ht="15.75" thickTop="1" thickBot="1" x14ac:dyDescent="0.25">
      <c r="B4671" s="22">
        <v>4666</v>
      </c>
      <c r="C4671" s="32">
        <v>67125</v>
      </c>
      <c r="D4671" s="33" t="s">
        <v>3435</v>
      </c>
      <c r="E4671" s="34">
        <v>-10.3</v>
      </c>
      <c r="F4671" s="34">
        <v>11</v>
      </c>
      <c r="G4671" s="35">
        <v>102</v>
      </c>
      <c r="H4671" s="35">
        <v>12</v>
      </c>
      <c r="I4671" s="36"/>
    </row>
    <row r="4672" spans="2:9" ht="15.75" thickTop="1" thickBot="1" x14ac:dyDescent="0.25">
      <c r="B4672" s="22">
        <v>4667</v>
      </c>
      <c r="C4672" s="32">
        <v>67126</v>
      </c>
      <c r="D4672" s="33" t="s">
        <v>3436</v>
      </c>
      <c r="E4672" s="34">
        <v>-10.3</v>
      </c>
      <c r="F4672" s="34">
        <v>11</v>
      </c>
      <c r="G4672" s="35">
        <v>106</v>
      </c>
      <c r="H4672" s="35">
        <v>12</v>
      </c>
      <c r="I4672" s="36"/>
    </row>
    <row r="4673" spans="2:9" ht="15.75" thickTop="1" thickBot="1" x14ac:dyDescent="0.25">
      <c r="B4673" s="22">
        <v>4668</v>
      </c>
      <c r="C4673" s="32">
        <v>67127</v>
      </c>
      <c r="D4673" s="33" t="s">
        <v>3437</v>
      </c>
      <c r="E4673" s="34">
        <v>-10.3</v>
      </c>
      <c r="F4673" s="34">
        <v>11</v>
      </c>
      <c r="G4673" s="35">
        <v>104</v>
      </c>
      <c r="H4673" s="35">
        <v>12</v>
      </c>
      <c r="I4673" s="36"/>
    </row>
    <row r="4674" spans="2:9" ht="15.75" thickTop="1" thickBot="1" x14ac:dyDescent="0.25">
      <c r="B4674" s="22">
        <v>4669</v>
      </c>
      <c r="C4674" s="32">
        <v>67133</v>
      </c>
      <c r="D4674" s="33" t="s">
        <v>3438</v>
      </c>
      <c r="E4674" s="34">
        <v>-10.4</v>
      </c>
      <c r="F4674" s="34">
        <v>11.1</v>
      </c>
      <c r="G4674" s="35">
        <v>95</v>
      </c>
      <c r="H4674" s="35">
        <v>12</v>
      </c>
      <c r="I4674" s="36"/>
    </row>
    <row r="4675" spans="2:9" ht="15.75" thickTop="1" thickBot="1" x14ac:dyDescent="0.25">
      <c r="B4675" s="22">
        <v>4670</v>
      </c>
      <c r="C4675" s="32">
        <v>67134</v>
      </c>
      <c r="D4675" s="33" t="s">
        <v>3439</v>
      </c>
      <c r="E4675" s="34">
        <v>-10.3</v>
      </c>
      <c r="F4675" s="34">
        <v>11</v>
      </c>
      <c r="G4675" s="35">
        <v>101</v>
      </c>
      <c r="H4675" s="35">
        <v>12</v>
      </c>
      <c r="I4675" s="36"/>
    </row>
    <row r="4676" spans="2:9" ht="15.75" thickTop="1" thickBot="1" x14ac:dyDescent="0.25">
      <c r="B4676" s="22">
        <v>4671</v>
      </c>
      <c r="C4676" s="32">
        <v>67136</v>
      </c>
      <c r="D4676" s="33" t="s">
        <v>3440</v>
      </c>
      <c r="E4676" s="34">
        <v>-10.3</v>
      </c>
      <c r="F4676" s="34">
        <v>11</v>
      </c>
      <c r="G4676" s="35">
        <v>100</v>
      </c>
      <c r="H4676" s="35">
        <v>12</v>
      </c>
      <c r="I4676" s="36"/>
    </row>
    <row r="4677" spans="2:9" ht="15.75" thickTop="1" thickBot="1" x14ac:dyDescent="0.25">
      <c r="B4677" s="22">
        <v>4672</v>
      </c>
      <c r="C4677" s="32">
        <v>67141</v>
      </c>
      <c r="D4677" s="33" t="s">
        <v>3441</v>
      </c>
      <c r="E4677" s="34">
        <v>-10.6</v>
      </c>
      <c r="F4677" s="34">
        <v>11</v>
      </c>
      <c r="G4677" s="35">
        <v>96</v>
      </c>
      <c r="H4677" s="35">
        <v>12</v>
      </c>
      <c r="I4677" s="36"/>
    </row>
    <row r="4678" spans="2:9" ht="15.75" thickTop="1" thickBot="1" x14ac:dyDescent="0.25">
      <c r="B4678" s="22">
        <v>4673</v>
      </c>
      <c r="C4678" s="32">
        <v>67146</v>
      </c>
      <c r="D4678" s="33" t="s">
        <v>3442</v>
      </c>
      <c r="E4678" s="34">
        <v>-9.8000000000000007</v>
      </c>
      <c r="F4678" s="34">
        <v>10.7</v>
      </c>
      <c r="G4678" s="35">
        <v>152</v>
      </c>
      <c r="H4678" s="35">
        <v>12</v>
      </c>
      <c r="I4678" s="36"/>
    </row>
    <row r="4679" spans="2:9" ht="15.75" thickTop="1" thickBot="1" x14ac:dyDescent="0.25">
      <c r="B4679" s="22">
        <v>4674</v>
      </c>
      <c r="C4679" s="32">
        <v>67147</v>
      </c>
      <c r="D4679" s="33" t="s">
        <v>3443</v>
      </c>
      <c r="E4679" s="34">
        <v>-9.9</v>
      </c>
      <c r="F4679" s="34">
        <v>10.7</v>
      </c>
      <c r="G4679" s="35">
        <v>161</v>
      </c>
      <c r="H4679" s="35">
        <v>12</v>
      </c>
      <c r="I4679" s="36"/>
    </row>
    <row r="4680" spans="2:9" ht="15.75" thickTop="1" thickBot="1" x14ac:dyDescent="0.25">
      <c r="B4680" s="22">
        <v>4675</v>
      </c>
      <c r="C4680" s="32">
        <v>67149</v>
      </c>
      <c r="D4680" s="33" t="s">
        <v>2606</v>
      </c>
      <c r="E4680" s="34">
        <v>-10</v>
      </c>
      <c r="F4680" s="34">
        <v>10.9</v>
      </c>
      <c r="G4680" s="35">
        <v>118</v>
      </c>
      <c r="H4680" s="35">
        <v>12</v>
      </c>
      <c r="I4680" s="36"/>
    </row>
    <row r="4681" spans="2:9" ht="15.75" thickTop="1" thickBot="1" x14ac:dyDescent="0.25">
      <c r="B4681" s="22">
        <v>4676</v>
      </c>
      <c r="C4681" s="32">
        <v>67150</v>
      </c>
      <c r="D4681" s="33" t="s">
        <v>3444</v>
      </c>
      <c r="E4681" s="34">
        <v>-10.1</v>
      </c>
      <c r="F4681" s="34">
        <v>10.9</v>
      </c>
      <c r="G4681" s="35">
        <v>110</v>
      </c>
      <c r="H4681" s="35">
        <v>12</v>
      </c>
      <c r="I4681" s="36"/>
    </row>
    <row r="4682" spans="2:9" ht="15.75" thickTop="1" thickBot="1" x14ac:dyDescent="0.25">
      <c r="B4682" s="22">
        <v>4677</v>
      </c>
      <c r="C4682" s="32">
        <v>67152</v>
      </c>
      <c r="D4682" s="33" t="s">
        <v>3445</v>
      </c>
      <c r="E4682" s="34">
        <v>-9.8000000000000007</v>
      </c>
      <c r="F4682" s="34">
        <v>10.8</v>
      </c>
      <c r="G4682" s="35">
        <v>130</v>
      </c>
      <c r="H4682" s="35">
        <v>12</v>
      </c>
      <c r="I4682" s="36"/>
    </row>
    <row r="4683" spans="2:9" ht="15.75" thickTop="1" thickBot="1" x14ac:dyDescent="0.25">
      <c r="B4683" s="22">
        <v>4678</v>
      </c>
      <c r="C4683" s="32">
        <v>67157</v>
      </c>
      <c r="D4683" s="33" t="s">
        <v>3446</v>
      </c>
      <c r="E4683" s="34">
        <v>-10</v>
      </c>
      <c r="F4683" s="34">
        <v>10.1</v>
      </c>
      <c r="G4683" s="35">
        <v>259</v>
      </c>
      <c r="H4683" s="35">
        <v>6</v>
      </c>
      <c r="I4683" s="36"/>
    </row>
    <row r="4684" spans="2:9" ht="15.75" thickTop="1" thickBot="1" x14ac:dyDescent="0.25">
      <c r="B4684" s="22">
        <v>4679</v>
      </c>
      <c r="C4684" s="32">
        <v>67158</v>
      </c>
      <c r="D4684" s="33" t="s">
        <v>3447</v>
      </c>
      <c r="E4684" s="34">
        <v>-10.3</v>
      </c>
      <c r="F4684" s="34">
        <v>10.9</v>
      </c>
      <c r="G4684" s="35">
        <v>115</v>
      </c>
      <c r="H4684" s="35">
        <v>12</v>
      </c>
      <c r="I4684" s="36"/>
    </row>
    <row r="4685" spans="2:9" ht="15.75" thickTop="1" thickBot="1" x14ac:dyDescent="0.25">
      <c r="B4685" s="22">
        <v>4680</v>
      </c>
      <c r="C4685" s="32">
        <v>67159</v>
      </c>
      <c r="D4685" s="33" t="s">
        <v>3448</v>
      </c>
      <c r="E4685" s="34">
        <v>-10.1</v>
      </c>
      <c r="F4685" s="34">
        <v>10.8</v>
      </c>
      <c r="G4685" s="35">
        <v>124</v>
      </c>
      <c r="H4685" s="35">
        <v>12</v>
      </c>
      <c r="I4685" s="36"/>
    </row>
    <row r="4686" spans="2:9" ht="15.75" thickTop="1" thickBot="1" x14ac:dyDescent="0.25">
      <c r="B4686" s="22">
        <v>4681</v>
      </c>
      <c r="C4686" s="32">
        <v>67161</v>
      </c>
      <c r="D4686" s="33" t="s">
        <v>3449</v>
      </c>
      <c r="E4686" s="34">
        <v>-10.3</v>
      </c>
      <c r="F4686" s="34">
        <v>10.9</v>
      </c>
      <c r="G4686" s="35">
        <v>109</v>
      </c>
      <c r="H4686" s="35">
        <v>12</v>
      </c>
      <c r="I4686" s="36"/>
    </row>
    <row r="4687" spans="2:9" ht="15.75" thickTop="1" thickBot="1" x14ac:dyDescent="0.25">
      <c r="B4687" s="22">
        <v>4682</v>
      </c>
      <c r="C4687" s="32">
        <v>67165</v>
      </c>
      <c r="D4687" s="33" t="s">
        <v>3450</v>
      </c>
      <c r="E4687" s="34">
        <v>-10.7</v>
      </c>
      <c r="F4687" s="34">
        <v>11</v>
      </c>
      <c r="G4687" s="35">
        <v>98</v>
      </c>
      <c r="H4687" s="35">
        <v>12</v>
      </c>
      <c r="I4687" s="36"/>
    </row>
    <row r="4688" spans="2:9" ht="15.75" thickTop="1" thickBot="1" x14ac:dyDescent="0.25">
      <c r="B4688" s="22">
        <v>4683</v>
      </c>
      <c r="C4688" s="32">
        <v>67166</v>
      </c>
      <c r="D4688" s="33" t="s">
        <v>3451</v>
      </c>
      <c r="E4688" s="34">
        <v>-10.6</v>
      </c>
      <c r="F4688" s="34">
        <v>11.1</v>
      </c>
      <c r="G4688" s="35">
        <v>90</v>
      </c>
      <c r="H4688" s="35">
        <v>12</v>
      </c>
      <c r="I4688" s="36"/>
    </row>
    <row r="4689" spans="2:9" ht="15.75" thickTop="1" thickBot="1" x14ac:dyDescent="0.25">
      <c r="B4689" s="22">
        <v>4684</v>
      </c>
      <c r="C4689" s="32">
        <v>67167</v>
      </c>
      <c r="D4689" s="33" t="s">
        <v>3452</v>
      </c>
      <c r="E4689" s="34">
        <v>-10.3</v>
      </c>
      <c r="F4689" s="34">
        <v>10.9</v>
      </c>
      <c r="G4689" s="35">
        <v>100</v>
      </c>
      <c r="H4689" s="35">
        <v>12</v>
      </c>
      <c r="I4689" s="36"/>
    </row>
    <row r="4690" spans="2:9" ht="15.75" thickTop="1" thickBot="1" x14ac:dyDescent="0.25">
      <c r="B4690" s="22">
        <v>4685</v>
      </c>
      <c r="C4690" s="32">
        <v>67169</v>
      </c>
      <c r="D4690" s="33" t="s">
        <v>3453</v>
      </c>
      <c r="E4690" s="34">
        <v>-9.9</v>
      </c>
      <c r="F4690" s="34">
        <v>10.7</v>
      </c>
      <c r="G4690" s="35">
        <v>154</v>
      </c>
      <c r="H4690" s="35">
        <v>12</v>
      </c>
      <c r="I4690" s="36"/>
    </row>
    <row r="4691" spans="2:9" ht="15.75" thickTop="1" thickBot="1" x14ac:dyDescent="0.25">
      <c r="B4691" s="22">
        <v>4686</v>
      </c>
      <c r="C4691" s="32">
        <v>67227</v>
      </c>
      <c r="D4691" s="33" t="s">
        <v>3454</v>
      </c>
      <c r="E4691" s="34">
        <v>-10.3</v>
      </c>
      <c r="F4691" s="34">
        <v>11.2</v>
      </c>
      <c r="G4691" s="35">
        <v>95</v>
      </c>
      <c r="H4691" s="35">
        <v>12</v>
      </c>
      <c r="I4691" s="36"/>
    </row>
    <row r="4692" spans="2:9" ht="15.75" thickTop="1" thickBot="1" x14ac:dyDescent="0.25">
      <c r="B4692" s="22">
        <v>4687</v>
      </c>
      <c r="C4692" s="32">
        <v>67229</v>
      </c>
      <c r="D4692" s="33" t="s">
        <v>3455</v>
      </c>
      <c r="E4692" s="34">
        <v>-10.3</v>
      </c>
      <c r="F4692" s="34">
        <v>10.9</v>
      </c>
      <c r="G4692" s="35">
        <v>117</v>
      </c>
      <c r="H4692" s="35">
        <v>12</v>
      </c>
      <c r="I4692" s="36"/>
    </row>
    <row r="4693" spans="2:9" ht="15.75" thickTop="1" thickBot="1" x14ac:dyDescent="0.25">
      <c r="B4693" s="22">
        <v>4688</v>
      </c>
      <c r="C4693" s="32">
        <v>67240</v>
      </c>
      <c r="D4693" s="33" t="s">
        <v>3456</v>
      </c>
      <c r="E4693" s="34">
        <v>-10.6</v>
      </c>
      <c r="F4693" s="34">
        <v>11</v>
      </c>
      <c r="G4693" s="35">
        <v>86</v>
      </c>
      <c r="H4693" s="35">
        <v>12</v>
      </c>
      <c r="I4693" s="36"/>
    </row>
    <row r="4694" spans="2:9" ht="15.75" thickTop="1" thickBot="1" x14ac:dyDescent="0.25">
      <c r="B4694" s="22">
        <v>4689</v>
      </c>
      <c r="C4694" s="32">
        <v>67245</v>
      </c>
      <c r="D4694" s="33" t="s">
        <v>3457</v>
      </c>
      <c r="E4694" s="34">
        <v>-10.3</v>
      </c>
      <c r="F4694" s="34">
        <v>10.9</v>
      </c>
      <c r="G4694" s="35">
        <v>100</v>
      </c>
      <c r="H4694" s="35">
        <v>12</v>
      </c>
      <c r="I4694" s="36"/>
    </row>
    <row r="4695" spans="2:9" ht="15.75" thickTop="1" thickBot="1" x14ac:dyDescent="0.25">
      <c r="B4695" s="22">
        <v>4690</v>
      </c>
      <c r="C4695" s="32">
        <v>67246</v>
      </c>
      <c r="D4695" s="33" t="s">
        <v>3458</v>
      </c>
      <c r="E4695" s="34">
        <v>-10.3</v>
      </c>
      <c r="F4695" s="34">
        <v>10.9</v>
      </c>
      <c r="G4695" s="35">
        <v>116</v>
      </c>
      <c r="H4695" s="35">
        <v>12</v>
      </c>
      <c r="I4695" s="36"/>
    </row>
    <row r="4696" spans="2:9" ht="15.75" thickTop="1" thickBot="1" x14ac:dyDescent="0.25">
      <c r="B4696" s="22">
        <v>4691</v>
      </c>
      <c r="C4696" s="32">
        <v>67251</v>
      </c>
      <c r="D4696" s="33" t="s">
        <v>3459</v>
      </c>
      <c r="E4696" s="34">
        <v>-9.9</v>
      </c>
      <c r="F4696" s="34">
        <v>10.8</v>
      </c>
      <c r="G4696" s="35">
        <v>125</v>
      </c>
      <c r="H4696" s="35">
        <v>12</v>
      </c>
      <c r="I4696" s="36"/>
    </row>
    <row r="4697" spans="2:9" ht="15.75" thickTop="1" thickBot="1" x14ac:dyDescent="0.25">
      <c r="B4697" s="22">
        <v>4692</v>
      </c>
      <c r="C4697" s="32">
        <v>67256</v>
      </c>
      <c r="D4697" s="33" t="s">
        <v>3460</v>
      </c>
      <c r="E4697" s="34">
        <v>-9.9</v>
      </c>
      <c r="F4697" s="34">
        <v>10.8</v>
      </c>
      <c r="G4697" s="35">
        <v>125</v>
      </c>
      <c r="H4697" s="35">
        <v>12</v>
      </c>
      <c r="I4697" s="36"/>
    </row>
    <row r="4698" spans="2:9" ht="15.75" thickTop="1" thickBot="1" x14ac:dyDescent="0.25">
      <c r="B4698" s="22">
        <v>4693</v>
      </c>
      <c r="C4698" s="32">
        <v>67258</v>
      </c>
      <c r="D4698" s="33" t="s">
        <v>3461</v>
      </c>
      <c r="E4698" s="34">
        <v>-10.3</v>
      </c>
      <c r="F4698" s="34">
        <v>10.9</v>
      </c>
      <c r="G4698" s="35">
        <v>104</v>
      </c>
      <c r="H4698" s="35">
        <v>12</v>
      </c>
      <c r="I4698" s="36"/>
    </row>
    <row r="4699" spans="2:9" ht="15.75" thickTop="1" thickBot="1" x14ac:dyDescent="0.25">
      <c r="B4699" s="22">
        <v>4694</v>
      </c>
      <c r="C4699" s="32">
        <v>67259</v>
      </c>
      <c r="D4699" s="33" t="s">
        <v>3462</v>
      </c>
      <c r="E4699" s="34">
        <v>-10.5</v>
      </c>
      <c r="F4699" s="34">
        <v>10.9</v>
      </c>
      <c r="G4699" s="35">
        <v>97</v>
      </c>
      <c r="H4699" s="35">
        <v>12</v>
      </c>
      <c r="I4699" s="36"/>
    </row>
    <row r="4700" spans="2:9" ht="15.75" thickTop="1" thickBot="1" x14ac:dyDescent="0.25">
      <c r="B4700" s="22">
        <v>4695</v>
      </c>
      <c r="C4700" s="32">
        <v>67269</v>
      </c>
      <c r="D4700" s="33" t="s">
        <v>3463</v>
      </c>
      <c r="E4700" s="34">
        <v>-10.1</v>
      </c>
      <c r="F4700" s="34">
        <v>10.5</v>
      </c>
      <c r="G4700" s="35">
        <v>193</v>
      </c>
      <c r="H4700" s="35">
        <v>12</v>
      </c>
      <c r="I4700" s="36"/>
    </row>
    <row r="4701" spans="2:9" ht="15.75" thickTop="1" thickBot="1" x14ac:dyDescent="0.25">
      <c r="B4701" s="22">
        <v>4696</v>
      </c>
      <c r="C4701" s="32">
        <v>67271</v>
      </c>
      <c r="D4701" s="33" t="s">
        <v>3464</v>
      </c>
      <c r="E4701" s="34">
        <v>-10.3</v>
      </c>
      <c r="F4701" s="34">
        <v>10</v>
      </c>
      <c r="G4701" s="35">
        <v>277</v>
      </c>
      <c r="H4701" s="35">
        <v>6</v>
      </c>
      <c r="I4701" s="36"/>
    </row>
    <row r="4702" spans="2:9" ht="15.75" thickTop="1" thickBot="1" x14ac:dyDescent="0.25">
      <c r="B4702" s="22">
        <v>4697</v>
      </c>
      <c r="C4702" s="32">
        <v>67273</v>
      </c>
      <c r="D4702" s="33" t="s">
        <v>3465</v>
      </c>
      <c r="E4702" s="34">
        <v>-10.4</v>
      </c>
      <c r="F4702" s="34">
        <v>9.6</v>
      </c>
      <c r="G4702" s="35">
        <v>357</v>
      </c>
      <c r="H4702" s="35">
        <v>6</v>
      </c>
      <c r="I4702" s="36"/>
    </row>
    <row r="4703" spans="2:9" ht="15.75" thickTop="1" thickBot="1" x14ac:dyDescent="0.25">
      <c r="B4703" s="22">
        <v>4698</v>
      </c>
      <c r="C4703" s="32">
        <v>67278</v>
      </c>
      <c r="D4703" s="33" t="s">
        <v>3466</v>
      </c>
      <c r="E4703" s="34">
        <v>-10.1</v>
      </c>
      <c r="F4703" s="34">
        <v>10.7</v>
      </c>
      <c r="G4703" s="35">
        <v>152</v>
      </c>
      <c r="H4703" s="35">
        <v>12</v>
      </c>
      <c r="I4703" s="36"/>
    </row>
    <row r="4704" spans="2:9" ht="15.75" thickTop="1" thickBot="1" x14ac:dyDescent="0.25">
      <c r="B4704" s="22">
        <v>4699</v>
      </c>
      <c r="C4704" s="32">
        <v>67280</v>
      </c>
      <c r="D4704" s="33" t="s">
        <v>3467</v>
      </c>
      <c r="E4704" s="34">
        <v>-10.199999999999999</v>
      </c>
      <c r="F4704" s="34">
        <v>10.4</v>
      </c>
      <c r="G4704" s="35">
        <v>211</v>
      </c>
      <c r="H4704" s="35">
        <v>6</v>
      </c>
      <c r="I4704" s="36"/>
    </row>
    <row r="4705" spans="2:9" ht="15.75" thickTop="1" thickBot="1" x14ac:dyDescent="0.25">
      <c r="B4705" s="22">
        <v>4700</v>
      </c>
      <c r="C4705" s="32">
        <v>67281</v>
      </c>
      <c r="D4705" s="33" t="s">
        <v>3468</v>
      </c>
      <c r="E4705" s="34">
        <v>-9.8000000000000007</v>
      </c>
      <c r="F4705" s="34">
        <v>10.7</v>
      </c>
      <c r="G4705" s="35">
        <v>140</v>
      </c>
      <c r="H4705" s="35">
        <v>12</v>
      </c>
      <c r="I4705" s="36"/>
    </row>
    <row r="4706" spans="2:9" ht="15.75" thickTop="1" thickBot="1" x14ac:dyDescent="0.25">
      <c r="B4706" s="22">
        <v>4701</v>
      </c>
      <c r="C4706" s="32">
        <v>67283</v>
      </c>
      <c r="D4706" s="33" t="s">
        <v>3469</v>
      </c>
      <c r="E4706" s="34">
        <v>-9.9</v>
      </c>
      <c r="F4706" s="34">
        <v>10.8</v>
      </c>
      <c r="G4706" s="35">
        <v>131</v>
      </c>
      <c r="H4706" s="35">
        <v>12</v>
      </c>
      <c r="I4706" s="36"/>
    </row>
    <row r="4707" spans="2:9" ht="15.75" thickTop="1" thickBot="1" x14ac:dyDescent="0.25">
      <c r="B4707" s="22">
        <v>4702</v>
      </c>
      <c r="C4707" s="32">
        <v>67292</v>
      </c>
      <c r="D4707" s="33" t="s">
        <v>3470</v>
      </c>
      <c r="E4707" s="34">
        <v>-10.7</v>
      </c>
      <c r="F4707" s="34">
        <v>9.4</v>
      </c>
      <c r="G4707" s="35">
        <v>360</v>
      </c>
      <c r="H4707" s="35">
        <v>6</v>
      </c>
      <c r="I4707" s="36"/>
    </row>
    <row r="4708" spans="2:9" ht="15.75" thickTop="1" thickBot="1" x14ac:dyDescent="0.25">
      <c r="B4708" s="22">
        <v>4703</v>
      </c>
      <c r="C4708" s="32">
        <v>67294</v>
      </c>
      <c r="D4708" s="33" t="s">
        <v>3471</v>
      </c>
      <c r="E4708" s="34">
        <v>-10.5</v>
      </c>
      <c r="F4708" s="34">
        <v>9.6999999999999993</v>
      </c>
      <c r="G4708" s="35">
        <v>304</v>
      </c>
      <c r="H4708" s="35">
        <v>6</v>
      </c>
      <c r="I4708" s="36"/>
    </row>
    <row r="4709" spans="2:9" ht="15.75" thickTop="1" thickBot="1" x14ac:dyDescent="0.25">
      <c r="B4709" s="22">
        <v>4704</v>
      </c>
      <c r="C4709" s="32">
        <v>67295</v>
      </c>
      <c r="D4709" s="33" t="s">
        <v>3472</v>
      </c>
      <c r="E4709" s="34">
        <v>-10.5</v>
      </c>
      <c r="F4709" s="34">
        <v>9.6999999999999993</v>
      </c>
      <c r="G4709" s="35">
        <v>304</v>
      </c>
      <c r="H4709" s="35">
        <v>6</v>
      </c>
      <c r="I4709" s="36"/>
    </row>
    <row r="4710" spans="2:9" ht="15.75" thickTop="1" thickBot="1" x14ac:dyDescent="0.25">
      <c r="B4710" s="22">
        <v>4705</v>
      </c>
      <c r="C4710" s="32">
        <v>67297</v>
      </c>
      <c r="D4710" s="33" t="s">
        <v>3473</v>
      </c>
      <c r="E4710" s="34">
        <v>-10.1</v>
      </c>
      <c r="F4710" s="34">
        <v>10.199999999999999</v>
      </c>
      <c r="G4710" s="35">
        <v>226</v>
      </c>
      <c r="H4710" s="35">
        <v>6</v>
      </c>
      <c r="I4710" s="36"/>
    </row>
    <row r="4711" spans="2:9" ht="15.75" thickTop="1" thickBot="1" x14ac:dyDescent="0.25">
      <c r="B4711" s="22">
        <v>4706</v>
      </c>
      <c r="C4711" s="32">
        <v>67304</v>
      </c>
      <c r="D4711" s="33" t="s">
        <v>3474</v>
      </c>
      <c r="E4711" s="34">
        <v>-10.3</v>
      </c>
      <c r="F4711" s="34">
        <v>9.6</v>
      </c>
      <c r="G4711" s="35">
        <v>342</v>
      </c>
      <c r="H4711" s="35">
        <v>6</v>
      </c>
      <c r="I4711" s="36"/>
    </row>
    <row r="4712" spans="2:9" ht="15.75" thickTop="1" thickBot="1" x14ac:dyDescent="0.25">
      <c r="B4712" s="22">
        <v>4707</v>
      </c>
      <c r="C4712" s="32">
        <v>67305</v>
      </c>
      <c r="D4712" s="33" t="s">
        <v>3475</v>
      </c>
      <c r="E4712" s="34">
        <v>-10.199999999999999</v>
      </c>
      <c r="F4712" s="34">
        <v>9.8000000000000007</v>
      </c>
      <c r="G4712" s="35">
        <v>314</v>
      </c>
      <c r="H4712" s="35">
        <v>6</v>
      </c>
      <c r="I4712" s="36"/>
    </row>
    <row r="4713" spans="2:9" ht="15.75" thickTop="1" thickBot="1" x14ac:dyDescent="0.25">
      <c r="B4713" s="22">
        <v>4708</v>
      </c>
      <c r="C4713" s="32">
        <v>67307</v>
      </c>
      <c r="D4713" s="33" t="s">
        <v>3476</v>
      </c>
      <c r="E4713" s="34">
        <v>-10.199999999999999</v>
      </c>
      <c r="F4713" s="34">
        <v>10</v>
      </c>
      <c r="G4713" s="35">
        <v>262</v>
      </c>
      <c r="H4713" s="35">
        <v>6</v>
      </c>
      <c r="I4713" s="36"/>
    </row>
    <row r="4714" spans="2:9" ht="15.75" thickTop="1" thickBot="1" x14ac:dyDescent="0.25">
      <c r="B4714" s="22">
        <v>4709</v>
      </c>
      <c r="C4714" s="32">
        <v>67308</v>
      </c>
      <c r="D4714" s="33" t="s">
        <v>3477</v>
      </c>
      <c r="E4714" s="34">
        <v>-10.1</v>
      </c>
      <c r="F4714" s="34">
        <v>10</v>
      </c>
      <c r="G4714" s="35">
        <v>256</v>
      </c>
      <c r="H4714" s="35">
        <v>6</v>
      </c>
      <c r="I4714" s="36"/>
    </row>
    <row r="4715" spans="2:9" ht="15.75" thickTop="1" thickBot="1" x14ac:dyDescent="0.25">
      <c r="B4715" s="22">
        <v>4710</v>
      </c>
      <c r="C4715" s="32">
        <v>67310</v>
      </c>
      <c r="D4715" s="33" t="s">
        <v>3478</v>
      </c>
      <c r="E4715" s="34">
        <v>-10.1</v>
      </c>
      <c r="F4715" s="34">
        <v>10.3</v>
      </c>
      <c r="G4715" s="35">
        <v>228</v>
      </c>
      <c r="H4715" s="35">
        <v>6</v>
      </c>
      <c r="I4715" s="36"/>
    </row>
    <row r="4716" spans="2:9" ht="15.75" thickTop="1" thickBot="1" x14ac:dyDescent="0.25">
      <c r="B4716" s="22">
        <v>4711</v>
      </c>
      <c r="C4716" s="32">
        <v>67311</v>
      </c>
      <c r="D4716" s="33" t="s">
        <v>3479</v>
      </c>
      <c r="E4716" s="34">
        <v>-10.199999999999999</v>
      </c>
      <c r="F4716" s="34">
        <v>10.3</v>
      </c>
      <c r="G4716" s="35">
        <v>228</v>
      </c>
      <c r="H4716" s="35">
        <v>6</v>
      </c>
      <c r="I4716" s="36"/>
    </row>
    <row r="4717" spans="2:9" ht="15.75" thickTop="1" thickBot="1" x14ac:dyDescent="0.25">
      <c r="B4717" s="22">
        <v>4712</v>
      </c>
      <c r="C4717" s="32">
        <v>67316</v>
      </c>
      <c r="D4717" s="33" t="s">
        <v>3480</v>
      </c>
      <c r="E4717" s="34">
        <v>-10.199999999999999</v>
      </c>
      <c r="F4717" s="34">
        <v>9.9</v>
      </c>
      <c r="G4717" s="35">
        <v>297</v>
      </c>
      <c r="H4717" s="35">
        <v>6</v>
      </c>
      <c r="I4717" s="36"/>
    </row>
    <row r="4718" spans="2:9" ht="15.75" thickTop="1" thickBot="1" x14ac:dyDescent="0.25">
      <c r="B4718" s="22">
        <v>4713</v>
      </c>
      <c r="C4718" s="32">
        <v>67317</v>
      </c>
      <c r="D4718" s="33" t="s">
        <v>3481</v>
      </c>
      <c r="E4718" s="34">
        <v>-10.199999999999999</v>
      </c>
      <c r="F4718" s="34">
        <v>9.9</v>
      </c>
      <c r="G4718" s="35">
        <v>306</v>
      </c>
      <c r="H4718" s="35">
        <v>6</v>
      </c>
      <c r="I4718" s="36"/>
    </row>
    <row r="4719" spans="2:9" ht="15.75" thickTop="1" thickBot="1" x14ac:dyDescent="0.25">
      <c r="B4719" s="22">
        <v>4714</v>
      </c>
      <c r="C4719" s="32">
        <v>67319</v>
      </c>
      <c r="D4719" s="33" t="s">
        <v>3482</v>
      </c>
      <c r="E4719" s="34">
        <v>-10.3</v>
      </c>
      <c r="F4719" s="34">
        <v>9.6999999999999993</v>
      </c>
      <c r="G4719" s="35">
        <v>343</v>
      </c>
      <c r="H4719" s="35">
        <v>6</v>
      </c>
      <c r="I4719" s="36"/>
    </row>
    <row r="4720" spans="2:9" ht="15.75" thickTop="1" thickBot="1" x14ac:dyDescent="0.25">
      <c r="B4720" s="22">
        <v>4715</v>
      </c>
      <c r="C4720" s="32">
        <v>67346</v>
      </c>
      <c r="D4720" s="33" t="s">
        <v>3483</v>
      </c>
      <c r="E4720" s="34">
        <v>-10.1</v>
      </c>
      <c r="F4720" s="34">
        <v>11.2</v>
      </c>
      <c r="G4720" s="35">
        <v>96</v>
      </c>
      <c r="H4720" s="35">
        <v>12</v>
      </c>
      <c r="I4720" s="36"/>
    </row>
    <row r="4721" spans="2:9" ht="15.75" thickTop="1" thickBot="1" x14ac:dyDescent="0.25">
      <c r="B4721" s="22">
        <v>4716</v>
      </c>
      <c r="C4721" s="32">
        <v>67354</v>
      </c>
      <c r="D4721" s="33" t="s">
        <v>3484</v>
      </c>
      <c r="E4721" s="34">
        <v>-10</v>
      </c>
      <c r="F4721" s="34">
        <v>11</v>
      </c>
      <c r="G4721" s="35">
        <v>98</v>
      </c>
      <c r="H4721" s="35">
        <v>12</v>
      </c>
      <c r="I4721" s="36"/>
    </row>
    <row r="4722" spans="2:9" ht="15.75" thickTop="1" thickBot="1" x14ac:dyDescent="0.25">
      <c r="B4722" s="22">
        <v>4717</v>
      </c>
      <c r="C4722" s="32">
        <v>67360</v>
      </c>
      <c r="D4722" s="33" t="s">
        <v>3485</v>
      </c>
      <c r="E4722" s="34">
        <v>-9.6999999999999993</v>
      </c>
      <c r="F4722" s="34">
        <v>11.1</v>
      </c>
      <c r="G4722" s="35">
        <v>96</v>
      </c>
      <c r="H4722" s="35">
        <v>12</v>
      </c>
      <c r="I4722" s="36"/>
    </row>
    <row r="4723" spans="2:9" ht="15.75" thickTop="1" thickBot="1" x14ac:dyDescent="0.25">
      <c r="B4723" s="22">
        <v>4718</v>
      </c>
      <c r="C4723" s="32">
        <v>67361</v>
      </c>
      <c r="D4723" s="33" t="s">
        <v>3486</v>
      </c>
      <c r="E4723" s="34">
        <v>-9.8000000000000007</v>
      </c>
      <c r="F4723" s="34">
        <v>10.9</v>
      </c>
      <c r="G4723" s="35">
        <v>117</v>
      </c>
      <c r="H4723" s="35">
        <v>12</v>
      </c>
      <c r="I4723" s="36"/>
    </row>
    <row r="4724" spans="2:9" ht="15.75" thickTop="1" thickBot="1" x14ac:dyDescent="0.25">
      <c r="B4724" s="22">
        <v>4719</v>
      </c>
      <c r="C4724" s="32">
        <v>67363</v>
      </c>
      <c r="D4724" s="33" t="s">
        <v>3487</v>
      </c>
      <c r="E4724" s="34">
        <v>-9.8000000000000007</v>
      </c>
      <c r="F4724" s="34">
        <v>10.9</v>
      </c>
      <c r="G4724" s="35">
        <v>115</v>
      </c>
      <c r="H4724" s="35">
        <v>12</v>
      </c>
      <c r="I4724" s="36"/>
    </row>
    <row r="4725" spans="2:9" ht="15.75" thickTop="1" thickBot="1" x14ac:dyDescent="0.25">
      <c r="B4725" s="22">
        <v>4720</v>
      </c>
      <c r="C4725" s="32">
        <v>67365</v>
      </c>
      <c r="D4725" s="33" t="s">
        <v>3488</v>
      </c>
      <c r="E4725" s="34">
        <v>-10</v>
      </c>
      <c r="F4725" s="34">
        <v>11</v>
      </c>
      <c r="G4725" s="35">
        <v>111</v>
      </c>
      <c r="H4725" s="35">
        <v>12</v>
      </c>
      <c r="I4725" s="36"/>
    </row>
    <row r="4726" spans="2:9" ht="15.75" thickTop="1" thickBot="1" x14ac:dyDescent="0.25">
      <c r="B4726" s="22">
        <v>4721</v>
      </c>
      <c r="C4726" s="32">
        <v>67366</v>
      </c>
      <c r="D4726" s="33" t="s">
        <v>3489</v>
      </c>
      <c r="E4726" s="34">
        <v>-9.8000000000000007</v>
      </c>
      <c r="F4726" s="34">
        <v>11</v>
      </c>
      <c r="G4726" s="35">
        <v>114</v>
      </c>
      <c r="H4726" s="35">
        <v>12</v>
      </c>
      <c r="I4726" s="36"/>
    </row>
    <row r="4727" spans="2:9" ht="15.75" thickTop="1" thickBot="1" x14ac:dyDescent="0.25">
      <c r="B4727" s="22">
        <v>4722</v>
      </c>
      <c r="C4727" s="32">
        <v>67368</v>
      </c>
      <c r="D4727" s="33" t="s">
        <v>3490</v>
      </c>
      <c r="E4727" s="34">
        <v>-9.9</v>
      </c>
      <c r="F4727" s="34">
        <v>10.9</v>
      </c>
      <c r="G4727" s="35">
        <v>123</v>
      </c>
      <c r="H4727" s="35">
        <v>12</v>
      </c>
      <c r="I4727" s="36"/>
    </row>
    <row r="4728" spans="2:9" ht="15.75" thickTop="1" thickBot="1" x14ac:dyDescent="0.25">
      <c r="B4728" s="22">
        <v>4723</v>
      </c>
      <c r="C4728" s="32">
        <v>67373</v>
      </c>
      <c r="D4728" s="33" t="s">
        <v>3491</v>
      </c>
      <c r="E4728" s="34">
        <v>-10</v>
      </c>
      <c r="F4728" s="34">
        <v>10.9</v>
      </c>
      <c r="G4728" s="35">
        <v>115</v>
      </c>
      <c r="H4728" s="35">
        <v>12</v>
      </c>
      <c r="I4728" s="36"/>
    </row>
    <row r="4729" spans="2:9" ht="15.75" thickTop="1" thickBot="1" x14ac:dyDescent="0.25">
      <c r="B4729" s="22">
        <v>4724</v>
      </c>
      <c r="C4729" s="32">
        <v>67374</v>
      </c>
      <c r="D4729" s="33" t="s">
        <v>3492</v>
      </c>
      <c r="E4729" s="34">
        <v>-10</v>
      </c>
      <c r="F4729" s="34">
        <v>11</v>
      </c>
      <c r="G4729" s="35">
        <v>106</v>
      </c>
      <c r="H4729" s="35">
        <v>12</v>
      </c>
      <c r="I4729" s="36"/>
    </row>
    <row r="4730" spans="2:9" ht="15.75" thickTop="1" thickBot="1" x14ac:dyDescent="0.25">
      <c r="B4730" s="22">
        <v>4725</v>
      </c>
      <c r="C4730" s="32">
        <v>67376</v>
      </c>
      <c r="D4730" s="33" t="s">
        <v>3493</v>
      </c>
      <c r="E4730" s="34">
        <v>-10</v>
      </c>
      <c r="F4730" s="34">
        <v>11</v>
      </c>
      <c r="G4730" s="35">
        <v>112</v>
      </c>
      <c r="H4730" s="35">
        <v>12</v>
      </c>
      <c r="I4730" s="36"/>
    </row>
    <row r="4731" spans="2:9" ht="15.75" thickTop="1" thickBot="1" x14ac:dyDescent="0.25">
      <c r="B4731" s="22">
        <v>4726</v>
      </c>
      <c r="C4731" s="32">
        <v>67377</v>
      </c>
      <c r="D4731" s="33" t="s">
        <v>3494</v>
      </c>
      <c r="E4731" s="34">
        <v>-9.9</v>
      </c>
      <c r="F4731" s="34">
        <v>10.9</v>
      </c>
      <c r="G4731" s="35">
        <v>116</v>
      </c>
      <c r="H4731" s="35">
        <v>12</v>
      </c>
      <c r="I4731" s="36"/>
    </row>
    <row r="4732" spans="2:9" ht="15.75" thickTop="1" thickBot="1" x14ac:dyDescent="0.25">
      <c r="B4732" s="22">
        <v>4727</v>
      </c>
      <c r="C4732" s="32">
        <v>67378</v>
      </c>
      <c r="D4732" s="33" t="s">
        <v>3495</v>
      </c>
      <c r="E4732" s="34">
        <v>-9.8000000000000007</v>
      </c>
      <c r="F4732" s="34">
        <v>10.9</v>
      </c>
      <c r="G4732" s="35">
        <v>118</v>
      </c>
      <c r="H4732" s="35">
        <v>12</v>
      </c>
      <c r="I4732" s="36"/>
    </row>
    <row r="4733" spans="2:9" ht="15.75" thickTop="1" thickBot="1" x14ac:dyDescent="0.25">
      <c r="B4733" s="22">
        <v>4728</v>
      </c>
      <c r="C4733" s="32">
        <v>67433</v>
      </c>
      <c r="D4733" s="33" t="s">
        <v>3496</v>
      </c>
      <c r="E4733" s="34">
        <v>-9.6999999999999993</v>
      </c>
      <c r="F4733" s="34">
        <v>10.9</v>
      </c>
      <c r="G4733" s="35">
        <v>132</v>
      </c>
      <c r="H4733" s="35">
        <v>12</v>
      </c>
      <c r="I4733" s="36"/>
    </row>
    <row r="4734" spans="2:9" ht="15.75" thickTop="1" thickBot="1" x14ac:dyDescent="0.25">
      <c r="B4734" s="22">
        <v>4729</v>
      </c>
      <c r="C4734" s="32">
        <v>67434</v>
      </c>
      <c r="D4734" s="33" t="s">
        <v>3496</v>
      </c>
      <c r="E4734" s="34">
        <v>-10.8</v>
      </c>
      <c r="F4734" s="34">
        <v>9.5</v>
      </c>
      <c r="G4734" s="35">
        <v>426</v>
      </c>
      <c r="H4734" s="35">
        <v>6</v>
      </c>
      <c r="I4734" s="36"/>
    </row>
    <row r="4735" spans="2:9" ht="15.75" thickTop="1" thickBot="1" x14ac:dyDescent="0.25">
      <c r="B4735" s="22">
        <v>4730</v>
      </c>
      <c r="C4735" s="32">
        <v>67435</v>
      </c>
      <c r="D4735" s="33" t="s">
        <v>3496</v>
      </c>
      <c r="E4735" s="34">
        <v>-9.8000000000000007</v>
      </c>
      <c r="F4735" s="34">
        <v>11</v>
      </c>
      <c r="G4735" s="35">
        <v>123</v>
      </c>
      <c r="H4735" s="35">
        <v>12</v>
      </c>
      <c r="I4735" s="36"/>
    </row>
    <row r="4736" spans="2:9" ht="15.75" thickTop="1" thickBot="1" x14ac:dyDescent="0.25">
      <c r="B4736" s="22">
        <v>4731</v>
      </c>
      <c r="C4736" s="32">
        <v>67454</v>
      </c>
      <c r="D4736" s="33" t="s">
        <v>3497</v>
      </c>
      <c r="E4736" s="34">
        <v>-9.9</v>
      </c>
      <c r="F4736" s="34">
        <v>10.9</v>
      </c>
      <c r="G4736" s="35">
        <v>121</v>
      </c>
      <c r="H4736" s="35">
        <v>12</v>
      </c>
      <c r="I4736" s="36"/>
    </row>
    <row r="4737" spans="2:9" ht="15.75" thickTop="1" thickBot="1" x14ac:dyDescent="0.25">
      <c r="B4737" s="22">
        <v>4732</v>
      </c>
      <c r="C4737" s="32">
        <v>67459</v>
      </c>
      <c r="D4737" s="33" t="s">
        <v>3498</v>
      </c>
      <c r="E4737" s="34">
        <v>-10.199999999999999</v>
      </c>
      <c r="F4737" s="34">
        <v>11</v>
      </c>
      <c r="G4737" s="35">
        <v>104</v>
      </c>
      <c r="H4737" s="35">
        <v>12</v>
      </c>
      <c r="I4737" s="36"/>
    </row>
    <row r="4738" spans="2:9" ht="15.75" thickTop="1" thickBot="1" x14ac:dyDescent="0.25">
      <c r="B4738" s="22">
        <v>4733</v>
      </c>
      <c r="C4738" s="32">
        <v>67466</v>
      </c>
      <c r="D4738" s="33" t="s">
        <v>3499</v>
      </c>
      <c r="E4738" s="34">
        <v>-10.5</v>
      </c>
      <c r="F4738" s="34">
        <v>9.6999999999999993</v>
      </c>
      <c r="G4738" s="35">
        <v>360</v>
      </c>
      <c r="H4738" s="35">
        <v>6</v>
      </c>
      <c r="I4738" s="36"/>
    </row>
    <row r="4739" spans="2:9" ht="15.75" thickTop="1" thickBot="1" x14ac:dyDescent="0.25">
      <c r="B4739" s="22">
        <v>4734</v>
      </c>
      <c r="C4739" s="32">
        <v>67468</v>
      </c>
      <c r="D4739" s="33" t="s">
        <v>3500</v>
      </c>
      <c r="E4739" s="34">
        <v>-10</v>
      </c>
      <c r="F4739" s="34">
        <v>10.3</v>
      </c>
      <c r="G4739" s="35">
        <v>218</v>
      </c>
      <c r="H4739" s="35">
        <v>6</v>
      </c>
      <c r="I4739" s="36"/>
    </row>
    <row r="4740" spans="2:9" ht="15.75" thickTop="1" thickBot="1" x14ac:dyDescent="0.25">
      <c r="B4740" s="22">
        <v>4735</v>
      </c>
      <c r="C4740" s="32">
        <v>67471</v>
      </c>
      <c r="D4740" s="33" t="s">
        <v>3501</v>
      </c>
      <c r="E4740" s="34">
        <v>-11.1</v>
      </c>
      <c r="F4740" s="34">
        <v>9.3000000000000007</v>
      </c>
      <c r="G4740" s="35">
        <v>450</v>
      </c>
      <c r="H4740" s="35">
        <v>6</v>
      </c>
      <c r="I4740" s="36"/>
    </row>
    <row r="4741" spans="2:9" ht="15.75" thickTop="1" thickBot="1" x14ac:dyDescent="0.25">
      <c r="B4741" s="22">
        <v>4736</v>
      </c>
      <c r="C4741" s="32">
        <v>67472</v>
      </c>
      <c r="D4741" s="33" t="s">
        <v>3502</v>
      </c>
      <c r="E4741" s="34">
        <v>-10.6</v>
      </c>
      <c r="F4741" s="34">
        <v>9.6</v>
      </c>
      <c r="G4741" s="35">
        <v>382</v>
      </c>
      <c r="H4741" s="35">
        <v>6</v>
      </c>
      <c r="I4741" s="36"/>
    </row>
    <row r="4742" spans="2:9" ht="15.75" thickTop="1" thickBot="1" x14ac:dyDescent="0.25">
      <c r="B4742" s="22">
        <v>4737</v>
      </c>
      <c r="C4742" s="32">
        <v>67473</v>
      </c>
      <c r="D4742" s="33" t="s">
        <v>3503</v>
      </c>
      <c r="E4742" s="34">
        <v>-10</v>
      </c>
      <c r="F4742" s="34">
        <v>10.199999999999999</v>
      </c>
      <c r="G4742" s="35">
        <v>253</v>
      </c>
      <c r="H4742" s="35">
        <v>6</v>
      </c>
      <c r="I4742" s="36"/>
    </row>
    <row r="4743" spans="2:9" ht="15.75" thickTop="1" thickBot="1" x14ac:dyDescent="0.25">
      <c r="B4743" s="22">
        <v>4738</v>
      </c>
      <c r="C4743" s="32">
        <v>67475</v>
      </c>
      <c r="D4743" s="33" t="s">
        <v>3504</v>
      </c>
      <c r="E4743" s="34">
        <v>-10.5</v>
      </c>
      <c r="F4743" s="34">
        <v>9.6</v>
      </c>
      <c r="G4743" s="35">
        <v>367</v>
      </c>
      <c r="H4743" s="35">
        <v>6</v>
      </c>
      <c r="I4743" s="36"/>
    </row>
    <row r="4744" spans="2:9" ht="15.75" thickTop="1" thickBot="1" x14ac:dyDescent="0.25">
      <c r="B4744" s="22">
        <v>4739</v>
      </c>
      <c r="C4744" s="32">
        <v>67480</v>
      </c>
      <c r="D4744" s="33" t="s">
        <v>3505</v>
      </c>
      <c r="E4744" s="34">
        <v>-11.3</v>
      </c>
      <c r="F4744" s="34">
        <v>9.1999999999999993</v>
      </c>
      <c r="G4744" s="35">
        <v>492</v>
      </c>
      <c r="H4744" s="35">
        <v>6</v>
      </c>
      <c r="I4744" s="36"/>
    </row>
    <row r="4745" spans="2:9" ht="15.75" thickTop="1" thickBot="1" x14ac:dyDescent="0.25">
      <c r="B4745" s="22">
        <v>4740</v>
      </c>
      <c r="C4745" s="32">
        <v>67482</v>
      </c>
      <c r="D4745" s="33" t="s">
        <v>3506</v>
      </c>
      <c r="E4745" s="34">
        <v>-9.8000000000000007</v>
      </c>
      <c r="F4745" s="34">
        <v>10.9</v>
      </c>
      <c r="G4745" s="35">
        <v>127</v>
      </c>
      <c r="H4745" s="35">
        <v>12</v>
      </c>
      <c r="I4745" s="36"/>
    </row>
    <row r="4746" spans="2:9" ht="15.75" thickTop="1" thickBot="1" x14ac:dyDescent="0.25">
      <c r="B4746" s="22">
        <v>4741</v>
      </c>
      <c r="C4746" s="32">
        <v>67483</v>
      </c>
      <c r="D4746" s="33" t="s">
        <v>3507</v>
      </c>
      <c r="E4746" s="34">
        <v>-9.8000000000000007</v>
      </c>
      <c r="F4746" s="34">
        <v>10.8</v>
      </c>
      <c r="G4746" s="35">
        <v>141</v>
      </c>
      <c r="H4746" s="35">
        <v>12</v>
      </c>
      <c r="I4746" s="36"/>
    </row>
    <row r="4747" spans="2:9" ht="15.75" thickTop="1" thickBot="1" x14ac:dyDescent="0.25">
      <c r="B4747" s="22">
        <v>4742</v>
      </c>
      <c r="C4747" s="32">
        <v>67487</v>
      </c>
      <c r="D4747" s="33" t="s">
        <v>3508</v>
      </c>
      <c r="E4747" s="34">
        <v>-10.8</v>
      </c>
      <c r="F4747" s="34">
        <v>9.5</v>
      </c>
      <c r="G4747" s="35">
        <v>413</v>
      </c>
      <c r="H4747" s="35">
        <v>6</v>
      </c>
      <c r="I4747" s="36"/>
    </row>
    <row r="4748" spans="2:9" ht="15.75" thickTop="1" thickBot="1" x14ac:dyDescent="0.25">
      <c r="B4748" s="22">
        <v>4743</v>
      </c>
      <c r="C4748" s="32">
        <v>67489</v>
      </c>
      <c r="D4748" s="33" t="s">
        <v>3509</v>
      </c>
      <c r="E4748" s="34">
        <v>-10.1</v>
      </c>
      <c r="F4748" s="34">
        <v>10.3</v>
      </c>
      <c r="G4748" s="35">
        <v>229</v>
      </c>
      <c r="H4748" s="35">
        <v>6</v>
      </c>
      <c r="I4748" s="36"/>
    </row>
    <row r="4749" spans="2:9" ht="15.75" thickTop="1" thickBot="1" x14ac:dyDescent="0.25">
      <c r="B4749" s="22">
        <v>4744</v>
      </c>
      <c r="C4749" s="32">
        <v>67547</v>
      </c>
      <c r="D4749" s="33" t="s">
        <v>3510</v>
      </c>
      <c r="E4749" s="34">
        <v>-10.1</v>
      </c>
      <c r="F4749" s="34">
        <v>11.1</v>
      </c>
      <c r="G4749" s="35">
        <v>94</v>
      </c>
      <c r="H4749" s="35">
        <v>12</v>
      </c>
      <c r="I4749" s="36"/>
    </row>
    <row r="4750" spans="2:9" ht="15.75" thickTop="1" thickBot="1" x14ac:dyDescent="0.25">
      <c r="B4750" s="22">
        <v>4745</v>
      </c>
      <c r="C4750" s="32">
        <v>67549</v>
      </c>
      <c r="D4750" s="33" t="s">
        <v>3510</v>
      </c>
      <c r="E4750" s="34">
        <v>-10.199999999999999</v>
      </c>
      <c r="F4750" s="34">
        <v>11</v>
      </c>
      <c r="G4750" s="35">
        <v>105</v>
      </c>
      <c r="H4750" s="35">
        <v>12</v>
      </c>
      <c r="I4750" s="36"/>
    </row>
    <row r="4751" spans="2:9" ht="15.75" thickTop="1" thickBot="1" x14ac:dyDescent="0.25">
      <c r="B4751" s="22">
        <v>4746</v>
      </c>
      <c r="C4751" s="32">
        <v>67550</v>
      </c>
      <c r="D4751" s="33" t="s">
        <v>3510</v>
      </c>
      <c r="E4751" s="34">
        <v>-10.5</v>
      </c>
      <c r="F4751" s="34">
        <v>10.9</v>
      </c>
      <c r="G4751" s="35">
        <v>93</v>
      </c>
      <c r="H4751" s="35">
        <v>12</v>
      </c>
      <c r="I4751" s="36"/>
    </row>
    <row r="4752" spans="2:9" ht="15.75" thickTop="1" thickBot="1" x14ac:dyDescent="0.25">
      <c r="B4752" s="22">
        <v>4747</v>
      </c>
      <c r="C4752" s="32">
        <v>67551</v>
      </c>
      <c r="D4752" s="33" t="s">
        <v>3510</v>
      </c>
      <c r="E4752" s="34">
        <v>-10.3</v>
      </c>
      <c r="F4752" s="34">
        <v>10.8</v>
      </c>
      <c r="G4752" s="35">
        <v>118</v>
      </c>
      <c r="H4752" s="35">
        <v>12</v>
      </c>
      <c r="I4752" s="36"/>
    </row>
    <row r="4753" spans="2:9" ht="15.75" thickTop="1" thickBot="1" x14ac:dyDescent="0.25">
      <c r="B4753" s="22">
        <v>4748</v>
      </c>
      <c r="C4753" s="32">
        <v>67574</v>
      </c>
      <c r="D4753" s="33" t="s">
        <v>3511</v>
      </c>
      <c r="E4753" s="34">
        <v>-10.3</v>
      </c>
      <c r="F4753" s="34">
        <v>10.8</v>
      </c>
      <c r="G4753" s="35">
        <v>113</v>
      </c>
      <c r="H4753" s="35">
        <v>12</v>
      </c>
      <c r="I4753" s="36"/>
    </row>
    <row r="4754" spans="2:9" ht="15.75" thickTop="1" thickBot="1" x14ac:dyDescent="0.25">
      <c r="B4754" s="22">
        <v>4749</v>
      </c>
      <c r="C4754" s="32">
        <v>67575</v>
      </c>
      <c r="D4754" s="33" t="s">
        <v>3512</v>
      </c>
      <c r="E4754" s="34">
        <v>-10.3</v>
      </c>
      <c r="F4754" s="34">
        <v>10.9</v>
      </c>
      <c r="G4754" s="35">
        <v>89</v>
      </c>
      <c r="H4754" s="35">
        <v>12</v>
      </c>
      <c r="I4754" s="36"/>
    </row>
    <row r="4755" spans="2:9" ht="15.75" thickTop="1" thickBot="1" x14ac:dyDescent="0.25">
      <c r="B4755" s="22">
        <v>4750</v>
      </c>
      <c r="C4755" s="32">
        <v>67577</v>
      </c>
      <c r="D4755" s="33" t="s">
        <v>3513</v>
      </c>
      <c r="E4755" s="34">
        <v>-10.199999999999999</v>
      </c>
      <c r="F4755" s="34">
        <v>10.6</v>
      </c>
      <c r="G4755" s="35">
        <v>162</v>
      </c>
      <c r="H4755" s="35">
        <v>12</v>
      </c>
      <c r="I4755" s="36"/>
    </row>
    <row r="4756" spans="2:9" ht="15.75" thickTop="1" thickBot="1" x14ac:dyDescent="0.25">
      <c r="B4756" s="22">
        <v>4751</v>
      </c>
      <c r="C4756" s="32">
        <v>67578</v>
      </c>
      <c r="D4756" s="33" t="s">
        <v>3514</v>
      </c>
      <c r="E4756" s="34">
        <v>-10.199999999999999</v>
      </c>
      <c r="F4756" s="34">
        <v>10.9</v>
      </c>
      <c r="G4756" s="35">
        <v>89</v>
      </c>
      <c r="H4756" s="35">
        <v>12</v>
      </c>
      <c r="I4756" s="36"/>
    </row>
    <row r="4757" spans="2:9" ht="15.75" thickTop="1" thickBot="1" x14ac:dyDescent="0.25">
      <c r="B4757" s="22">
        <v>4752</v>
      </c>
      <c r="C4757" s="32">
        <v>67580</v>
      </c>
      <c r="D4757" s="33" t="s">
        <v>3054</v>
      </c>
      <c r="E4757" s="34">
        <v>-10.3</v>
      </c>
      <c r="F4757" s="34">
        <v>10.9</v>
      </c>
      <c r="G4757" s="35">
        <v>88</v>
      </c>
      <c r="H4757" s="35">
        <v>12</v>
      </c>
      <c r="I4757" s="36"/>
    </row>
    <row r="4758" spans="2:9" ht="15.75" thickTop="1" thickBot="1" x14ac:dyDescent="0.25">
      <c r="B4758" s="22">
        <v>4753</v>
      </c>
      <c r="C4758" s="32">
        <v>67582</v>
      </c>
      <c r="D4758" s="33" t="s">
        <v>3515</v>
      </c>
      <c r="E4758" s="34">
        <v>-10.4</v>
      </c>
      <c r="F4758" s="34">
        <v>10.9</v>
      </c>
      <c r="G4758" s="35">
        <v>94</v>
      </c>
      <c r="H4758" s="35">
        <v>12</v>
      </c>
      <c r="I4758" s="36"/>
    </row>
    <row r="4759" spans="2:9" ht="15.75" thickTop="1" thickBot="1" x14ac:dyDescent="0.25">
      <c r="B4759" s="22">
        <v>4754</v>
      </c>
      <c r="C4759" s="32">
        <v>67583</v>
      </c>
      <c r="D4759" s="33" t="s">
        <v>3516</v>
      </c>
      <c r="E4759" s="34">
        <v>-10.199999999999999</v>
      </c>
      <c r="F4759" s="34">
        <v>10.9</v>
      </c>
      <c r="G4759" s="35">
        <v>87</v>
      </c>
      <c r="H4759" s="35">
        <v>12</v>
      </c>
      <c r="I4759" s="36"/>
    </row>
    <row r="4760" spans="2:9" ht="15.75" thickTop="1" thickBot="1" x14ac:dyDescent="0.25">
      <c r="B4760" s="22">
        <v>4755</v>
      </c>
      <c r="C4760" s="32">
        <v>67585</v>
      </c>
      <c r="D4760" s="33" t="s">
        <v>3517</v>
      </c>
      <c r="E4760" s="34">
        <v>-10.1</v>
      </c>
      <c r="F4760" s="34">
        <v>10.5</v>
      </c>
      <c r="G4760" s="35">
        <v>184</v>
      </c>
      <c r="H4760" s="35">
        <v>12</v>
      </c>
      <c r="I4760" s="36"/>
    </row>
    <row r="4761" spans="2:9" ht="15.75" thickTop="1" thickBot="1" x14ac:dyDescent="0.25">
      <c r="B4761" s="22">
        <v>4756</v>
      </c>
      <c r="C4761" s="32">
        <v>67586</v>
      </c>
      <c r="D4761" s="33" t="s">
        <v>2729</v>
      </c>
      <c r="E4761" s="34">
        <v>-10.1</v>
      </c>
      <c r="F4761" s="34">
        <v>10.6</v>
      </c>
      <c r="G4761" s="35">
        <v>154</v>
      </c>
      <c r="H4761" s="35">
        <v>12</v>
      </c>
      <c r="I4761" s="36"/>
    </row>
    <row r="4762" spans="2:9" ht="15.75" thickTop="1" thickBot="1" x14ac:dyDescent="0.25">
      <c r="B4762" s="22">
        <v>4757</v>
      </c>
      <c r="C4762" s="32">
        <v>67587</v>
      </c>
      <c r="D4762" s="33" t="s">
        <v>3518</v>
      </c>
      <c r="E4762" s="34">
        <v>-10.1</v>
      </c>
      <c r="F4762" s="34">
        <v>10.4</v>
      </c>
      <c r="G4762" s="35">
        <v>193</v>
      </c>
      <c r="H4762" s="35">
        <v>12</v>
      </c>
      <c r="I4762" s="36"/>
    </row>
    <row r="4763" spans="2:9" ht="15.75" thickTop="1" thickBot="1" x14ac:dyDescent="0.25">
      <c r="B4763" s="22">
        <v>4758</v>
      </c>
      <c r="C4763" s="32">
        <v>67590</v>
      </c>
      <c r="D4763" s="33" t="s">
        <v>3519</v>
      </c>
      <c r="E4763" s="34">
        <v>-10.1</v>
      </c>
      <c r="F4763" s="34">
        <v>10.7</v>
      </c>
      <c r="G4763" s="35">
        <v>134</v>
      </c>
      <c r="H4763" s="35">
        <v>12</v>
      </c>
      <c r="I4763" s="36"/>
    </row>
    <row r="4764" spans="2:9" ht="15.75" thickTop="1" thickBot="1" x14ac:dyDescent="0.25">
      <c r="B4764" s="22">
        <v>4759</v>
      </c>
      <c r="C4764" s="32">
        <v>67591</v>
      </c>
      <c r="D4764" s="33" t="s">
        <v>3520</v>
      </c>
      <c r="E4764" s="34">
        <v>-10.1</v>
      </c>
      <c r="F4764" s="34">
        <v>10.7</v>
      </c>
      <c r="G4764" s="35">
        <v>134</v>
      </c>
      <c r="H4764" s="35">
        <v>12</v>
      </c>
      <c r="I4764" s="36"/>
    </row>
    <row r="4765" spans="2:9" ht="15.75" thickTop="1" thickBot="1" x14ac:dyDescent="0.25">
      <c r="B4765" s="22">
        <v>4760</v>
      </c>
      <c r="C4765" s="32">
        <v>67592</v>
      </c>
      <c r="D4765" s="33" t="s">
        <v>3521</v>
      </c>
      <c r="E4765" s="34">
        <v>-10</v>
      </c>
      <c r="F4765" s="34">
        <v>10.5</v>
      </c>
      <c r="G4765" s="35">
        <v>190</v>
      </c>
      <c r="H4765" s="35">
        <v>12</v>
      </c>
      <c r="I4765" s="36"/>
    </row>
    <row r="4766" spans="2:9" ht="15.75" thickTop="1" thickBot="1" x14ac:dyDescent="0.25">
      <c r="B4766" s="22">
        <v>4761</v>
      </c>
      <c r="C4766" s="32">
        <v>67593</v>
      </c>
      <c r="D4766" s="33" t="s">
        <v>3522</v>
      </c>
      <c r="E4766" s="34">
        <v>-10.199999999999999</v>
      </c>
      <c r="F4766" s="34">
        <v>10.7</v>
      </c>
      <c r="G4766" s="35">
        <v>137</v>
      </c>
      <c r="H4766" s="35">
        <v>12</v>
      </c>
      <c r="I4766" s="36"/>
    </row>
    <row r="4767" spans="2:9" ht="15.75" thickTop="1" thickBot="1" x14ac:dyDescent="0.25">
      <c r="B4767" s="22">
        <v>4762</v>
      </c>
      <c r="C4767" s="32">
        <v>67595</v>
      </c>
      <c r="D4767" s="33" t="s">
        <v>3523</v>
      </c>
      <c r="E4767" s="34">
        <v>-10.199999999999999</v>
      </c>
      <c r="F4767" s="34">
        <v>10.7</v>
      </c>
      <c r="G4767" s="35">
        <v>140</v>
      </c>
      <c r="H4767" s="35">
        <v>12</v>
      </c>
      <c r="I4767" s="36"/>
    </row>
    <row r="4768" spans="2:9" ht="15.75" thickTop="1" thickBot="1" x14ac:dyDescent="0.25">
      <c r="B4768" s="22">
        <v>4763</v>
      </c>
      <c r="C4768" s="32">
        <v>67596</v>
      </c>
      <c r="D4768" s="33" t="s">
        <v>3524</v>
      </c>
      <c r="E4768" s="34">
        <v>-10.199999999999999</v>
      </c>
      <c r="F4768" s="34">
        <v>10.5</v>
      </c>
      <c r="G4768" s="35">
        <v>167</v>
      </c>
      <c r="H4768" s="35">
        <v>12</v>
      </c>
      <c r="I4768" s="36"/>
    </row>
    <row r="4769" spans="2:9" ht="15.75" thickTop="1" thickBot="1" x14ac:dyDescent="0.25">
      <c r="B4769" s="22">
        <v>4764</v>
      </c>
      <c r="C4769" s="32">
        <v>67598</v>
      </c>
      <c r="D4769" s="33" t="s">
        <v>3525</v>
      </c>
      <c r="E4769" s="34">
        <v>-10</v>
      </c>
      <c r="F4769" s="34">
        <v>10.5</v>
      </c>
      <c r="G4769" s="35">
        <v>189</v>
      </c>
      <c r="H4769" s="35">
        <v>12</v>
      </c>
      <c r="I4769" s="36"/>
    </row>
    <row r="4770" spans="2:9" ht="15.75" thickTop="1" thickBot="1" x14ac:dyDescent="0.25">
      <c r="B4770" s="22">
        <v>4765</v>
      </c>
      <c r="C4770" s="32">
        <v>67599</v>
      </c>
      <c r="D4770" s="33" t="s">
        <v>3526</v>
      </c>
      <c r="E4770" s="34">
        <v>-10.1</v>
      </c>
      <c r="F4770" s="34">
        <v>10.7</v>
      </c>
      <c r="G4770" s="35">
        <v>137</v>
      </c>
      <c r="H4770" s="35">
        <v>12</v>
      </c>
      <c r="I4770" s="36"/>
    </row>
    <row r="4771" spans="2:9" ht="15.75" thickTop="1" thickBot="1" x14ac:dyDescent="0.25">
      <c r="B4771" s="22">
        <v>4766</v>
      </c>
      <c r="C4771" s="32">
        <v>67655</v>
      </c>
      <c r="D4771" s="33" t="s">
        <v>3527</v>
      </c>
      <c r="E4771" s="34">
        <v>-8.8000000000000007</v>
      </c>
      <c r="F4771" s="34">
        <v>10.9</v>
      </c>
      <c r="G4771" s="35">
        <v>239</v>
      </c>
      <c r="H4771" s="35">
        <v>6</v>
      </c>
      <c r="I4771" s="36"/>
    </row>
    <row r="4772" spans="2:9" ht="15.75" thickTop="1" thickBot="1" x14ac:dyDescent="0.25">
      <c r="B4772" s="22">
        <v>4767</v>
      </c>
      <c r="C4772" s="32">
        <v>67657</v>
      </c>
      <c r="D4772" s="33" t="s">
        <v>3527</v>
      </c>
      <c r="E4772" s="34">
        <v>-10</v>
      </c>
      <c r="F4772" s="34">
        <v>9.9</v>
      </c>
      <c r="G4772" s="35">
        <v>292</v>
      </c>
      <c r="H4772" s="35">
        <v>6</v>
      </c>
      <c r="I4772" s="36"/>
    </row>
    <row r="4773" spans="2:9" ht="15.75" thickTop="1" thickBot="1" x14ac:dyDescent="0.25">
      <c r="B4773" s="22">
        <v>4768</v>
      </c>
      <c r="C4773" s="32">
        <v>67659</v>
      </c>
      <c r="D4773" s="33" t="s">
        <v>3527</v>
      </c>
      <c r="E4773" s="34">
        <v>-10</v>
      </c>
      <c r="F4773" s="34">
        <v>10</v>
      </c>
      <c r="G4773" s="35">
        <v>262</v>
      </c>
      <c r="H4773" s="35">
        <v>6</v>
      </c>
      <c r="I4773" s="36"/>
    </row>
    <row r="4774" spans="2:9" ht="15.75" thickTop="1" thickBot="1" x14ac:dyDescent="0.25">
      <c r="B4774" s="22">
        <v>4769</v>
      </c>
      <c r="C4774" s="32">
        <v>67661</v>
      </c>
      <c r="D4774" s="33" t="s">
        <v>3527</v>
      </c>
      <c r="E4774" s="34">
        <v>-10.1</v>
      </c>
      <c r="F4774" s="34">
        <v>9.8000000000000007</v>
      </c>
      <c r="G4774" s="35">
        <v>306</v>
      </c>
      <c r="H4774" s="35">
        <v>6</v>
      </c>
      <c r="I4774" s="36"/>
    </row>
    <row r="4775" spans="2:9" ht="15.75" thickTop="1" thickBot="1" x14ac:dyDescent="0.25">
      <c r="B4775" s="22">
        <v>4770</v>
      </c>
      <c r="C4775" s="32">
        <v>67663</v>
      </c>
      <c r="D4775" s="33" t="s">
        <v>3527</v>
      </c>
      <c r="E4775" s="34">
        <v>-10.1</v>
      </c>
      <c r="F4775" s="34">
        <v>9.8000000000000007</v>
      </c>
      <c r="G4775" s="35">
        <v>316</v>
      </c>
      <c r="H4775" s="35">
        <v>6</v>
      </c>
      <c r="I4775" s="36"/>
    </row>
    <row r="4776" spans="2:9" ht="15.75" thickTop="1" thickBot="1" x14ac:dyDescent="0.25">
      <c r="B4776" s="22">
        <v>4771</v>
      </c>
      <c r="C4776" s="32">
        <v>67677</v>
      </c>
      <c r="D4776" s="33" t="s">
        <v>3528</v>
      </c>
      <c r="E4776" s="34">
        <v>-10.1</v>
      </c>
      <c r="F4776" s="34">
        <v>9.8000000000000007</v>
      </c>
      <c r="G4776" s="35">
        <v>294</v>
      </c>
      <c r="H4776" s="35">
        <v>6</v>
      </c>
      <c r="I4776" s="36"/>
    </row>
    <row r="4777" spans="2:9" ht="15.75" thickTop="1" thickBot="1" x14ac:dyDescent="0.25">
      <c r="B4777" s="22">
        <v>4772</v>
      </c>
      <c r="C4777" s="32">
        <v>67678</v>
      </c>
      <c r="D4777" s="33" t="s">
        <v>3529</v>
      </c>
      <c r="E4777" s="34">
        <v>-10.199999999999999</v>
      </c>
      <c r="F4777" s="34">
        <v>9.6999999999999993</v>
      </c>
      <c r="G4777" s="35">
        <v>319</v>
      </c>
      <c r="H4777" s="35">
        <v>6</v>
      </c>
      <c r="I4777" s="36"/>
    </row>
    <row r="4778" spans="2:9" ht="15.75" thickTop="1" thickBot="1" x14ac:dyDescent="0.25">
      <c r="B4778" s="22">
        <v>4773</v>
      </c>
      <c r="C4778" s="32">
        <v>67680</v>
      </c>
      <c r="D4778" s="33" t="s">
        <v>3530</v>
      </c>
      <c r="E4778" s="34">
        <v>-10.3</v>
      </c>
      <c r="F4778" s="34">
        <v>9.6</v>
      </c>
      <c r="G4778" s="35">
        <v>330</v>
      </c>
      <c r="H4778" s="35">
        <v>6</v>
      </c>
      <c r="I4778" s="36"/>
    </row>
    <row r="4779" spans="2:9" ht="15.75" thickTop="1" thickBot="1" x14ac:dyDescent="0.25">
      <c r="B4779" s="22">
        <v>4774</v>
      </c>
      <c r="C4779" s="32">
        <v>67681</v>
      </c>
      <c r="D4779" s="33" t="s">
        <v>3531</v>
      </c>
      <c r="E4779" s="34">
        <v>-10.3</v>
      </c>
      <c r="F4779" s="34">
        <v>9.6999999999999993</v>
      </c>
      <c r="G4779" s="35">
        <v>312</v>
      </c>
      <c r="H4779" s="35">
        <v>6</v>
      </c>
      <c r="I4779" s="36"/>
    </row>
    <row r="4780" spans="2:9" ht="15.75" thickTop="1" thickBot="1" x14ac:dyDescent="0.25">
      <c r="B4780" s="22">
        <v>4775</v>
      </c>
      <c r="C4780" s="32">
        <v>67685</v>
      </c>
      <c r="D4780" s="33" t="s">
        <v>3532</v>
      </c>
      <c r="E4780" s="34">
        <v>-10</v>
      </c>
      <c r="F4780" s="34">
        <v>9.9</v>
      </c>
      <c r="G4780" s="35">
        <v>259</v>
      </c>
      <c r="H4780" s="35">
        <v>6</v>
      </c>
      <c r="I4780" s="36"/>
    </row>
    <row r="4781" spans="2:9" ht="15.75" thickTop="1" thickBot="1" x14ac:dyDescent="0.25">
      <c r="B4781" s="22">
        <v>4776</v>
      </c>
      <c r="C4781" s="32">
        <v>67686</v>
      </c>
      <c r="D4781" s="33" t="s">
        <v>3533</v>
      </c>
      <c r="E4781" s="34">
        <v>-10</v>
      </c>
      <c r="F4781" s="34">
        <v>9.9</v>
      </c>
      <c r="G4781" s="35">
        <v>273</v>
      </c>
      <c r="H4781" s="35">
        <v>6</v>
      </c>
      <c r="I4781" s="36"/>
    </row>
    <row r="4782" spans="2:9" ht="15.75" thickTop="1" thickBot="1" x14ac:dyDescent="0.25">
      <c r="B4782" s="22">
        <v>4777</v>
      </c>
      <c r="C4782" s="32">
        <v>67688</v>
      </c>
      <c r="D4782" s="33" t="s">
        <v>3142</v>
      </c>
      <c r="E4782" s="34">
        <v>-10</v>
      </c>
      <c r="F4782" s="34">
        <v>9.9</v>
      </c>
      <c r="G4782" s="35">
        <v>291</v>
      </c>
      <c r="H4782" s="35">
        <v>6</v>
      </c>
      <c r="I4782" s="36"/>
    </row>
    <row r="4783" spans="2:9" ht="15.75" thickTop="1" thickBot="1" x14ac:dyDescent="0.25">
      <c r="B4783" s="22">
        <v>4778</v>
      </c>
      <c r="C4783" s="32">
        <v>67691</v>
      </c>
      <c r="D4783" s="33" t="s">
        <v>3534</v>
      </c>
      <c r="E4783" s="34">
        <v>-10.3</v>
      </c>
      <c r="F4783" s="34">
        <v>9.6</v>
      </c>
      <c r="G4783" s="35">
        <v>348</v>
      </c>
      <c r="H4783" s="35">
        <v>6</v>
      </c>
      <c r="I4783" s="36"/>
    </row>
    <row r="4784" spans="2:9" ht="15.75" thickTop="1" thickBot="1" x14ac:dyDescent="0.25">
      <c r="B4784" s="22">
        <v>4779</v>
      </c>
      <c r="C4784" s="32">
        <v>67693</v>
      </c>
      <c r="D4784" s="33" t="s">
        <v>3535</v>
      </c>
      <c r="E4784" s="34">
        <v>-10.4</v>
      </c>
      <c r="F4784" s="34">
        <v>9.6</v>
      </c>
      <c r="G4784" s="35">
        <v>357</v>
      </c>
      <c r="H4784" s="35">
        <v>6</v>
      </c>
      <c r="I4784" s="36"/>
    </row>
    <row r="4785" spans="2:9" ht="15.75" thickTop="1" thickBot="1" x14ac:dyDescent="0.25">
      <c r="B4785" s="22">
        <v>4780</v>
      </c>
      <c r="C4785" s="32">
        <v>67697</v>
      </c>
      <c r="D4785" s="33" t="s">
        <v>3536</v>
      </c>
      <c r="E4785" s="34">
        <v>-10.3</v>
      </c>
      <c r="F4785" s="34">
        <v>9.6</v>
      </c>
      <c r="G4785" s="35">
        <v>322</v>
      </c>
      <c r="H4785" s="35">
        <v>6</v>
      </c>
      <c r="I4785" s="36"/>
    </row>
    <row r="4786" spans="2:9" ht="15.75" thickTop="1" thickBot="1" x14ac:dyDescent="0.25">
      <c r="B4786" s="22">
        <v>4781</v>
      </c>
      <c r="C4786" s="32">
        <v>67699</v>
      </c>
      <c r="D4786" s="33" t="s">
        <v>3537</v>
      </c>
      <c r="E4786" s="34">
        <v>-10.5</v>
      </c>
      <c r="F4786" s="34">
        <v>9.4</v>
      </c>
      <c r="G4786" s="35">
        <v>346</v>
      </c>
      <c r="H4786" s="35">
        <v>12</v>
      </c>
      <c r="I4786" s="36"/>
    </row>
    <row r="4787" spans="2:9" ht="15.75" thickTop="1" thickBot="1" x14ac:dyDescent="0.25">
      <c r="B4787" s="22">
        <v>4782</v>
      </c>
      <c r="C4787" s="32">
        <v>67700</v>
      </c>
      <c r="D4787" s="33" t="s">
        <v>3538</v>
      </c>
      <c r="E4787" s="34">
        <v>-10.5</v>
      </c>
      <c r="F4787" s="34">
        <v>9.4</v>
      </c>
      <c r="G4787" s="35">
        <v>339</v>
      </c>
      <c r="H4787" s="35">
        <v>12</v>
      </c>
      <c r="I4787" s="36"/>
    </row>
    <row r="4788" spans="2:9" ht="15.75" thickTop="1" thickBot="1" x14ac:dyDescent="0.25">
      <c r="B4788" s="22">
        <v>4783</v>
      </c>
      <c r="C4788" s="32">
        <v>67701</v>
      </c>
      <c r="D4788" s="33" t="s">
        <v>3539</v>
      </c>
      <c r="E4788" s="34">
        <v>-10.3</v>
      </c>
      <c r="F4788" s="34">
        <v>9.6</v>
      </c>
      <c r="G4788" s="35">
        <v>319</v>
      </c>
      <c r="H4788" s="35">
        <v>12</v>
      </c>
      <c r="I4788" s="36"/>
    </row>
    <row r="4789" spans="2:9" ht="15.75" thickTop="1" thickBot="1" x14ac:dyDescent="0.25">
      <c r="B4789" s="22">
        <v>4784</v>
      </c>
      <c r="C4789" s="32">
        <v>67705</v>
      </c>
      <c r="D4789" s="33" t="s">
        <v>3540</v>
      </c>
      <c r="E4789" s="34">
        <v>-10.6</v>
      </c>
      <c r="F4789" s="34">
        <v>9.4</v>
      </c>
      <c r="G4789" s="35">
        <v>394</v>
      </c>
      <c r="H4789" s="35">
        <v>6</v>
      </c>
      <c r="I4789" s="36"/>
    </row>
    <row r="4790" spans="2:9" ht="15.75" thickTop="1" thickBot="1" x14ac:dyDescent="0.25">
      <c r="B4790" s="22">
        <v>4785</v>
      </c>
      <c r="C4790" s="32">
        <v>67706</v>
      </c>
      <c r="D4790" s="33" t="s">
        <v>3541</v>
      </c>
      <c r="E4790" s="34">
        <v>-10.4</v>
      </c>
      <c r="F4790" s="34">
        <v>9.6</v>
      </c>
      <c r="G4790" s="35">
        <v>354</v>
      </c>
      <c r="H4790" s="35">
        <v>6</v>
      </c>
      <c r="I4790" s="36"/>
    </row>
    <row r="4791" spans="2:9" ht="15.75" thickTop="1" thickBot="1" x14ac:dyDescent="0.25">
      <c r="B4791" s="22">
        <v>4786</v>
      </c>
      <c r="C4791" s="32">
        <v>67707</v>
      </c>
      <c r="D4791" s="33" t="s">
        <v>3542</v>
      </c>
      <c r="E4791" s="34">
        <v>-10.6</v>
      </c>
      <c r="F4791" s="34">
        <v>9.4</v>
      </c>
      <c r="G4791" s="35">
        <v>387</v>
      </c>
      <c r="H4791" s="35">
        <v>6</v>
      </c>
      <c r="I4791" s="36"/>
    </row>
    <row r="4792" spans="2:9" ht="15.75" thickTop="1" thickBot="1" x14ac:dyDescent="0.25">
      <c r="B4792" s="22">
        <v>4787</v>
      </c>
      <c r="C4792" s="32">
        <v>67714</v>
      </c>
      <c r="D4792" s="33" t="s">
        <v>3543</v>
      </c>
      <c r="E4792" s="34">
        <v>-9.9</v>
      </c>
      <c r="F4792" s="34">
        <v>10</v>
      </c>
      <c r="G4792" s="35">
        <v>277</v>
      </c>
      <c r="H4792" s="35">
        <v>6</v>
      </c>
      <c r="I4792" s="36"/>
    </row>
    <row r="4793" spans="2:9" ht="15.75" thickTop="1" thickBot="1" x14ac:dyDescent="0.25">
      <c r="B4793" s="22">
        <v>4788</v>
      </c>
      <c r="C4793" s="32">
        <v>67715</v>
      </c>
      <c r="D4793" s="33" t="s">
        <v>3544</v>
      </c>
      <c r="E4793" s="34">
        <v>-10.3</v>
      </c>
      <c r="F4793" s="34">
        <v>9.5</v>
      </c>
      <c r="G4793" s="35">
        <v>362</v>
      </c>
      <c r="H4793" s="35">
        <v>6</v>
      </c>
      <c r="I4793" s="36"/>
    </row>
    <row r="4794" spans="2:9" ht="15.75" thickTop="1" thickBot="1" x14ac:dyDescent="0.25">
      <c r="B4794" s="22">
        <v>4789</v>
      </c>
      <c r="C4794" s="32">
        <v>67716</v>
      </c>
      <c r="D4794" s="33" t="s">
        <v>3545</v>
      </c>
      <c r="E4794" s="34">
        <v>-10.5</v>
      </c>
      <c r="F4794" s="34">
        <v>9.5</v>
      </c>
      <c r="G4794" s="35">
        <v>376</v>
      </c>
      <c r="H4794" s="35">
        <v>6</v>
      </c>
      <c r="I4794" s="36"/>
    </row>
    <row r="4795" spans="2:9" ht="15.75" thickTop="1" thickBot="1" x14ac:dyDescent="0.25">
      <c r="B4795" s="22">
        <v>4790</v>
      </c>
      <c r="C4795" s="32">
        <v>67718</v>
      </c>
      <c r="D4795" s="33" t="s">
        <v>3546</v>
      </c>
      <c r="E4795" s="34">
        <v>-10.9</v>
      </c>
      <c r="F4795" s="34">
        <v>9.1999999999999993</v>
      </c>
      <c r="G4795" s="35">
        <v>437</v>
      </c>
      <c r="H4795" s="35">
        <v>6</v>
      </c>
      <c r="I4795" s="36"/>
    </row>
    <row r="4796" spans="2:9" ht="15.75" thickTop="1" thickBot="1" x14ac:dyDescent="0.25">
      <c r="B4796" s="22">
        <v>4791</v>
      </c>
      <c r="C4796" s="32">
        <v>67722</v>
      </c>
      <c r="D4796" s="33" t="s">
        <v>3547</v>
      </c>
      <c r="E4796" s="34">
        <v>-10.4</v>
      </c>
      <c r="F4796" s="34">
        <v>9.6999999999999993</v>
      </c>
      <c r="G4796" s="35">
        <v>301</v>
      </c>
      <c r="H4796" s="35">
        <v>6</v>
      </c>
      <c r="I4796" s="36"/>
    </row>
    <row r="4797" spans="2:9" ht="15.75" thickTop="1" thickBot="1" x14ac:dyDescent="0.25">
      <c r="B4797" s="22">
        <v>4792</v>
      </c>
      <c r="C4797" s="32">
        <v>67724</v>
      </c>
      <c r="D4797" s="33" t="s">
        <v>3548</v>
      </c>
      <c r="E4797" s="34">
        <v>-10.5</v>
      </c>
      <c r="F4797" s="34">
        <v>9.5</v>
      </c>
      <c r="G4797" s="35">
        <v>338</v>
      </c>
      <c r="H4797" s="35">
        <v>6</v>
      </c>
      <c r="I4797" s="36"/>
    </row>
    <row r="4798" spans="2:9" ht="15.75" thickTop="1" thickBot="1" x14ac:dyDescent="0.25">
      <c r="B4798" s="22">
        <v>4793</v>
      </c>
      <c r="C4798" s="32">
        <v>67725</v>
      </c>
      <c r="D4798" s="33" t="s">
        <v>3549</v>
      </c>
      <c r="E4798" s="34">
        <v>-10.1</v>
      </c>
      <c r="F4798" s="34">
        <v>10</v>
      </c>
      <c r="G4798" s="35">
        <v>252</v>
      </c>
      <c r="H4798" s="35">
        <v>6</v>
      </c>
      <c r="I4798" s="36"/>
    </row>
    <row r="4799" spans="2:9" ht="15.75" thickTop="1" thickBot="1" x14ac:dyDescent="0.25">
      <c r="B4799" s="22">
        <v>4794</v>
      </c>
      <c r="C4799" s="32">
        <v>67727</v>
      </c>
      <c r="D4799" s="33" t="s">
        <v>3550</v>
      </c>
      <c r="E4799" s="34">
        <v>-10.3</v>
      </c>
      <c r="F4799" s="34">
        <v>9.9</v>
      </c>
      <c r="G4799" s="35">
        <v>276</v>
      </c>
      <c r="H4799" s="35">
        <v>6</v>
      </c>
      <c r="I4799" s="36"/>
    </row>
    <row r="4800" spans="2:9" ht="15.75" thickTop="1" thickBot="1" x14ac:dyDescent="0.25">
      <c r="B4800" s="22">
        <v>4795</v>
      </c>
      <c r="C4800" s="32">
        <v>67728</v>
      </c>
      <c r="D4800" s="33" t="s">
        <v>3551</v>
      </c>
      <c r="E4800" s="34">
        <v>-10.3</v>
      </c>
      <c r="F4800" s="34">
        <v>9.8000000000000007</v>
      </c>
      <c r="G4800" s="35">
        <v>289</v>
      </c>
      <c r="H4800" s="35">
        <v>6</v>
      </c>
      <c r="I4800" s="36"/>
    </row>
    <row r="4801" spans="2:9" ht="15.75" thickTop="1" thickBot="1" x14ac:dyDescent="0.25">
      <c r="B4801" s="22">
        <v>4796</v>
      </c>
      <c r="C4801" s="32">
        <v>67729</v>
      </c>
      <c r="D4801" s="33" t="s">
        <v>3552</v>
      </c>
      <c r="E4801" s="34">
        <v>-10.3</v>
      </c>
      <c r="F4801" s="34">
        <v>9.6</v>
      </c>
      <c r="G4801" s="35">
        <v>342</v>
      </c>
      <c r="H4801" s="35">
        <v>6</v>
      </c>
      <c r="I4801" s="36"/>
    </row>
    <row r="4802" spans="2:9" ht="15.75" thickTop="1" thickBot="1" x14ac:dyDescent="0.25">
      <c r="B4802" s="22">
        <v>4797</v>
      </c>
      <c r="C4802" s="32">
        <v>67731</v>
      </c>
      <c r="D4802" s="33" t="s">
        <v>3553</v>
      </c>
      <c r="E4802" s="34">
        <v>-9.8000000000000007</v>
      </c>
      <c r="F4802" s="34">
        <v>10.1</v>
      </c>
      <c r="G4802" s="35">
        <v>227</v>
      </c>
      <c r="H4802" s="35">
        <v>6</v>
      </c>
      <c r="I4802" s="36"/>
    </row>
    <row r="4803" spans="2:9" ht="15.75" thickTop="1" thickBot="1" x14ac:dyDescent="0.25">
      <c r="B4803" s="22">
        <v>4798</v>
      </c>
      <c r="C4803" s="32">
        <v>67732</v>
      </c>
      <c r="D4803" s="33" t="s">
        <v>3554</v>
      </c>
      <c r="E4803" s="34">
        <v>-10.199999999999999</v>
      </c>
      <c r="F4803" s="34">
        <v>9.8000000000000007</v>
      </c>
      <c r="G4803" s="35">
        <v>286</v>
      </c>
      <c r="H4803" s="35">
        <v>6</v>
      </c>
      <c r="I4803" s="36"/>
    </row>
    <row r="4804" spans="2:9" ht="15.75" thickTop="1" thickBot="1" x14ac:dyDescent="0.25">
      <c r="B4804" s="22">
        <v>4799</v>
      </c>
      <c r="C4804" s="32">
        <v>67734</v>
      </c>
      <c r="D4804" s="33" t="s">
        <v>3555</v>
      </c>
      <c r="E4804" s="34">
        <v>-9.8000000000000007</v>
      </c>
      <c r="F4804" s="34">
        <v>10.1</v>
      </c>
      <c r="G4804" s="35">
        <v>214</v>
      </c>
      <c r="H4804" s="35">
        <v>6</v>
      </c>
      <c r="I4804" s="36"/>
    </row>
    <row r="4805" spans="2:9" ht="15.75" thickTop="1" thickBot="1" x14ac:dyDescent="0.25">
      <c r="B4805" s="22">
        <v>4800</v>
      </c>
      <c r="C4805" s="32">
        <v>67735</v>
      </c>
      <c r="D4805" s="33" t="s">
        <v>3556</v>
      </c>
      <c r="E4805" s="34">
        <v>-10.199999999999999</v>
      </c>
      <c r="F4805" s="34">
        <v>9.8000000000000007</v>
      </c>
      <c r="G4805" s="35">
        <v>279</v>
      </c>
      <c r="H4805" s="35">
        <v>6</v>
      </c>
      <c r="I4805" s="36"/>
    </row>
    <row r="4806" spans="2:9" ht="15.75" thickTop="1" thickBot="1" x14ac:dyDescent="0.25">
      <c r="B4806" s="22">
        <v>4801</v>
      </c>
      <c r="C4806" s="32">
        <v>67737</v>
      </c>
      <c r="D4806" s="33" t="s">
        <v>3557</v>
      </c>
      <c r="E4806" s="34">
        <v>-9.6999999999999993</v>
      </c>
      <c r="F4806" s="34">
        <v>10.1</v>
      </c>
      <c r="G4806" s="35">
        <v>208</v>
      </c>
      <c r="H4806" s="35">
        <v>6</v>
      </c>
      <c r="I4806" s="36"/>
    </row>
    <row r="4807" spans="2:9" ht="15.75" thickTop="1" thickBot="1" x14ac:dyDescent="0.25">
      <c r="B4807" s="22">
        <v>4802</v>
      </c>
      <c r="C4807" s="32">
        <v>67742</v>
      </c>
      <c r="D4807" s="33" t="s">
        <v>3558</v>
      </c>
      <c r="E4807" s="34">
        <v>-9.9</v>
      </c>
      <c r="F4807" s="34">
        <v>10.1</v>
      </c>
      <c r="G4807" s="35">
        <v>170</v>
      </c>
      <c r="H4807" s="35">
        <v>6</v>
      </c>
      <c r="I4807" s="36"/>
    </row>
    <row r="4808" spans="2:9" ht="15.75" thickTop="1" thickBot="1" x14ac:dyDescent="0.25">
      <c r="B4808" s="22">
        <v>4803</v>
      </c>
      <c r="C4808" s="32">
        <v>67744</v>
      </c>
      <c r="D4808" s="33" t="s">
        <v>3559</v>
      </c>
      <c r="E4808" s="34">
        <v>-10</v>
      </c>
      <c r="F4808" s="34">
        <v>9.8000000000000007</v>
      </c>
      <c r="G4808" s="35">
        <v>234</v>
      </c>
      <c r="H4808" s="35">
        <v>6</v>
      </c>
      <c r="I4808" s="36"/>
    </row>
    <row r="4809" spans="2:9" ht="15.75" thickTop="1" thickBot="1" x14ac:dyDescent="0.25">
      <c r="B4809" s="22">
        <v>4804</v>
      </c>
      <c r="C4809" s="32">
        <v>67745</v>
      </c>
      <c r="D4809" s="33" t="s">
        <v>3560</v>
      </c>
      <c r="E4809" s="34">
        <v>-10.6</v>
      </c>
      <c r="F4809" s="34">
        <v>9.4</v>
      </c>
      <c r="G4809" s="35">
        <v>310</v>
      </c>
      <c r="H4809" s="35">
        <v>6</v>
      </c>
      <c r="I4809" s="36"/>
    </row>
    <row r="4810" spans="2:9" ht="15.75" thickTop="1" thickBot="1" x14ac:dyDescent="0.25">
      <c r="B4810" s="22">
        <v>4805</v>
      </c>
      <c r="C4810" s="32">
        <v>67746</v>
      </c>
      <c r="D4810" s="33" t="s">
        <v>3561</v>
      </c>
      <c r="E4810" s="34">
        <v>-11</v>
      </c>
      <c r="F4810" s="34">
        <v>9</v>
      </c>
      <c r="G4810" s="35">
        <v>380</v>
      </c>
      <c r="H4810" s="35">
        <v>6</v>
      </c>
      <c r="I4810" s="36"/>
    </row>
    <row r="4811" spans="2:9" ht="15.75" thickTop="1" thickBot="1" x14ac:dyDescent="0.25">
      <c r="B4811" s="22">
        <v>4806</v>
      </c>
      <c r="C4811" s="32">
        <v>67748</v>
      </c>
      <c r="D4811" s="33" t="s">
        <v>3562</v>
      </c>
      <c r="E4811" s="34">
        <v>-9.8000000000000007</v>
      </c>
      <c r="F4811" s="34">
        <v>10.199999999999999</v>
      </c>
      <c r="G4811" s="35">
        <v>158</v>
      </c>
      <c r="H4811" s="35">
        <v>12</v>
      </c>
      <c r="I4811" s="36"/>
    </row>
    <row r="4812" spans="2:9" ht="15.75" thickTop="1" thickBot="1" x14ac:dyDescent="0.25">
      <c r="B4812" s="22">
        <v>4807</v>
      </c>
      <c r="C4812" s="32">
        <v>67749</v>
      </c>
      <c r="D4812" s="33" t="s">
        <v>3563</v>
      </c>
      <c r="E4812" s="34">
        <v>-9.8000000000000007</v>
      </c>
      <c r="F4812" s="34">
        <v>9.9</v>
      </c>
      <c r="G4812" s="35">
        <v>225</v>
      </c>
      <c r="H4812" s="35">
        <v>6</v>
      </c>
      <c r="I4812" s="36"/>
    </row>
    <row r="4813" spans="2:9" ht="15.75" thickTop="1" thickBot="1" x14ac:dyDescent="0.25">
      <c r="B4813" s="22">
        <v>4808</v>
      </c>
      <c r="C4813" s="32">
        <v>67752</v>
      </c>
      <c r="D4813" s="33" t="s">
        <v>3564</v>
      </c>
      <c r="E4813" s="34">
        <v>-10.1</v>
      </c>
      <c r="F4813" s="34">
        <v>9.6999999999999993</v>
      </c>
      <c r="G4813" s="35">
        <v>272</v>
      </c>
      <c r="H4813" s="35">
        <v>6</v>
      </c>
      <c r="I4813" s="36"/>
    </row>
    <row r="4814" spans="2:9" ht="15.75" thickTop="1" thickBot="1" x14ac:dyDescent="0.25">
      <c r="B4814" s="22">
        <v>4809</v>
      </c>
      <c r="C4814" s="32">
        <v>67753</v>
      </c>
      <c r="D4814" s="33" t="s">
        <v>3565</v>
      </c>
      <c r="E4814" s="34">
        <v>-10.9</v>
      </c>
      <c r="F4814" s="34">
        <v>9.1999999999999993</v>
      </c>
      <c r="G4814" s="35">
        <v>370</v>
      </c>
      <c r="H4814" s="35">
        <v>6</v>
      </c>
      <c r="I4814" s="36"/>
    </row>
    <row r="4815" spans="2:9" ht="15.75" thickTop="1" thickBot="1" x14ac:dyDescent="0.25">
      <c r="B4815" s="22">
        <v>4810</v>
      </c>
      <c r="C4815" s="32">
        <v>67754</v>
      </c>
      <c r="D4815" s="33" t="s">
        <v>3566</v>
      </c>
      <c r="E4815" s="34">
        <v>-10.4</v>
      </c>
      <c r="F4815" s="34">
        <v>9.5</v>
      </c>
      <c r="G4815" s="35">
        <v>319</v>
      </c>
      <c r="H4815" s="35">
        <v>6</v>
      </c>
      <c r="I4815" s="36"/>
    </row>
    <row r="4816" spans="2:9" ht="15.75" thickTop="1" thickBot="1" x14ac:dyDescent="0.25">
      <c r="B4816" s="22">
        <v>4811</v>
      </c>
      <c r="C4816" s="32">
        <v>67756</v>
      </c>
      <c r="D4816" s="33" t="s">
        <v>3567</v>
      </c>
      <c r="E4816" s="34">
        <v>-10.3</v>
      </c>
      <c r="F4816" s="34">
        <v>9.6</v>
      </c>
      <c r="G4816" s="35">
        <v>309</v>
      </c>
      <c r="H4816" s="35">
        <v>6</v>
      </c>
      <c r="I4816" s="36"/>
    </row>
    <row r="4817" spans="2:9" ht="15.75" thickTop="1" thickBot="1" x14ac:dyDescent="0.25">
      <c r="B4817" s="22">
        <v>4812</v>
      </c>
      <c r="C4817" s="32">
        <v>67757</v>
      </c>
      <c r="D4817" s="33" t="s">
        <v>3568</v>
      </c>
      <c r="E4817" s="34">
        <v>-9.6</v>
      </c>
      <c r="F4817" s="34">
        <v>10.1</v>
      </c>
      <c r="G4817" s="35">
        <v>204</v>
      </c>
      <c r="H4817" s="35">
        <v>6</v>
      </c>
      <c r="I4817" s="36"/>
    </row>
    <row r="4818" spans="2:9" ht="15.75" thickTop="1" thickBot="1" x14ac:dyDescent="0.25">
      <c r="B4818" s="22">
        <v>4813</v>
      </c>
      <c r="C4818" s="32">
        <v>67759</v>
      </c>
      <c r="D4818" s="33" t="s">
        <v>3569</v>
      </c>
      <c r="E4818" s="34">
        <v>-10.8</v>
      </c>
      <c r="F4818" s="34">
        <v>9.1999999999999993</v>
      </c>
      <c r="G4818" s="35">
        <v>367</v>
      </c>
      <c r="H4818" s="35">
        <v>12</v>
      </c>
      <c r="I4818" s="36"/>
    </row>
    <row r="4819" spans="2:9" ht="15.75" thickTop="1" thickBot="1" x14ac:dyDescent="0.25">
      <c r="B4819" s="22">
        <v>4814</v>
      </c>
      <c r="C4819" s="32">
        <v>67806</v>
      </c>
      <c r="D4819" s="33" t="s">
        <v>3570</v>
      </c>
      <c r="E4819" s="34">
        <v>-9.8000000000000007</v>
      </c>
      <c r="F4819" s="34">
        <v>10.1</v>
      </c>
      <c r="G4819" s="35">
        <v>216</v>
      </c>
      <c r="H4819" s="35">
        <v>6</v>
      </c>
      <c r="I4819" s="36"/>
    </row>
    <row r="4820" spans="2:9" ht="30" thickTop="1" thickBot="1" x14ac:dyDescent="0.25">
      <c r="B4820" s="22">
        <v>4815</v>
      </c>
      <c r="C4820" s="32">
        <v>67808</v>
      </c>
      <c r="D4820" s="33" t="s">
        <v>3571</v>
      </c>
      <c r="E4820" s="34">
        <v>-10.7</v>
      </c>
      <c r="F4820" s="34">
        <v>9.3000000000000007</v>
      </c>
      <c r="G4820" s="35">
        <v>361</v>
      </c>
      <c r="H4820" s="35">
        <v>6</v>
      </c>
      <c r="I4820" s="36"/>
    </row>
    <row r="4821" spans="2:9" ht="15.75" thickTop="1" thickBot="1" x14ac:dyDescent="0.25">
      <c r="B4821" s="22">
        <v>4816</v>
      </c>
      <c r="C4821" s="32">
        <v>67811</v>
      </c>
      <c r="D4821" s="33" t="s">
        <v>3572</v>
      </c>
      <c r="E4821" s="34">
        <v>-10.5</v>
      </c>
      <c r="F4821" s="34">
        <v>9.6</v>
      </c>
      <c r="G4821" s="35">
        <v>309</v>
      </c>
      <c r="H4821" s="35">
        <v>6</v>
      </c>
      <c r="I4821" s="36"/>
    </row>
    <row r="4822" spans="2:9" ht="15.75" thickTop="1" thickBot="1" x14ac:dyDescent="0.25">
      <c r="B4822" s="22">
        <v>4817</v>
      </c>
      <c r="C4822" s="32">
        <v>67813</v>
      </c>
      <c r="D4822" s="33" t="s">
        <v>3573</v>
      </c>
      <c r="E4822" s="34">
        <v>-10.199999999999999</v>
      </c>
      <c r="F4822" s="34">
        <v>9.8000000000000007</v>
      </c>
      <c r="G4822" s="35">
        <v>260</v>
      </c>
      <c r="H4822" s="35">
        <v>6</v>
      </c>
      <c r="I4822" s="36"/>
    </row>
    <row r="4823" spans="2:9" ht="15.75" thickTop="1" thickBot="1" x14ac:dyDescent="0.25">
      <c r="B4823" s="22">
        <v>4818</v>
      </c>
      <c r="C4823" s="32">
        <v>67814</v>
      </c>
      <c r="D4823" s="33" t="s">
        <v>3574</v>
      </c>
      <c r="E4823" s="34">
        <v>-12.6</v>
      </c>
      <c r="F4823" s="34">
        <v>7.8</v>
      </c>
      <c r="G4823" s="35">
        <v>663</v>
      </c>
      <c r="H4823" s="35">
        <v>6</v>
      </c>
      <c r="I4823" s="36"/>
    </row>
    <row r="4824" spans="2:9" ht="15.75" thickTop="1" thickBot="1" x14ac:dyDescent="0.25">
      <c r="B4824" s="22">
        <v>4819</v>
      </c>
      <c r="C4824" s="32">
        <v>67816</v>
      </c>
      <c r="D4824" s="33" t="s">
        <v>3575</v>
      </c>
      <c r="E4824" s="34">
        <v>-10</v>
      </c>
      <c r="F4824" s="34">
        <v>10.199999999999999</v>
      </c>
      <c r="G4824" s="35">
        <v>220</v>
      </c>
      <c r="H4824" s="35">
        <v>6</v>
      </c>
      <c r="I4824" s="36"/>
    </row>
    <row r="4825" spans="2:9" ht="15.75" thickTop="1" thickBot="1" x14ac:dyDescent="0.25">
      <c r="B4825" s="22">
        <v>4820</v>
      </c>
      <c r="C4825" s="32">
        <v>67817</v>
      </c>
      <c r="D4825" s="33" t="s">
        <v>3576</v>
      </c>
      <c r="E4825" s="34">
        <v>-10.9</v>
      </c>
      <c r="F4825" s="34">
        <v>9.1999999999999993</v>
      </c>
      <c r="G4825" s="35">
        <v>411</v>
      </c>
      <c r="H4825" s="35">
        <v>6</v>
      </c>
      <c r="I4825" s="36"/>
    </row>
    <row r="4826" spans="2:9" ht="15.75" thickTop="1" thickBot="1" x14ac:dyDescent="0.25">
      <c r="B4826" s="22">
        <v>4821</v>
      </c>
      <c r="C4826" s="32">
        <v>67819</v>
      </c>
      <c r="D4826" s="33" t="s">
        <v>3577</v>
      </c>
      <c r="E4826" s="34">
        <v>-10.6</v>
      </c>
      <c r="F4826" s="34">
        <v>9.5</v>
      </c>
      <c r="G4826" s="35">
        <v>320</v>
      </c>
      <c r="H4826" s="35">
        <v>6</v>
      </c>
      <c r="I4826" s="36"/>
    </row>
    <row r="4827" spans="2:9" ht="15.75" thickTop="1" thickBot="1" x14ac:dyDescent="0.25">
      <c r="B4827" s="22">
        <v>4822</v>
      </c>
      <c r="C4827" s="32">
        <v>67821</v>
      </c>
      <c r="D4827" s="33" t="s">
        <v>3578</v>
      </c>
      <c r="E4827" s="34">
        <v>-10</v>
      </c>
      <c r="F4827" s="34">
        <v>9.8000000000000007</v>
      </c>
      <c r="G4827" s="35">
        <v>249</v>
      </c>
      <c r="H4827" s="35">
        <v>12</v>
      </c>
      <c r="I4827" s="36"/>
    </row>
    <row r="4828" spans="2:9" ht="15.75" thickTop="1" thickBot="1" x14ac:dyDescent="0.25">
      <c r="B4828" s="22">
        <v>4823</v>
      </c>
      <c r="C4828" s="32">
        <v>67822</v>
      </c>
      <c r="D4828" s="33" t="s">
        <v>3579</v>
      </c>
      <c r="E4828" s="34">
        <v>-9.9</v>
      </c>
      <c r="F4828" s="34">
        <v>9.9</v>
      </c>
      <c r="G4828" s="35">
        <v>239</v>
      </c>
      <c r="H4828" s="35">
        <v>12</v>
      </c>
      <c r="I4828" s="36"/>
    </row>
    <row r="4829" spans="2:9" ht="15.75" thickTop="1" thickBot="1" x14ac:dyDescent="0.25">
      <c r="B4829" s="22">
        <v>4824</v>
      </c>
      <c r="C4829" s="32">
        <v>67823</v>
      </c>
      <c r="D4829" s="33" t="s">
        <v>3580</v>
      </c>
      <c r="E4829" s="34">
        <v>-9.8000000000000007</v>
      </c>
      <c r="F4829" s="34">
        <v>10</v>
      </c>
      <c r="G4829" s="35">
        <v>218</v>
      </c>
      <c r="H4829" s="35">
        <v>12</v>
      </c>
      <c r="I4829" s="36"/>
    </row>
    <row r="4830" spans="2:9" ht="15.75" thickTop="1" thickBot="1" x14ac:dyDescent="0.25">
      <c r="B4830" s="22">
        <v>4825</v>
      </c>
      <c r="C4830" s="32">
        <v>67824</v>
      </c>
      <c r="D4830" s="33" t="s">
        <v>3581</v>
      </c>
      <c r="E4830" s="34">
        <v>-10.3</v>
      </c>
      <c r="F4830" s="34">
        <v>9.6</v>
      </c>
      <c r="G4830" s="35">
        <v>292</v>
      </c>
      <c r="H4830" s="35">
        <v>12</v>
      </c>
      <c r="I4830" s="36"/>
    </row>
    <row r="4831" spans="2:9" ht="15.75" thickTop="1" thickBot="1" x14ac:dyDescent="0.25">
      <c r="B4831" s="22">
        <v>4826</v>
      </c>
      <c r="C4831" s="32">
        <v>67826</v>
      </c>
      <c r="D4831" s="33" t="s">
        <v>3582</v>
      </c>
      <c r="E4831" s="34">
        <v>-10.8</v>
      </c>
      <c r="F4831" s="34">
        <v>9.1999999999999993</v>
      </c>
      <c r="G4831" s="35">
        <v>361</v>
      </c>
      <c r="H4831" s="35">
        <v>12</v>
      </c>
      <c r="I4831" s="36"/>
    </row>
    <row r="4832" spans="2:9" ht="15.75" thickTop="1" thickBot="1" x14ac:dyDescent="0.25">
      <c r="B4832" s="22">
        <v>4827</v>
      </c>
      <c r="C4832" s="32">
        <v>67827</v>
      </c>
      <c r="D4832" s="33" t="s">
        <v>3583</v>
      </c>
      <c r="E4832" s="34">
        <v>-10.8</v>
      </c>
      <c r="F4832" s="34">
        <v>9.3000000000000007</v>
      </c>
      <c r="G4832" s="35">
        <v>348</v>
      </c>
      <c r="H4832" s="35">
        <v>12</v>
      </c>
      <c r="I4832" s="36"/>
    </row>
    <row r="4833" spans="2:9" ht="15.75" thickTop="1" thickBot="1" x14ac:dyDescent="0.25">
      <c r="B4833" s="22">
        <v>4828</v>
      </c>
      <c r="C4833" s="32">
        <v>67829</v>
      </c>
      <c r="D4833" s="33" t="s">
        <v>3584</v>
      </c>
      <c r="E4833" s="34">
        <v>-10.1</v>
      </c>
      <c r="F4833" s="34">
        <v>9.8000000000000007</v>
      </c>
      <c r="G4833" s="35">
        <v>251</v>
      </c>
      <c r="H4833" s="35">
        <v>12</v>
      </c>
      <c r="I4833" s="36"/>
    </row>
    <row r="4834" spans="2:9" ht="15.75" thickTop="1" thickBot="1" x14ac:dyDescent="0.25">
      <c r="B4834" s="22">
        <v>4829</v>
      </c>
      <c r="C4834" s="32">
        <v>68159</v>
      </c>
      <c r="D4834" s="33" t="s">
        <v>3585</v>
      </c>
      <c r="E4834" s="34">
        <v>-10.5</v>
      </c>
      <c r="F4834" s="34">
        <v>11.3</v>
      </c>
      <c r="G4834" s="35">
        <v>100</v>
      </c>
      <c r="H4834" s="35">
        <v>12</v>
      </c>
      <c r="I4834" s="36"/>
    </row>
    <row r="4835" spans="2:9" ht="15.75" thickTop="1" thickBot="1" x14ac:dyDescent="0.25">
      <c r="B4835" s="22">
        <v>4830</v>
      </c>
      <c r="C4835" s="32">
        <v>68161</v>
      </c>
      <c r="D4835" s="33" t="s">
        <v>3585</v>
      </c>
      <c r="E4835" s="34">
        <v>-10</v>
      </c>
      <c r="F4835" s="34">
        <v>11.6</v>
      </c>
      <c r="G4835" s="35">
        <v>104</v>
      </c>
      <c r="H4835" s="35">
        <v>12</v>
      </c>
      <c r="I4835" s="36"/>
    </row>
    <row r="4836" spans="2:9" ht="15.75" thickTop="1" thickBot="1" x14ac:dyDescent="0.25">
      <c r="B4836" s="22">
        <v>4831</v>
      </c>
      <c r="C4836" s="32">
        <v>68163</v>
      </c>
      <c r="D4836" s="33" t="s">
        <v>3585</v>
      </c>
      <c r="E4836" s="34">
        <v>-10.3</v>
      </c>
      <c r="F4836" s="34">
        <v>11.3</v>
      </c>
      <c r="G4836" s="35">
        <v>96</v>
      </c>
      <c r="H4836" s="35">
        <v>12</v>
      </c>
      <c r="I4836" s="36"/>
    </row>
    <row r="4837" spans="2:9" ht="15.75" thickTop="1" thickBot="1" x14ac:dyDescent="0.25">
      <c r="B4837" s="22">
        <v>4832</v>
      </c>
      <c r="C4837" s="32">
        <v>68165</v>
      </c>
      <c r="D4837" s="33" t="s">
        <v>3585</v>
      </c>
      <c r="E4837" s="34">
        <v>-10</v>
      </c>
      <c r="F4837" s="34">
        <v>11.7</v>
      </c>
      <c r="G4837" s="35">
        <v>99</v>
      </c>
      <c r="H4837" s="35">
        <v>12</v>
      </c>
      <c r="I4837" s="36"/>
    </row>
    <row r="4838" spans="2:9" ht="15.75" thickTop="1" thickBot="1" x14ac:dyDescent="0.25">
      <c r="B4838" s="22">
        <v>4833</v>
      </c>
      <c r="C4838" s="32">
        <v>68167</v>
      </c>
      <c r="D4838" s="33" t="s">
        <v>3585</v>
      </c>
      <c r="E4838" s="34">
        <v>-10</v>
      </c>
      <c r="F4838" s="34">
        <v>11.7</v>
      </c>
      <c r="G4838" s="35">
        <v>102</v>
      </c>
      <c r="H4838" s="35">
        <v>12</v>
      </c>
      <c r="I4838" s="36"/>
    </row>
    <row r="4839" spans="2:9" ht="15.75" thickTop="1" thickBot="1" x14ac:dyDescent="0.25">
      <c r="B4839" s="22">
        <v>4834</v>
      </c>
      <c r="C4839" s="32">
        <v>68169</v>
      </c>
      <c r="D4839" s="33" t="s">
        <v>3585</v>
      </c>
      <c r="E4839" s="34">
        <v>-10.1</v>
      </c>
      <c r="F4839" s="34">
        <v>11.5</v>
      </c>
      <c r="G4839" s="35">
        <v>95</v>
      </c>
      <c r="H4839" s="35">
        <v>12</v>
      </c>
      <c r="I4839" s="36"/>
    </row>
    <row r="4840" spans="2:9" ht="15.75" thickTop="1" thickBot="1" x14ac:dyDescent="0.25">
      <c r="B4840" s="22">
        <v>4835</v>
      </c>
      <c r="C4840" s="32">
        <v>68199</v>
      </c>
      <c r="D4840" s="33" t="s">
        <v>3585</v>
      </c>
      <c r="E4840" s="34">
        <v>-10.7</v>
      </c>
      <c r="F4840" s="34">
        <v>11.2</v>
      </c>
      <c r="G4840" s="35">
        <v>96</v>
      </c>
      <c r="H4840" s="35">
        <v>12</v>
      </c>
      <c r="I4840" s="36"/>
    </row>
    <row r="4841" spans="2:9" ht="15.75" thickTop="1" thickBot="1" x14ac:dyDescent="0.25">
      <c r="B4841" s="22">
        <v>4836</v>
      </c>
      <c r="C4841" s="32">
        <v>68219</v>
      </c>
      <c r="D4841" s="33" t="s">
        <v>3585</v>
      </c>
      <c r="E4841" s="34">
        <v>-10.7</v>
      </c>
      <c r="F4841" s="34">
        <v>11.1</v>
      </c>
      <c r="G4841" s="35">
        <v>102</v>
      </c>
      <c r="H4841" s="35">
        <v>12</v>
      </c>
      <c r="I4841" s="36"/>
    </row>
    <row r="4842" spans="2:9" ht="15.75" thickTop="1" thickBot="1" x14ac:dyDescent="0.25">
      <c r="B4842" s="22">
        <v>4837</v>
      </c>
      <c r="C4842" s="32">
        <v>68229</v>
      </c>
      <c r="D4842" s="33" t="s">
        <v>3585</v>
      </c>
      <c r="E4842" s="34">
        <v>-10.8</v>
      </c>
      <c r="F4842" s="34">
        <v>11</v>
      </c>
      <c r="G4842" s="35">
        <v>107</v>
      </c>
      <c r="H4842" s="35">
        <v>12</v>
      </c>
      <c r="I4842" s="36"/>
    </row>
    <row r="4843" spans="2:9" ht="15.75" thickTop="1" thickBot="1" x14ac:dyDescent="0.25">
      <c r="B4843" s="22">
        <v>4838</v>
      </c>
      <c r="C4843" s="32">
        <v>68239</v>
      </c>
      <c r="D4843" s="33" t="s">
        <v>3585</v>
      </c>
      <c r="E4843" s="34">
        <v>-10.7</v>
      </c>
      <c r="F4843" s="34">
        <v>11.1</v>
      </c>
      <c r="G4843" s="35">
        <v>97</v>
      </c>
      <c r="H4843" s="35">
        <v>12</v>
      </c>
      <c r="I4843" s="36"/>
    </row>
    <row r="4844" spans="2:9" ht="15.75" thickTop="1" thickBot="1" x14ac:dyDescent="0.25">
      <c r="B4844" s="22">
        <v>4839</v>
      </c>
      <c r="C4844" s="32">
        <v>68259</v>
      </c>
      <c r="D4844" s="33" t="s">
        <v>3585</v>
      </c>
      <c r="E4844" s="34">
        <v>-10.6</v>
      </c>
      <c r="F4844" s="34">
        <v>11.3</v>
      </c>
      <c r="G4844" s="35">
        <v>97</v>
      </c>
      <c r="H4844" s="35">
        <v>12</v>
      </c>
      <c r="I4844" s="36"/>
    </row>
    <row r="4845" spans="2:9" ht="15.75" thickTop="1" thickBot="1" x14ac:dyDescent="0.25">
      <c r="B4845" s="22">
        <v>4840</v>
      </c>
      <c r="C4845" s="32">
        <v>68305</v>
      </c>
      <c r="D4845" s="33" t="s">
        <v>3585</v>
      </c>
      <c r="E4845" s="34">
        <v>-10.7</v>
      </c>
      <c r="F4845" s="34">
        <v>11.1</v>
      </c>
      <c r="G4845" s="35">
        <v>101</v>
      </c>
      <c r="H4845" s="35">
        <v>12</v>
      </c>
      <c r="I4845" s="36"/>
    </row>
    <row r="4846" spans="2:9" ht="15.75" thickTop="1" thickBot="1" x14ac:dyDescent="0.25">
      <c r="B4846" s="22">
        <v>4841</v>
      </c>
      <c r="C4846" s="32">
        <v>68307</v>
      </c>
      <c r="D4846" s="33" t="s">
        <v>3585</v>
      </c>
      <c r="E4846" s="34">
        <v>-10.8</v>
      </c>
      <c r="F4846" s="34">
        <v>11</v>
      </c>
      <c r="G4846" s="35">
        <v>93</v>
      </c>
      <c r="H4846" s="35">
        <v>12</v>
      </c>
      <c r="I4846" s="36"/>
    </row>
    <row r="4847" spans="2:9" ht="15.75" thickTop="1" thickBot="1" x14ac:dyDescent="0.25">
      <c r="B4847" s="22">
        <v>4842</v>
      </c>
      <c r="C4847" s="32">
        <v>68309</v>
      </c>
      <c r="D4847" s="33" t="s">
        <v>3585</v>
      </c>
      <c r="E4847" s="34">
        <v>-10.5</v>
      </c>
      <c r="F4847" s="34">
        <v>11.3</v>
      </c>
      <c r="G4847" s="35">
        <v>101</v>
      </c>
      <c r="H4847" s="35">
        <v>12</v>
      </c>
      <c r="I4847" s="36"/>
    </row>
    <row r="4848" spans="2:9" ht="15.75" thickTop="1" thickBot="1" x14ac:dyDescent="0.25">
      <c r="B4848" s="22">
        <v>4843</v>
      </c>
      <c r="C4848" s="32">
        <v>68519</v>
      </c>
      <c r="D4848" s="33" t="s">
        <v>3586</v>
      </c>
      <c r="E4848" s="34">
        <v>-10.8</v>
      </c>
      <c r="F4848" s="34">
        <v>10.9</v>
      </c>
      <c r="G4848" s="35">
        <v>109</v>
      </c>
      <c r="H4848" s="35">
        <v>12</v>
      </c>
      <c r="I4848" s="36"/>
    </row>
    <row r="4849" spans="2:9" ht="15.75" thickTop="1" thickBot="1" x14ac:dyDescent="0.25">
      <c r="B4849" s="22">
        <v>4844</v>
      </c>
      <c r="C4849" s="32">
        <v>68526</v>
      </c>
      <c r="D4849" s="33" t="s">
        <v>3587</v>
      </c>
      <c r="E4849" s="34">
        <v>-11</v>
      </c>
      <c r="F4849" s="34">
        <v>11</v>
      </c>
      <c r="G4849" s="35">
        <v>105</v>
      </c>
      <c r="H4849" s="35">
        <v>12</v>
      </c>
      <c r="I4849" s="36"/>
    </row>
    <row r="4850" spans="2:9" ht="15.75" thickTop="1" thickBot="1" x14ac:dyDescent="0.25">
      <c r="B4850" s="22">
        <v>4845</v>
      </c>
      <c r="C4850" s="32">
        <v>68535</v>
      </c>
      <c r="D4850" s="33" t="s">
        <v>3588</v>
      </c>
      <c r="E4850" s="34">
        <v>-10.8</v>
      </c>
      <c r="F4850" s="34">
        <v>11</v>
      </c>
      <c r="G4850" s="35">
        <v>102</v>
      </c>
      <c r="H4850" s="35">
        <v>12</v>
      </c>
      <c r="I4850" s="36"/>
    </row>
    <row r="4851" spans="2:9" ht="15.75" thickTop="1" thickBot="1" x14ac:dyDescent="0.25">
      <c r="B4851" s="22">
        <v>4846</v>
      </c>
      <c r="C4851" s="32">
        <v>68542</v>
      </c>
      <c r="D4851" s="33" t="s">
        <v>3589</v>
      </c>
      <c r="E4851" s="34">
        <v>-11</v>
      </c>
      <c r="F4851" s="34">
        <v>11</v>
      </c>
      <c r="G4851" s="35">
        <v>98</v>
      </c>
      <c r="H4851" s="35">
        <v>12</v>
      </c>
      <c r="I4851" s="36"/>
    </row>
    <row r="4852" spans="2:9" ht="15.75" thickTop="1" thickBot="1" x14ac:dyDescent="0.25">
      <c r="B4852" s="22">
        <v>4847</v>
      </c>
      <c r="C4852" s="32">
        <v>68549</v>
      </c>
      <c r="D4852" s="33" t="s">
        <v>3590</v>
      </c>
      <c r="E4852" s="34">
        <v>-10.8</v>
      </c>
      <c r="F4852" s="34">
        <v>11.1</v>
      </c>
      <c r="G4852" s="35">
        <v>98</v>
      </c>
      <c r="H4852" s="35">
        <v>12</v>
      </c>
      <c r="I4852" s="36"/>
    </row>
    <row r="4853" spans="2:9" ht="15.75" thickTop="1" thickBot="1" x14ac:dyDescent="0.25">
      <c r="B4853" s="22">
        <v>4848</v>
      </c>
      <c r="C4853" s="32">
        <v>68623</v>
      </c>
      <c r="D4853" s="33" t="s">
        <v>3591</v>
      </c>
      <c r="E4853" s="34">
        <v>-10.6</v>
      </c>
      <c r="F4853" s="34">
        <v>11</v>
      </c>
      <c r="G4853" s="35">
        <v>91</v>
      </c>
      <c r="H4853" s="35">
        <v>12</v>
      </c>
      <c r="I4853" s="36"/>
    </row>
    <row r="4854" spans="2:9" ht="15.75" thickTop="1" thickBot="1" x14ac:dyDescent="0.25">
      <c r="B4854" s="22">
        <v>4849</v>
      </c>
      <c r="C4854" s="32">
        <v>68642</v>
      </c>
      <c r="D4854" s="33" t="s">
        <v>3592</v>
      </c>
      <c r="E4854" s="34">
        <v>-10.6</v>
      </c>
      <c r="F4854" s="34">
        <v>11</v>
      </c>
      <c r="G4854" s="35">
        <v>92</v>
      </c>
      <c r="H4854" s="35">
        <v>12</v>
      </c>
      <c r="I4854" s="36"/>
    </row>
    <row r="4855" spans="2:9" ht="15.75" thickTop="1" thickBot="1" x14ac:dyDescent="0.25">
      <c r="B4855" s="22">
        <v>4850</v>
      </c>
      <c r="C4855" s="32">
        <v>68647</v>
      </c>
      <c r="D4855" s="33" t="s">
        <v>3593</v>
      </c>
      <c r="E4855" s="34">
        <v>-10.6</v>
      </c>
      <c r="F4855" s="34">
        <v>11</v>
      </c>
      <c r="G4855" s="35">
        <v>83</v>
      </c>
      <c r="H4855" s="35">
        <v>12</v>
      </c>
      <c r="I4855" s="36"/>
    </row>
    <row r="4856" spans="2:9" ht="15.75" thickTop="1" thickBot="1" x14ac:dyDescent="0.25">
      <c r="B4856" s="22">
        <v>4851</v>
      </c>
      <c r="C4856" s="32">
        <v>68649</v>
      </c>
      <c r="D4856" s="33" t="s">
        <v>3594</v>
      </c>
      <c r="E4856" s="34">
        <v>-10.5</v>
      </c>
      <c r="F4856" s="34">
        <v>11</v>
      </c>
      <c r="G4856" s="35">
        <v>90</v>
      </c>
      <c r="H4856" s="35">
        <v>12</v>
      </c>
      <c r="I4856" s="36"/>
    </row>
    <row r="4857" spans="2:9" ht="15.75" thickTop="1" thickBot="1" x14ac:dyDescent="0.25">
      <c r="B4857" s="22">
        <v>4852</v>
      </c>
      <c r="C4857" s="32">
        <v>68723</v>
      </c>
      <c r="D4857" s="33" t="s">
        <v>3595</v>
      </c>
      <c r="E4857" s="34">
        <v>-10.5</v>
      </c>
      <c r="F4857" s="34">
        <v>11.1</v>
      </c>
      <c r="G4857" s="35">
        <v>102</v>
      </c>
      <c r="H4857" s="35">
        <v>12</v>
      </c>
      <c r="I4857" s="36"/>
    </row>
    <row r="4858" spans="2:9" ht="15.75" thickTop="1" thickBot="1" x14ac:dyDescent="0.25">
      <c r="B4858" s="22">
        <v>4853</v>
      </c>
      <c r="C4858" s="32">
        <v>68753</v>
      </c>
      <c r="D4858" s="33" t="s">
        <v>3596</v>
      </c>
      <c r="E4858" s="34">
        <v>-10</v>
      </c>
      <c r="F4858" s="34">
        <v>11</v>
      </c>
      <c r="G4858" s="35">
        <v>104</v>
      </c>
      <c r="H4858" s="35">
        <v>12</v>
      </c>
      <c r="I4858" s="36"/>
    </row>
    <row r="4859" spans="2:9" ht="15.75" thickTop="1" thickBot="1" x14ac:dyDescent="0.25">
      <c r="B4859" s="22">
        <v>4854</v>
      </c>
      <c r="C4859" s="32">
        <v>68766</v>
      </c>
      <c r="D4859" s="33" t="s">
        <v>3597</v>
      </c>
      <c r="E4859" s="34">
        <v>-10.4</v>
      </c>
      <c r="F4859" s="34">
        <v>11.1</v>
      </c>
      <c r="G4859" s="35">
        <v>95</v>
      </c>
      <c r="H4859" s="35">
        <v>12</v>
      </c>
      <c r="I4859" s="36"/>
    </row>
    <row r="4860" spans="2:9" ht="15.75" thickTop="1" thickBot="1" x14ac:dyDescent="0.25">
      <c r="B4860" s="22">
        <v>4855</v>
      </c>
      <c r="C4860" s="32">
        <v>68775</v>
      </c>
      <c r="D4860" s="33" t="s">
        <v>3598</v>
      </c>
      <c r="E4860" s="34">
        <v>-10.6</v>
      </c>
      <c r="F4860" s="34">
        <v>11</v>
      </c>
      <c r="G4860" s="35">
        <v>100</v>
      </c>
      <c r="H4860" s="35">
        <v>12</v>
      </c>
      <c r="I4860" s="36"/>
    </row>
    <row r="4861" spans="2:9" ht="15.75" thickTop="1" thickBot="1" x14ac:dyDescent="0.25">
      <c r="B4861" s="22">
        <v>4856</v>
      </c>
      <c r="C4861" s="32">
        <v>68782</v>
      </c>
      <c r="D4861" s="33" t="s">
        <v>2549</v>
      </c>
      <c r="E4861" s="34">
        <v>-10.7</v>
      </c>
      <c r="F4861" s="34">
        <v>11.1</v>
      </c>
      <c r="G4861" s="35">
        <v>93</v>
      </c>
      <c r="H4861" s="35">
        <v>12</v>
      </c>
      <c r="I4861" s="36"/>
    </row>
    <row r="4862" spans="2:9" ht="15.75" thickTop="1" thickBot="1" x14ac:dyDescent="0.25">
      <c r="B4862" s="22">
        <v>4857</v>
      </c>
      <c r="C4862" s="32">
        <v>68789</v>
      </c>
      <c r="D4862" s="33" t="s">
        <v>3599</v>
      </c>
      <c r="E4862" s="34">
        <v>-10.3</v>
      </c>
      <c r="F4862" s="34">
        <v>11</v>
      </c>
      <c r="G4862" s="35">
        <v>106</v>
      </c>
      <c r="H4862" s="35">
        <v>12</v>
      </c>
      <c r="I4862" s="36"/>
    </row>
    <row r="4863" spans="2:9" ht="15.75" thickTop="1" thickBot="1" x14ac:dyDescent="0.25">
      <c r="B4863" s="22">
        <v>4858</v>
      </c>
      <c r="C4863" s="32">
        <v>68794</v>
      </c>
      <c r="D4863" s="33" t="s">
        <v>3600</v>
      </c>
      <c r="E4863" s="34">
        <v>-10.3</v>
      </c>
      <c r="F4863" s="34">
        <v>11.1</v>
      </c>
      <c r="G4863" s="35">
        <v>93</v>
      </c>
      <c r="H4863" s="35">
        <v>12</v>
      </c>
      <c r="I4863" s="36"/>
    </row>
    <row r="4864" spans="2:9" ht="15.75" thickTop="1" thickBot="1" x14ac:dyDescent="0.25">
      <c r="B4864" s="22">
        <v>4859</v>
      </c>
      <c r="C4864" s="32">
        <v>68799</v>
      </c>
      <c r="D4864" s="33" t="s">
        <v>3601</v>
      </c>
      <c r="E4864" s="34">
        <v>-10.3</v>
      </c>
      <c r="F4864" s="34">
        <v>11</v>
      </c>
      <c r="G4864" s="35">
        <v>105</v>
      </c>
      <c r="H4864" s="35">
        <v>12</v>
      </c>
      <c r="I4864" s="36"/>
    </row>
    <row r="4865" spans="2:9" ht="15.75" thickTop="1" thickBot="1" x14ac:dyDescent="0.25">
      <c r="B4865" s="22">
        <v>4860</v>
      </c>
      <c r="C4865" s="32">
        <v>68804</v>
      </c>
      <c r="D4865" s="33" t="s">
        <v>3602</v>
      </c>
      <c r="E4865" s="34">
        <v>-10.1</v>
      </c>
      <c r="F4865" s="34">
        <v>11.1</v>
      </c>
      <c r="G4865" s="35">
        <v>98</v>
      </c>
      <c r="H4865" s="35">
        <v>12</v>
      </c>
      <c r="I4865" s="36"/>
    </row>
    <row r="4866" spans="2:9" ht="15.75" thickTop="1" thickBot="1" x14ac:dyDescent="0.25">
      <c r="B4866" s="22">
        <v>4861</v>
      </c>
      <c r="C4866" s="32">
        <v>68809</v>
      </c>
      <c r="D4866" s="33" t="s">
        <v>3603</v>
      </c>
      <c r="E4866" s="34">
        <v>-10.3</v>
      </c>
      <c r="F4866" s="34">
        <v>11</v>
      </c>
      <c r="G4866" s="35">
        <v>105</v>
      </c>
      <c r="H4866" s="35">
        <v>12</v>
      </c>
      <c r="I4866" s="36"/>
    </row>
    <row r="4867" spans="2:9" ht="15.75" thickTop="1" thickBot="1" x14ac:dyDescent="0.25">
      <c r="B4867" s="22">
        <v>4862</v>
      </c>
      <c r="C4867" s="32">
        <v>69115</v>
      </c>
      <c r="D4867" s="33" t="s">
        <v>3604</v>
      </c>
      <c r="E4867" s="34">
        <v>-10.1</v>
      </c>
      <c r="F4867" s="34">
        <v>11.4</v>
      </c>
      <c r="G4867" s="35">
        <v>112</v>
      </c>
      <c r="H4867" s="35">
        <v>12</v>
      </c>
      <c r="I4867" s="36"/>
    </row>
    <row r="4868" spans="2:9" ht="15.75" thickTop="1" thickBot="1" x14ac:dyDescent="0.25">
      <c r="B4868" s="22">
        <v>4863</v>
      </c>
      <c r="C4868" s="32">
        <v>69117</v>
      </c>
      <c r="D4868" s="33" t="s">
        <v>3604</v>
      </c>
      <c r="E4868" s="34">
        <v>-11.8</v>
      </c>
      <c r="F4868" s="34">
        <v>8.8000000000000007</v>
      </c>
      <c r="G4868" s="35">
        <v>525</v>
      </c>
      <c r="H4868" s="35">
        <v>6</v>
      </c>
      <c r="I4868" s="36"/>
    </row>
    <row r="4869" spans="2:9" ht="15.75" thickTop="1" thickBot="1" x14ac:dyDescent="0.25">
      <c r="B4869" s="22">
        <v>4864</v>
      </c>
      <c r="C4869" s="32">
        <v>69118</v>
      </c>
      <c r="D4869" s="33" t="s">
        <v>3604</v>
      </c>
      <c r="E4869" s="34">
        <v>-10.3</v>
      </c>
      <c r="F4869" s="34">
        <v>10.6</v>
      </c>
      <c r="G4869" s="35">
        <v>172</v>
      </c>
      <c r="H4869" s="35">
        <v>6</v>
      </c>
      <c r="I4869" s="36"/>
    </row>
    <row r="4870" spans="2:9" ht="15.75" thickTop="1" thickBot="1" x14ac:dyDescent="0.25">
      <c r="B4870" s="22">
        <v>4865</v>
      </c>
      <c r="C4870" s="32">
        <v>69120</v>
      </c>
      <c r="D4870" s="33" t="s">
        <v>3604</v>
      </c>
      <c r="E4870" s="34">
        <v>-10.5</v>
      </c>
      <c r="F4870" s="34">
        <v>10.8</v>
      </c>
      <c r="G4870" s="35">
        <v>148</v>
      </c>
      <c r="H4870" s="35">
        <v>6</v>
      </c>
      <c r="I4870" s="36"/>
    </row>
    <row r="4871" spans="2:9" ht="15.75" thickTop="1" thickBot="1" x14ac:dyDescent="0.25">
      <c r="B4871" s="22">
        <v>4866</v>
      </c>
      <c r="C4871" s="32">
        <v>69121</v>
      </c>
      <c r="D4871" s="33" t="s">
        <v>3604</v>
      </c>
      <c r="E4871" s="34">
        <v>-10.3</v>
      </c>
      <c r="F4871" s="34">
        <v>10.3</v>
      </c>
      <c r="G4871" s="35">
        <v>229</v>
      </c>
      <c r="H4871" s="35">
        <v>6</v>
      </c>
      <c r="I4871" s="36"/>
    </row>
    <row r="4872" spans="2:9" ht="15.75" thickTop="1" thickBot="1" x14ac:dyDescent="0.25">
      <c r="B4872" s="22">
        <v>4867</v>
      </c>
      <c r="C4872" s="32">
        <v>69123</v>
      </c>
      <c r="D4872" s="33" t="s">
        <v>3604</v>
      </c>
      <c r="E4872" s="34">
        <v>-10.7</v>
      </c>
      <c r="F4872" s="34">
        <v>11</v>
      </c>
      <c r="G4872" s="35">
        <v>106</v>
      </c>
      <c r="H4872" s="35">
        <v>12</v>
      </c>
      <c r="I4872" s="36"/>
    </row>
    <row r="4873" spans="2:9" ht="15.75" thickTop="1" thickBot="1" x14ac:dyDescent="0.25">
      <c r="B4873" s="22">
        <v>4868</v>
      </c>
      <c r="C4873" s="32">
        <v>69124</v>
      </c>
      <c r="D4873" s="33" t="s">
        <v>3604</v>
      </c>
      <c r="E4873" s="34">
        <v>-10.5</v>
      </c>
      <c r="F4873" s="34">
        <v>11.1</v>
      </c>
      <c r="G4873" s="35">
        <v>105</v>
      </c>
      <c r="H4873" s="35">
        <v>12</v>
      </c>
      <c r="I4873" s="36"/>
    </row>
    <row r="4874" spans="2:9" ht="15.75" thickTop="1" thickBot="1" x14ac:dyDescent="0.25">
      <c r="B4874" s="22">
        <v>4869</v>
      </c>
      <c r="C4874" s="32">
        <v>69126</v>
      </c>
      <c r="D4874" s="33" t="s">
        <v>3604</v>
      </c>
      <c r="E4874" s="34">
        <v>-10.4</v>
      </c>
      <c r="F4874" s="34">
        <v>10.8</v>
      </c>
      <c r="G4874" s="35">
        <v>137</v>
      </c>
      <c r="H4874" s="35">
        <v>12</v>
      </c>
      <c r="I4874" s="36"/>
    </row>
    <row r="4875" spans="2:9" ht="15.75" thickTop="1" thickBot="1" x14ac:dyDescent="0.25">
      <c r="B4875" s="22">
        <v>4870</v>
      </c>
      <c r="C4875" s="32">
        <v>69151</v>
      </c>
      <c r="D4875" s="33" t="s">
        <v>3605</v>
      </c>
      <c r="E4875" s="34">
        <v>-10.7</v>
      </c>
      <c r="F4875" s="34">
        <v>10.1</v>
      </c>
      <c r="G4875" s="35">
        <v>251</v>
      </c>
      <c r="H4875" s="35">
        <v>12</v>
      </c>
      <c r="I4875" s="36"/>
    </row>
    <row r="4876" spans="2:9" ht="15.75" thickTop="1" thickBot="1" x14ac:dyDescent="0.25">
      <c r="B4876" s="22">
        <v>4871</v>
      </c>
      <c r="C4876" s="32">
        <v>69168</v>
      </c>
      <c r="D4876" s="33" t="s">
        <v>3606</v>
      </c>
      <c r="E4876" s="34">
        <v>-10.1</v>
      </c>
      <c r="F4876" s="34">
        <v>10.8</v>
      </c>
      <c r="G4876" s="35">
        <v>133</v>
      </c>
      <c r="H4876" s="35">
        <v>12</v>
      </c>
      <c r="I4876" s="36"/>
    </row>
    <row r="4877" spans="2:9" ht="15.75" thickTop="1" thickBot="1" x14ac:dyDescent="0.25">
      <c r="B4877" s="22">
        <v>4872</v>
      </c>
      <c r="C4877" s="32">
        <v>69181</v>
      </c>
      <c r="D4877" s="33" t="s">
        <v>3607</v>
      </c>
      <c r="E4877" s="34">
        <v>-10.3</v>
      </c>
      <c r="F4877" s="34">
        <v>10.9</v>
      </c>
      <c r="G4877" s="35">
        <v>132</v>
      </c>
      <c r="H4877" s="35">
        <v>12</v>
      </c>
      <c r="I4877" s="36"/>
    </row>
    <row r="4878" spans="2:9" ht="15.75" thickTop="1" thickBot="1" x14ac:dyDescent="0.25">
      <c r="B4878" s="22">
        <v>4873</v>
      </c>
      <c r="C4878" s="32">
        <v>69190</v>
      </c>
      <c r="D4878" s="33" t="s">
        <v>3608</v>
      </c>
      <c r="E4878" s="34">
        <v>-10.3</v>
      </c>
      <c r="F4878" s="34">
        <v>11.1</v>
      </c>
      <c r="G4878" s="35">
        <v>104</v>
      </c>
      <c r="H4878" s="35">
        <v>12</v>
      </c>
      <c r="I4878" s="36"/>
    </row>
    <row r="4879" spans="2:9" ht="15.75" thickTop="1" thickBot="1" x14ac:dyDescent="0.25">
      <c r="B4879" s="22">
        <v>4874</v>
      </c>
      <c r="C4879" s="32">
        <v>69198</v>
      </c>
      <c r="D4879" s="33" t="s">
        <v>3609</v>
      </c>
      <c r="E4879" s="34">
        <v>-10.5</v>
      </c>
      <c r="F4879" s="34">
        <v>10.199999999999999</v>
      </c>
      <c r="G4879" s="35">
        <v>241</v>
      </c>
      <c r="H4879" s="35">
        <v>6</v>
      </c>
      <c r="I4879" s="36"/>
    </row>
    <row r="4880" spans="2:9" ht="15.75" thickTop="1" thickBot="1" x14ac:dyDescent="0.25">
      <c r="B4880" s="22">
        <v>4875</v>
      </c>
      <c r="C4880" s="32">
        <v>69207</v>
      </c>
      <c r="D4880" s="33" t="s">
        <v>3610</v>
      </c>
      <c r="E4880" s="34">
        <v>-10.5</v>
      </c>
      <c r="F4880" s="34">
        <v>11</v>
      </c>
      <c r="G4880" s="35">
        <v>111</v>
      </c>
      <c r="H4880" s="35">
        <v>12</v>
      </c>
      <c r="I4880" s="36"/>
    </row>
    <row r="4881" spans="2:9" ht="15.75" thickTop="1" thickBot="1" x14ac:dyDescent="0.25">
      <c r="B4881" s="22">
        <v>4876</v>
      </c>
      <c r="C4881" s="32">
        <v>69214</v>
      </c>
      <c r="D4881" s="33" t="s">
        <v>3611</v>
      </c>
      <c r="E4881" s="34">
        <v>-10.6</v>
      </c>
      <c r="F4881" s="34">
        <v>11.1</v>
      </c>
      <c r="G4881" s="35">
        <v>109</v>
      </c>
      <c r="H4881" s="35">
        <v>12</v>
      </c>
      <c r="I4881" s="36"/>
    </row>
    <row r="4882" spans="2:9" ht="15.75" thickTop="1" thickBot="1" x14ac:dyDescent="0.25">
      <c r="B4882" s="22">
        <v>4877</v>
      </c>
      <c r="C4882" s="32">
        <v>69221</v>
      </c>
      <c r="D4882" s="33" t="s">
        <v>3612</v>
      </c>
      <c r="E4882" s="34">
        <v>-10.4</v>
      </c>
      <c r="F4882" s="34">
        <v>10.5</v>
      </c>
      <c r="G4882" s="35">
        <v>198</v>
      </c>
      <c r="H4882" s="35">
        <v>6</v>
      </c>
      <c r="I4882" s="36"/>
    </row>
    <row r="4883" spans="2:9" ht="15.75" thickTop="1" thickBot="1" x14ac:dyDescent="0.25">
      <c r="B4883" s="22">
        <v>4878</v>
      </c>
      <c r="C4883" s="32">
        <v>69226</v>
      </c>
      <c r="D4883" s="33" t="s">
        <v>3613</v>
      </c>
      <c r="E4883" s="34">
        <v>-10.199999999999999</v>
      </c>
      <c r="F4883" s="34">
        <v>10.7</v>
      </c>
      <c r="G4883" s="35">
        <v>158</v>
      </c>
      <c r="H4883" s="35">
        <v>12</v>
      </c>
      <c r="I4883" s="36"/>
    </row>
    <row r="4884" spans="2:9" ht="15.75" thickTop="1" thickBot="1" x14ac:dyDescent="0.25">
      <c r="B4884" s="22">
        <v>4879</v>
      </c>
      <c r="C4884" s="32">
        <v>69231</v>
      </c>
      <c r="D4884" s="33" t="s">
        <v>3614</v>
      </c>
      <c r="E4884" s="34">
        <v>-10.3</v>
      </c>
      <c r="F4884" s="34">
        <v>10.4</v>
      </c>
      <c r="G4884" s="35">
        <v>203</v>
      </c>
      <c r="H4884" s="35">
        <v>12</v>
      </c>
      <c r="I4884" s="36"/>
    </row>
    <row r="4885" spans="2:9" ht="15.75" thickTop="1" thickBot="1" x14ac:dyDescent="0.25">
      <c r="B4885" s="22">
        <v>4880</v>
      </c>
      <c r="C4885" s="32">
        <v>69234</v>
      </c>
      <c r="D4885" s="33" t="s">
        <v>3615</v>
      </c>
      <c r="E4885" s="34">
        <v>-10.6</v>
      </c>
      <c r="F4885" s="34">
        <v>10.3</v>
      </c>
      <c r="G4885" s="35">
        <v>204</v>
      </c>
      <c r="H4885" s="35">
        <v>12</v>
      </c>
      <c r="I4885" s="36"/>
    </row>
    <row r="4886" spans="2:9" ht="15.75" thickTop="1" thickBot="1" x14ac:dyDescent="0.25">
      <c r="B4886" s="22">
        <v>4881</v>
      </c>
      <c r="C4886" s="32">
        <v>69239</v>
      </c>
      <c r="D4886" s="33" t="s">
        <v>3616</v>
      </c>
      <c r="E4886" s="34">
        <v>-10.9</v>
      </c>
      <c r="F4886" s="34">
        <v>9.6</v>
      </c>
      <c r="G4886" s="35">
        <v>335</v>
      </c>
      <c r="H4886" s="35">
        <v>12</v>
      </c>
      <c r="I4886" s="36"/>
    </row>
    <row r="4887" spans="2:9" ht="15.75" thickTop="1" thickBot="1" x14ac:dyDescent="0.25">
      <c r="B4887" s="22">
        <v>4882</v>
      </c>
      <c r="C4887" s="32">
        <v>69242</v>
      </c>
      <c r="D4887" s="33" t="s">
        <v>3617</v>
      </c>
      <c r="E4887" s="34">
        <v>-10.4</v>
      </c>
      <c r="F4887" s="34">
        <v>10.5</v>
      </c>
      <c r="G4887" s="35">
        <v>177</v>
      </c>
      <c r="H4887" s="35">
        <v>12</v>
      </c>
      <c r="I4887" s="36"/>
    </row>
    <row r="4888" spans="2:9" ht="15.75" thickTop="1" thickBot="1" x14ac:dyDescent="0.25">
      <c r="B4888" s="22">
        <v>4883</v>
      </c>
      <c r="C4888" s="32">
        <v>69245</v>
      </c>
      <c r="D4888" s="33" t="s">
        <v>3618</v>
      </c>
      <c r="E4888" s="34">
        <v>-10</v>
      </c>
      <c r="F4888" s="34">
        <v>10.7</v>
      </c>
      <c r="G4888" s="35">
        <v>150</v>
      </c>
      <c r="H4888" s="35">
        <v>12</v>
      </c>
      <c r="I4888" s="36"/>
    </row>
    <row r="4889" spans="2:9" ht="15.75" thickTop="1" thickBot="1" x14ac:dyDescent="0.25">
      <c r="B4889" s="22">
        <v>4884</v>
      </c>
      <c r="C4889" s="32">
        <v>69250</v>
      </c>
      <c r="D4889" s="33" t="s">
        <v>3619</v>
      </c>
      <c r="E4889" s="34">
        <v>-10.5</v>
      </c>
      <c r="F4889" s="34">
        <v>10.3</v>
      </c>
      <c r="G4889" s="35">
        <v>189</v>
      </c>
      <c r="H4889" s="35">
        <v>6</v>
      </c>
      <c r="I4889" s="36"/>
    </row>
    <row r="4890" spans="2:9" ht="15.75" thickTop="1" thickBot="1" x14ac:dyDescent="0.25">
      <c r="B4890" s="22">
        <v>4885</v>
      </c>
      <c r="C4890" s="32">
        <v>69251</v>
      </c>
      <c r="D4890" s="33" t="s">
        <v>3620</v>
      </c>
      <c r="E4890" s="34">
        <v>-10.8</v>
      </c>
      <c r="F4890" s="34">
        <v>9.6999999999999993</v>
      </c>
      <c r="G4890" s="35">
        <v>320</v>
      </c>
      <c r="H4890" s="35">
        <v>12</v>
      </c>
      <c r="I4890" s="36"/>
    </row>
    <row r="4891" spans="2:9" ht="15.75" thickTop="1" thickBot="1" x14ac:dyDescent="0.25">
      <c r="B4891" s="22">
        <v>4886</v>
      </c>
      <c r="C4891" s="32">
        <v>69253</v>
      </c>
      <c r="D4891" s="33" t="s">
        <v>3621</v>
      </c>
      <c r="E4891" s="34">
        <v>-11.3</v>
      </c>
      <c r="F4891" s="34">
        <v>9.1999999999999993</v>
      </c>
      <c r="G4891" s="35">
        <v>417</v>
      </c>
      <c r="H4891" s="35">
        <v>6</v>
      </c>
      <c r="I4891" s="36"/>
    </row>
    <row r="4892" spans="2:9" ht="15.75" thickTop="1" thickBot="1" x14ac:dyDescent="0.25">
      <c r="B4892" s="22">
        <v>4887</v>
      </c>
      <c r="C4892" s="32">
        <v>69254</v>
      </c>
      <c r="D4892" s="33" t="s">
        <v>3622</v>
      </c>
      <c r="E4892" s="34">
        <v>-10.1</v>
      </c>
      <c r="F4892" s="34">
        <v>10.8</v>
      </c>
      <c r="G4892" s="35">
        <v>136</v>
      </c>
      <c r="H4892" s="35">
        <v>12</v>
      </c>
      <c r="I4892" s="36"/>
    </row>
    <row r="4893" spans="2:9" ht="15.75" thickTop="1" thickBot="1" x14ac:dyDescent="0.25">
      <c r="B4893" s="22">
        <v>4888</v>
      </c>
      <c r="C4893" s="32">
        <v>69256</v>
      </c>
      <c r="D4893" s="33" t="s">
        <v>3623</v>
      </c>
      <c r="E4893" s="34">
        <v>-10.199999999999999</v>
      </c>
      <c r="F4893" s="34">
        <v>10.7</v>
      </c>
      <c r="G4893" s="35">
        <v>136</v>
      </c>
      <c r="H4893" s="35">
        <v>12</v>
      </c>
      <c r="I4893" s="36"/>
    </row>
    <row r="4894" spans="2:9" ht="15.75" thickTop="1" thickBot="1" x14ac:dyDescent="0.25">
      <c r="B4894" s="22">
        <v>4889</v>
      </c>
      <c r="C4894" s="32">
        <v>69257</v>
      </c>
      <c r="D4894" s="33" t="s">
        <v>3624</v>
      </c>
      <c r="E4894" s="34">
        <v>-10.6</v>
      </c>
      <c r="F4894" s="34">
        <v>10.4</v>
      </c>
      <c r="G4894" s="35">
        <v>190</v>
      </c>
      <c r="H4894" s="35">
        <v>12</v>
      </c>
      <c r="I4894" s="36"/>
    </row>
    <row r="4895" spans="2:9" ht="15.75" thickTop="1" thickBot="1" x14ac:dyDescent="0.25">
      <c r="B4895" s="22">
        <v>4890</v>
      </c>
      <c r="C4895" s="32">
        <v>69259</v>
      </c>
      <c r="D4895" s="33" t="s">
        <v>3625</v>
      </c>
      <c r="E4895" s="34">
        <v>-11</v>
      </c>
      <c r="F4895" s="34">
        <v>9.5</v>
      </c>
      <c r="G4895" s="35">
        <v>370</v>
      </c>
      <c r="H4895" s="35">
        <v>6</v>
      </c>
      <c r="I4895" s="36"/>
    </row>
    <row r="4896" spans="2:9" ht="15.75" thickTop="1" thickBot="1" x14ac:dyDescent="0.25">
      <c r="B4896" s="22">
        <v>4891</v>
      </c>
      <c r="C4896" s="32">
        <v>69412</v>
      </c>
      <c r="D4896" s="33" t="s">
        <v>3626</v>
      </c>
      <c r="E4896" s="34">
        <v>-11</v>
      </c>
      <c r="F4896" s="34">
        <v>9.8000000000000007</v>
      </c>
      <c r="G4896" s="35">
        <v>300</v>
      </c>
      <c r="H4896" s="35">
        <v>6</v>
      </c>
      <c r="I4896" s="36"/>
    </row>
    <row r="4897" spans="2:9" ht="15.75" thickTop="1" thickBot="1" x14ac:dyDescent="0.25">
      <c r="B4897" s="22">
        <v>4892</v>
      </c>
      <c r="C4897" s="32">
        <v>69427</v>
      </c>
      <c r="D4897" s="33" t="s">
        <v>3627</v>
      </c>
      <c r="E4897" s="34">
        <v>-12.1</v>
      </c>
      <c r="F4897" s="34">
        <v>8.5</v>
      </c>
      <c r="G4897" s="35">
        <v>527</v>
      </c>
      <c r="H4897" s="35">
        <v>6</v>
      </c>
      <c r="I4897" s="36"/>
    </row>
    <row r="4898" spans="2:9" ht="15.75" thickTop="1" thickBot="1" x14ac:dyDescent="0.25">
      <c r="B4898" s="22">
        <v>4893</v>
      </c>
      <c r="C4898" s="32">
        <v>69429</v>
      </c>
      <c r="D4898" s="33" t="s">
        <v>3320</v>
      </c>
      <c r="E4898" s="34">
        <v>-12.1</v>
      </c>
      <c r="F4898" s="34">
        <v>8.6</v>
      </c>
      <c r="G4898" s="35">
        <v>521</v>
      </c>
      <c r="H4898" s="35">
        <v>6</v>
      </c>
      <c r="I4898" s="36"/>
    </row>
    <row r="4899" spans="2:9" ht="15.75" thickTop="1" thickBot="1" x14ac:dyDescent="0.25">
      <c r="B4899" s="22">
        <v>4894</v>
      </c>
      <c r="C4899" s="32">
        <v>69434</v>
      </c>
      <c r="D4899" s="33" t="s">
        <v>3628</v>
      </c>
      <c r="E4899" s="34">
        <v>-11.1</v>
      </c>
      <c r="F4899" s="34">
        <v>9.4</v>
      </c>
      <c r="G4899" s="35">
        <v>393</v>
      </c>
      <c r="H4899" s="35">
        <v>6</v>
      </c>
      <c r="I4899" s="36"/>
    </row>
    <row r="4900" spans="2:9" ht="15.75" thickTop="1" thickBot="1" x14ac:dyDescent="0.25">
      <c r="B4900" s="22">
        <v>4895</v>
      </c>
      <c r="C4900" s="32">
        <v>69436</v>
      </c>
      <c r="D4900" s="33" t="s">
        <v>3629</v>
      </c>
      <c r="E4900" s="34">
        <v>-10.9</v>
      </c>
      <c r="F4900" s="34">
        <v>9.6</v>
      </c>
      <c r="G4900" s="35">
        <v>351</v>
      </c>
      <c r="H4900" s="35">
        <v>12</v>
      </c>
      <c r="I4900" s="36"/>
    </row>
    <row r="4901" spans="2:9" ht="15.75" thickTop="1" thickBot="1" x14ac:dyDescent="0.25">
      <c r="B4901" s="22">
        <v>4896</v>
      </c>
      <c r="C4901" s="32">
        <v>69437</v>
      </c>
      <c r="D4901" s="33" t="s">
        <v>3630</v>
      </c>
      <c r="E4901" s="34">
        <v>-10.6</v>
      </c>
      <c r="F4901" s="34">
        <v>10.4</v>
      </c>
      <c r="G4901" s="35">
        <v>186</v>
      </c>
      <c r="H4901" s="35">
        <v>12</v>
      </c>
      <c r="I4901" s="36"/>
    </row>
    <row r="4902" spans="2:9" ht="15.75" thickTop="1" thickBot="1" x14ac:dyDescent="0.25">
      <c r="B4902" s="22">
        <v>4897</v>
      </c>
      <c r="C4902" s="32">
        <v>69439</v>
      </c>
      <c r="D4902" s="33" t="s">
        <v>3259</v>
      </c>
      <c r="E4902" s="34">
        <v>-10.8</v>
      </c>
      <c r="F4902" s="34">
        <v>9.8000000000000007</v>
      </c>
      <c r="G4902" s="35">
        <v>299</v>
      </c>
      <c r="H4902" s="35">
        <v>12</v>
      </c>
      <c r="I4902" s="36"/>
    </row>
    <row r="4903" spans="2:9" ht="15.75" thickTop="1" thickBot="1" x14ac:dyDescent="0.25">
      <c r="B4903" s="22">
        <v>4898</v>
      </c>
      <c r="C4903" s="32">
        <v>69469</v>
      </c>
      <c r="D4903" s="33" t="s">
        <v>3631</v>
      </c>
      <c r="E4903" s="34">
        <v>-10.199999999999999</v>
      </c>
      <c r="F4903" s="34">
        <v>10.4</v>
      </c>
      <c r="G4903" s="35">
        <v>226</v>
      </c>
      <c r="H4903" s="35">
        <v>12</v>
      </c>
      <c r="I4903" s="36"/>
    </row>
    <row r="4904" spans="2:9" ht="15.75" thickTop="1" thickBot="1" x14ac:dyDescent="0.25">
      <c r="B4904" s="22">
        <v>4899</v>
      </c>
      <c r="C4904" s="32">
        <v>69483</v>
      </c>
      <c r="D4904" s="33" t="s">
        <v>3632</v>
      </c>
      <c r="E4904" s="34">
        <v>-11</v>
      </c>
      <c r="F4904" s="34">
        <v>9.6999999999999993</v>
      </c>
      <c r="G4904" s="35">
        <v>329</v>
      </c>
      <c r="H4904" s="35">
        <v>6</v>
      </c>
      <c r="I4904" s="36"/>
    </row>
    <row r="4905" spans="2:9" ht="15.75" thickTop="1" thickBot="1" x14ac:dyDescent="0.25">
      <c r="B4905" s="22">
        <v>4900</v>
      </c>
      <c r="C4905" s="32">
        <v>69488</v>
      </c>
      <c r="D4905" s="33" t="s">
        <v>3633</v>
      </c>
      <c r="E4905" s="34">
        <v>-10.5</v>
      </c>
      <c r="F4905" s="34">
        <v>10.6</v>
      </c>
      <c r="G4905" s="35">
        <v>170</v>
      </c>
      <c r="H4905" s="35">
        <v>6</v>
      </c>
      <c r="I4905" s="36"/>
    </row>
    <row r="4906" spans="2:9" ht="15.75" thickTop="1" thickBot="1" x14ac:dyDescent="0.25">
      <c r="B4906" s="22">
        <v>4901</v>
      </c>
      <c r="C4906" s="32">
        <v>69493</v>
      </c>
      <c r="D4906" s="33" t="s">
        <v>3634</v>
      </c>
      <c r="E4906" s="34">
        <v>-10.9</v>
      </c>
      <c r="F4906" s="34">
        <v>10.9</v>
      </c>
      <c r="G4906" s="35">
        <v>126</v>
      </c>
      <c r="H4906" s="35">
        <v>12</v>
      </c>
      <c r="I4906" s="36"/>
    </row>
    <row r="4907" spans="2:9" ht="15.75" thickTop="1" thickBot="1" x14ac:dyDescent="0.25">
      <c r="B4907" s="22">
        <v>4902</v>
      </c>
      <c r="C4907" s="32">
        <v>69502</v>
      </c>
      <c r="D4907" s="33" t="s">
        <v>3635</v>
      </c>
      <c r="E4907" s="34">
        <v>-10.6</v>
      </c>
      <c r="F4907" s="34">
        <v>11</v>
      </c>
      <c r="G4907" s="35">
        <v>99</v>
      </c>
      <c r="H4907" s="35">
        <v>12</v>
      </c>
      <c r="I4907" s="36"/>
    </row>
    <row r="4908" spans="2:9" ht="15.75" thickTop="1" thickBot="1" x14ac:dyDescent="0.25">
      <c r="B4908" s="22">
        <v>4903</v>
      </c>
      <c r="C4908" s="32">
        <v>69509</v>
      </c>
      <c r="D4908" s="33" t="s">
        <v>3636</v>
      </c>
      <c r="E4908" s="34">
        <v>-10.3</v>
      </c>
      <c r="F4908" s="34">
        <v>10.6</v>
      </c>
      <c r="G4908" s="35">
        <v>183</v>
      </c>
      <c r="H4908" s="35">
        <v>6</v>
      </c>
      <c r="I4908" s="36"/>
    </row>
    <row r="4909" spans="2:9" ht="15.75" thickTop="1" thickBot="1" x14ac:dyDescent="0.25">
      <c r="B4909" s="22">
        <v>4904</v>
      </c>
      <c r="C4909" s="32">
        <v>69514</v>
      </c>
      <c r="D4909" s="33" t="s">
        <v>3219</v>
      </c>
      <c r="E4909" s="34">
        <v>-10.7</v>
      </c>
      <c r="F4909" s="34">
        <v>11.1</v>
      </c>
      <c r="G4909" s="35">
        <v>99</v>
      </c>
      <c r="H4909" s="35">
        <v>12</v>
      </c>
      <c r="I4909" s="36"/>
    </row>
    <row r="4910" spans="2:9" ht="15.75" thickTop="1" thickBot="1" x14ac:dyDescent="0.25">
      <c r="B4910" s="22">
        <v>4905</v>
      </c>
      <c r="C4910" s="32">
        <v>69517</v>
      </c>
      <c r="D4910" s="33" t="s">
        <v>3637</v>
      </c>
      <c r="E4910" s="34">
        <v>-10.199999999999999</v>
      </c>
      <c r="F4910" s="34">
        <v>10.4</v>
      </c>
      <c r="G4910" s="35">
        <v>200</v>
      </c>
      <c r="H4910" s="35">
        <v>6</v>
      </c>
      <c r="I4910" s="36"/>
    </row>
    <row r="4911" spans="2:9" ht="15.75" thickTop="1" thickBot="1" x14ac:dyDescent="0.25">
      <c r="B4911" s="22">
        <v>4906</v>
      </c>
      <c r="C4911" s="32">
        <v>69518</v>
      </c>
      <c r="D4911" s="33" t="s">
        <v>3638</v>
      </c>
      <c r="E4911" s="34">
        <v>-11.7</v>
      </c>
      <c r="F4911" s="34">
        <v>8.9</v>
      </c>
      <c r="G4911" s="35">
        <v>485</v>
      </c>
      <c r="H4911" s="35">
        <v>6</v>
      </c>
      <c r="I4911" s="36"/>
    </row>
    <row r="4912" spans="2:9" ht="15.75" thickTop="1" thickBot="1" x14ac:dyDescent="0.25">
      <c r="B4912" s="22">
        <v>4907</v>
      </c>
      <c r="C4912" s="32">
        <v>70173</v>
      </c>
      <c r="D4912" s="33" t="s">
        <v>3639</v>
      </c>
      <c r="E4912" s="34">
        <v>-9.3000000000000007</v>
      </c>
      <c r="F4912" s="34">
        <v>11.5</v>
      </c>
      <c r="G4912" s="35">
        <v>256</v>
      </c>
      <c r="H4912" s="35">
        <v>12</v>
      </c>
      <c r="I4912" s="36"/>
    </row>
    <row r="4913" spans="2:9" ht="15.75" thickTop="1" thickBot="1" x14ac:dyDescent="0.25">
      <c r="B4913" s="22">
        <v>4908</v>
      </c>
      <c r="C4913" s="32">
        <v>70174</v>
      </c>
      <c r="D4913" s="33" t="s">
        <v>3639</v>
      </c>
      <c r="E4913" s="34">
        <v>-9.3000000000000007</v>
      </c>
      <c r="F4913" s="34">
        <v>11.5</v>
      </c>
      <c r="G4913" s="35">
        <v>256</v>
      </c>
      <c r="H4913" s="35">
        <v>12</v>
      </c>
      <c r="I4913" s="36"/>
    </row>
    <row r="4914" spans="2:9" ht="15.75" thickTop="1" thickBot="1" x14ac:dyDescent="0.25">
      <c r="B4914" s="22">
        <v>4909</v>
      </c>
      <c r="C4914" s="32">
        <v>70176</v>
      </c>
      <c r="D4914" s="33" t="s">
        <v>3639</v>
      </c>
      <c r="E4914" s="34">
        <v>-9.3000000000000007</v>
      </c>
      <c r="F4914" s="34">
        <v>11.4</v>
      </c>
      <c r="G4914" s="35">
        <v>278</v>
      </c>
      <c r="H4914" s="35">
        <v>12</v>
      </c>
      <c r="I4914" s="36"/>
    </row>
    <row r="4915" spans="2:9" ht="15.75" thickTop="1" thickBot="1" x14ac:dyDescent="0.25">
      <c r="B4915" s="22">
        <v>4910</v>
      </c>
      <c r="C4915" s="32">
        <v>70178</v>
      </c>
      <c r="D4915" s="33" t="s">
        <v>3639</v>
      </c>
      <c r="E4915" s="34">
        <v>-9.5</v>
      </c>
      <c r="F4915" s="34">
        <v>11.3</v>
      </c>
      <c r="G4915" s="35">
        <v>285</v>
      </c>
      <c r="H4915" s="35">
        <v>12</v>
      </c>
      <c r="I4915" s="36"/>
    </row>
    <row r="4916" spans="2:9" ht="15.75" thickTop="1" thickBot="1" x14ac:dyDescent="0.25">
      <c r="B4916" s="22">
        <v>4911</v>
      </c>
      <c r="C4916" s="32">
        <v>70180</v>
      </c>
      <c r="D4916" s="33" t="s">
        <v>3639</v>
      </c>
      <c r="E4916" s="34">
        <v>-10.199999999999999</v>
      </c>
      <c r="F4916" s="34">
        <v>10.8</v>
      </c>
      <c r="G4916" s="35">
        <v>308</v>
      </c>
      <c r="H4916" s="35">
        <v>12</v>
      </c>
      <c r="I4916" s="36"/>
    </row>
    <row r="4917" spans="2:9" ht="15.75" thickTop="1" thickBot="1" x14ac:dyDescent="0.25">
      <c r="B4917" s="22">
        <v>4912</v>
      </c>
      <c r="C4917" s="32">
        <v>70182</v>
      </c>
      <c r="D4917" s="33" t="s">
        <v>3639</v>
      </c>
      <c r="E4917" s="34">
        <v>-10.3</v>
      </c>
      <c r="F4917" s="34">
        <v>10.8</v>
      </c>
      <c r="G4917" s="35">
        <v>328</v>
      </c>
      <c r="H4917" s="35">
        <v>12</v>
      </c>
      <c r="I4917" s="36"/>
    </row>
    <row r="4918" spans="2:9" ht="15.75" thickTop="1" thickBot="1" x14ac:dyDescent="0.25">
      <c r="B4918" s="22">
        <v>4913</v>
      </c>
      <c r="C4918" s="32">
        <v>70184</v>
      </c>
      <c r="D4918" s="33" t="s">
        <v>3639</v>
      </c>
      <c r="E4918" s="34">
        <v>-11</v>
      </c>
      <c r="F4918" s="34">
        <v>9.9</v>
      </c>
      <c r="G4918" s="35">
        <v>425</v>
      </c>
      <c r="H4918" s="35">
        <v>12</v>
      </c>
      <c r="I4918" s="36"/>
    </row>
    <row r="4919" spans="2:9" ht="15.75" thickTop="1" thickBot="1" x14ac:dyDescent="0.25">
      <c r="B4919" s="22">
        <v>4914</v>
      </c>
      <c r="C4919" s="32">
        <v>70186</v>
      </c>
      <c r="D4919" s="33" t="s">
        <v>3639</v>
      </c>
      <c r="E4919" s="34">
        <v>-10.6</v>
      </c>
      <c r="F4919" s="34">
        <v>10.6</v>
      </c>
      <c r="G4919" s="35">
        <v>323</v>
      </c>
      <c r="H4919" s="35">
        <v>12</v>
      </c>
      <c r="I4919" s="36"/>
    </row>
    <row r="4920" spans="2:9" ht="15.75" thickTop="1" thickBot="1" x14ac:dyDescent="0.25">
      <c r="B4920" s="22">
        <v>4915</v>
      </c>
      <c r="C4920" s="32">
        <v>70188</v>
      </c>
      <c r="D4920" s="33" t="s">
        <v>3639</v>
      </c>
      <c r="E4920" s="34">
        <v>-10.3</v>
      </c>
      <c r="F4920" s="34">
        <v>10.8</v>
      </c>
      <c r="G4920" s="35">
        <v>253</v>
      </c>
      <c r="H4920" s="35">
        <v>12</v>
      </c>
      <c r="I4920" s="36"/>
    </row>
    <row r="4921" spans="2:9" ht="15.75" thickTop="1" thickBot="1" x14ac:dyDescent="0.25">
      <c r="B4921" s="22">
        <v>4916</v>
      </c>
      <c r="C4921" s="32">
        <v>70190</v>
      </c>
      <c r="D4921" s="33" t="s">
        <v>3639</v>
      </c>
      <c r="E4921" s="34">
        <v>-9.8000000000000007</v>
      </c>
      <c r="F4921" s="34">
        <v>11.1</v>
      </c>
      <c r="G4921" s="35">
        <v>253</v>
      </c>
      <c r="H4921" s="35">
        <v>12</v>
      </c>
      <c r="I4921" s="36"/>
    </row>
    <row r="4922" spans="2:9" ht="15.75" thickTop="1" thickBot="1" x14ac:dyDescent="0.25">
      <c r="B4922" s="22">
        <v>4917</v>
      </c>
      <c r="C4922" s="32">
        <v>70191</v>
      </c>
      <c r="D4922" s="33" t="s">
        <v>3639</v>
      </c>
      <c r="E4922" s="34">
        <v>-9.9</v>
      </c>
      <c r="F4922" s="34">
        <v>11.1</v>
      </c>
      <c r="G4922" s="35">
        <v>266</v>
      </c>
      <c r="H4922" s="35">
        <v>12</v>
      </c>
      <c r="I4922" s="36"/>
    </row>
    <row r="4923" spans="2:9" ht="15.75" thickTop="1" thickBot="1" x14ac:dyDescent="0.25">
      <c r="B4923" s="22">
        <v>4918</v>
      </c>
      <c r="C4923" s="32">
        <v>70192</v>
      </c>
      <c r="D4923" s="33" t="s">
        <v>3639</v>
      </c>
      <c r="E4923" s="34">
        <v>-10.8</v>
      </c>
      <c r="F4923" s="34">
        <v>10.3</v>
      </c>
      <c r="G4923" s="35">
        <v>377</v>
      </c>
      <c r="H4923" s="35">
        <v>12</v>
      </c>
      <c r="I4923" s="36"/>
    </row>
    <row r="4924" spans="2:9" ht="15.75" thickTop="1" thickBot="1" x14ac:dyDescent="0.25">
      <c r="B4924" s="22">
        <v>4919</v>
      </c>
      <c r="C4924" s="32">
        <v>70193</v>
      </c>
      <c r="D4924" s="33" t="s">
        <v>3639</v>
      </c>
      <c r="E4924" s="34">
        <v>-10.7</v>
      </c>
      <c r="F4924" s="34">
        <v>10.4</v>
      </c>
      <c r="G4924" s="35">
        <v>367</v>
      </c>
      <c r="H4924" s="35">
        <v>12</v>
      </c>
      <c r="I4924" s="36"/>
    </row>
    <row r="4925" spans="2:9" ht="15.75" thickTop="1" thickBot="1" x14ac:dyDescent="0.25">
      <c r="B4925" s="22">
        <v>4920</v>
      </c>
      <c r="C4925" s="32">
        <v>70195</v>
      </c>
      <c r="D4925" s="33" t="s">
        <v>3639</v>
      </c>
      <c r="E4925" s="34">
        <v>-11.6</v>
      </c>
      <c r="F4925" s="34">
        <v>9.5</v>
      </c>
      <c r="G4925" s="35">
        <v>429</v>
      </c>
      <c r="H4925" s="35">
        <v>12</v>
      </c>
      <c r="I4925" s="36"/>
    </row>
    <row r="4926" spans="2:9" ht="15.75" thickTop="1" thickBot="1" x14ac:dyDescent="0.25">
      <c r="B4926" s="22">
        <v>4921</v>
      </c>
      <c r="C4926" s="32">
        <v>70197</v>
      </c>
      <c r="D4926" s="33" t="s">
        <v>3639</v>
      </c>
      <c r="E4926" s="34">
        <v>-11.8</v>
      </c>
      <c r="F4926" s="34">
        <v>9.1999999999999993</v>
      </c>
      <c r="G4926" s="35">
        <v>469</v>
      </c>
      <c r="H4926" s="35">
        <v>12</v>
      </c>
      <c r="I4926" s="36"/>
    </row>
    <row r="4927" spans="2:9" ht="15.75" thickTop="1" thickBot="1" x14ac:dyDescent="0.25">
      <c r="B4927" s="22">
        <v>4922</v>
      </c>
      <c r="C4927" s="32">
        <v>70199</v>
      </c>
      <c r="D4927" s="33" t="s">
        <v>3639</v>
      </c>
      <c r="E4927" s="34">
        <v>-10.4</v>
      </c>
      <c r="F4927" s="34">
        <v>10.7</v>
      </c>
      <c r="G4927" s="35">
        <v>330</v>
      </c>
      <c r="H4927" s="35">
        <v>12</v>
      </c>
      <c r="I4927" s="36"/>
    </row>
    <row r="4928" spans="2:9" ht="15.75" thickTop="1" thickBot="1" x14ac:dyDescent="0.25">
      <c r="B4928" s="22">
        <v>4923</v>
      </c>
      <c r="C4928" s="32">
        <v>70327</v>
      </c>
      <c r="D4928" s="33" t="s">
        <v>3639</v>
      </c>
      <c r="E4928" s="34">
        <v>-10.1</v>
      </c>
      <c r="F4928" s="34">
        <v>11</v>
      </c>
      <c r="G4928" s="35">
        <v>224</v>
      </c>
      <c r="H4928" s="35">
        <v>12</v>
      </c>
      <c r="I4928" s="36"/>
    </row>
    <row r="4929" spans="2:9" ht="15.75" thickTop="1" thickBot="1" x14ac:dyDescent="0.25">
      <c r="B4929" s="22">
        <v>4924</v>
      </c>
      <c r="C4929" s="32">
        <v>70329</v>
      </c>
      <c r="D4929" s="33" t="s">
        <v>3639</v>
      </c>
      <c r="E4929" s="34">
        <v>-10.199999999999999</v>
      </c>
      <c r="F4929" s="34">
        <v>10.9</v>
      </c>
      <c r="G4929" s="35">
        <v>227</v>
      </c>
      <c r="H4929" s="35">
        <v>12</v>
      </c>
      <c r="I4929" s="36"/>
    </row>
    <row r="4930" spans="2:9" ht="15.75" thickTop="1" thickBot="1" x14ac:dyDescent="0.25">
      <c r="B4930" s="22">
        <v>4925</v>
      </c>
      <c r="C4930" s="32">
        <v>70372</v>
      </c>
      <c r="D4930" s="33" t="s">
        <v>3639</v>
      </c>
      <c r="E4930" s="34">
        <v>-9.8000000000000007</v>
      </c>
      <c r="F4930" s="34">
        <v>11.1</v>
      </c>
      <c r="G4930" s="35">
        <v>229</v>
      </c>
      <c r="H4930" s="35">
        <v>12</v>
      </c>
      <c r="I4930" s="36"/>
    </row>
    <row r="4931" spans="2:9" ht="15.75" thickTop="1" thickBot="1" x14ac:dyDescent="0.25">
      <c r="B4931" s="22">
        <v>4926</v>
      </c>
      <c r="C4931" s="32">
        <v>70374</v>
      </c>
      <c r="D4931" s="33" t="s">
        <v>3639</v>
      </c>
      <c r="E4931" s="34">
        <v>-10.199999999999999</v>
      </c>
      <c r="F4931" s="34">
        <v>10.9</v>
      </c>
      <c r="G4931" s="35">
        <v>279</v>
      </c>
      <c r="H4931" s="35">
        <v>12</v>
      </c>
      <c r="I4931" s="36"/>
    </row>
    <row r="4932" spans="2:9" ht="15.75" thickTop="1" thickBot="1" x14ac:dyDescent="0.25">
      <c r="B4932" s="22">
        <v>4927</v>
      </c>
      <c r="C4932" s="32">
        <v>70376</v>
      </c>
      <c r="D4932" s="33" t="s">
        <v>3639</v>
      </c>
      <c r="E4932" s="34">
        <v>-10.5</v>
      </c>
      <c r="F4932" s="34">
        <v>10.7</v>
      </c>
      <c r="G4932" s="35">
        <v>270</v>
      </c>
      <c r="H4932" s="35">
        <v>12</v>
      </c>
      <c r="I4932" s="36"/>
    </row>
    <row r="4933" spans="2:9" ht="15.75" thickTop="1" thickBot="1" x14ac:dyDescent="0.25">
      <c r="B4933" s="22">
        <v>4928</v>
      </c>
      <c r="C4933" s="32">
        <v>70378</v>
      </c>
      <c r="D4933" s="33" t="s">
        <v>3639</v>
      </c>
      <c r="E4933" s="34">
        <v>-10.7</v>
      </c>
      <c r="F4933" s="34">
        <v>10.5</v>
      </c>
      <c r="G4933" s="35">
        <v>266</v>
      </c>
      <c r="H4933" s="35">
        <v>12</v>
      </c>
      <c r="I4933" s="36"/>
    </row>
    <row r="4934" spans="2:9" ht="15.75" thickTop="1" thickBot="1" x14ac:dyDescent="0.25">
      <c r="B4934" s="22">
        <v>4929</v>
      </c>
      <c r="C4934" s="32">
        <v>70435</v>
      </c>
      <c r="D4934" s="33" t="s">
        <v>3639</v>
      </c>
      <c r="E4934" s="34">
        <v>-10.7</v>
      </c>
      <c r="F4934" s="34">
        <v>10.6</v>
      </c>
      <c r="G4934" s="35">
        <v>314</v>
      </c>
      <c r="H4934" s="35">
        <v>12</v>
      </c>
      <c r="I4934" s="36"/>
    </row>
    <row r="4935" spans="2:9" ht="15.75" thickTop="1" thickBot="1" x14ac:dyDescent="0.25">
      <c r="B4935" s="22">
        <v>4930</v>
      </c>
      <c r="C4935" s="32">
        <v>70437</v>
      </c>
      <c r="D4935" s="33" t="s">
        <v>3639</v>
      </c>
      <c r="E4935" s="34">
        <v>-10.199999999999999</v>
      </c>
      <c r="F4935" s="34">
        <v>10.9</v>
      </c>
      <c r="G4935" s="35">
        <v>250</v>
      </c>
      <c r="H4935" s="35">
        <v>12</v>
      </c>
      <c r="I4935" s="36"/>
    </row>
    <row r="4936" spans="2:9" ht="15.75" thickTop="1" thickBot="1" x14ac:dyDescent="0.25">
      <c r="B4936" s="22">
        <v>4931</v>
      </c>
      <c r="C4936" s="32">
        <v>70439</v>
      </c>
      <c r="D4936" s="33" t="s">
        <v>3639</v>
      </c>
      <c r="E4936" s="34">
        <v>-11.1</v>
      </c>
      <c r="F4936" s="34">
        <v>10.3</v>
      </c>
      <c r="G4936" s="35">
        <v>324</v>
      </c>
      <c r="H4936" s="35">
        <v>12</v>
      </c>
      <c r="I4936" s="36"/>
    </row>
    <row r="4937" spans="2:9" ht="15.75" thickTop="1" thickBot="1" x14ac:dyDescent="0.25">
      <c r="B4937" s="22">
        <v>4932</v>
      </c>
      <c r="C4937" s="32">
        <v>70469</v>
      </c>
      <c r="D4937" s="33" t="s">
        <v>3639</v>
      </c>
      <c r="E4937" s="34">
        <v>-10.7</v>
      </c>
      <c r="F4937" s="34">
        <v>10.5</v>
      </c>
      <c r="G4937" s="35">
        <v>323</v>
      </c>
      <c r="H4937" s="35">
        <v>12</v>
      </c>
      <c r="I4937" s="36"/>
    </row>
    <row r="4938" spans="2:9" ht="15.75" thickTop="1" thickBot="1" x14ac:dyDescent="0.25">
      <c r="B4938" s="22">
        <v>4933</v>
      </c>
      <c r="C4938" s="32">
        <v>70499</v>
      </c>
      <c r="D4938" s="33" t="s">
        <v>3639</v>
      </c>
      <c r="E4938" s="34">
        <v>-11.2</v>
      </c>
      <c r="F4938" s="34">
        <v>10.1</v>
      </c>
      <c r="G4938" s="35">
        <v>330</v>
      </c>
      <c r="H4938" s="35">
        <v>12</v>
      </c>
      <c r="I4938" s="36"/>
    </row>
    <row r="4939" spans="2:9" ht="15.75" thickTop="1" thickBot="1" x14ac:dyDescent="0.25">
      <c r="B4939" s="22">
        <v>4934</v>
      </c>
      <c r="C4939" s="32">
        <v>70563</v>
      </c>
      <c r="D4939" s="33" t="s">
        <v>3639</v>
      </c>
      <c r="E4939" s="34">
        <v>-11.5</v>
      </c>
      <c r="F4939" s="34">
        <v>9.5</v>
      </c>
      <c r="G4939" s="35">
        <v>450</v>
      </c>
      <c r="H4939" s="35">
        <v>6</v>
      </c>
      <c r="I4939" s="36"/>
    </row>
    <row r="4940" spans="2:9" ht="15.75" thickTop="1" thickBot="1" x14ac:dyDescent="0.25">
      <c r="B4940" s="22">
        <v>4935</v>
      </c>
      <c r="C4940" s="32">
        <v>70565</v>
      </c>
      <c r="D4940" s="33" t="s">
        <v>3639</v>
      </c>
      <c r="E4940" s="34">
        <v>-11.3</v>
      </c>
      <c r="F4940" s="34">
        <v>9.6999999999999993</v>
      </c>
      <c r="G4940" s="35">
        <v>422</v>
      </c>
      <c r="H4940" s="35">
        <v>6</v>
      </c>
      <c r="I4940" s="36"/>
    </row>
    <row r="4941" spans="2:9" ht="15.75" thickTop="1" thickBot="1" x14ac:dyDescent="0.25">
      <c r="B4941" s="22">
        <v>4936</v>
      </c>
      <c r="C4941" s="32">
        <v>70567</v>
      </c>
      <c r="D4941" s="33" t="s">
        <v>3639</v>
      </c>
      <c r="E4941" s="34">
        <v>-11.1</v>
      </c>
      <c r="F4941" s="34">
        <v>9.8000000000000007</v>
      </c>
      <c r="G4941" s="35">
        <v>417</v>
      </c>
      <c r="H4941" s="35">
        <v>12</v>
      </c>
      <c r="I4941" s="36"/>
    </row>
    <row r="4942" spans="2:9" ht="15.75" thickTop="1" thickBot="1" x14ac:dyDescent="0.25">
      <c r="B4942" s="22">
        <v>4937</v>
      </c>
      <c r="C4942" s="32">
        <v>70569</v>
      </c>
      <c r="D4942" s="33" t="s">
        <v>3639</v>
      </c>
      <c r="E4942" s="34">
        <v>-11.6</v>
      </c>
      <c r="F4942" s="34">
        <v>9.4</v>
      </c>
      <c r="G4942" s="35">
        <v>434</v>
      </c>
      <c r="H4942" s="35">
        <v>6</v>
      </c>
      <c r="I4942" s="36"/>
    </row>
    <row r="4943" spans="2:9" ht="15.75" thickTop="1" thickBot="1" x14ac:dyDescent="0.25">
      <c r="B4943" s="22">
        <v>4938</v>
      </c>
      <c r="C4943" s="32">
        <v>70597</v>
      </c>
      <c r="D4943" s="33" t="s">
        <v>3639</v>
      </c>
      <c r="E4943" s="34">
        <v>-11.3</v>
      </c>
      <c r="F4943" s="34">
        <v>9.5</v>
      </c>
      <c r="G4943" s="35">
        <v>452</v>
      </c>
      <c r="H4943" s="35">
        <v>12</v>
      </c>
      <c r="I4943" s="36"/>
    </row>
    <row r="4944" spans="2:9" ht="15.75" thickTop="1" thickBot="1" x14ac:dyDescent="0.25">
      <c r="B4944" s="22">
        <v>4939</v>
      </c>
      <c r="C4944" s="32">
        <v>70599</v>
      </c>
      <c r="D4944" s="33" t="s">
        <v>3639</v>
      </c>
      <c r="E4944" s="34">
        <v>-11.3</v>
      </c>
      <c r="F4944" s="34">
        <v>9.6</v>
      </c>
      <c r="G4944" s="35">
        <v>401</v>
      </c>
      <c r="H4944" s="35">
        <v>12</v>
      </c>
      <c r="I4944" s="36"/>
    </row>
    <row r="4945" spans="2:9" ht="15.75" thickTop="1" thickBot="1" x14ac:dyDescent="0.25">
      <c r="B4945" s="22">
        <v>4940</v>
      </c>
      <c r="C4945" s="32">
        <v>70619</v>
      </c>
      <c r="D4945" s="33" t="s">
        <v>3639</v>
      </c>
      <c r="E4945" s="34">
        <v>-11.3</v>
      </c>
      <c r="F4945" s="34">
        <v>9.5</v>
      </c>
      <c r="G4945" s="35">
        <v>416</v>
      </c>
      <c r="H4945" s="35">
        <v>12</v>
      </c>
      <c r="I4945" s="36"/>
    </row>
    <row r="4946" spans="2:9" ht="15.75" thickTop="1" thickBot="1" x14ac:dyDescent="0.25">
      <c r="B4946" s="22">
        <v>4941</v>
      </c>
      <c r="C4946" s="32">
        <v>70629</v>
      </c>
      <c r="D4946" s="33" t="s">
        <v>3640</v>
      </c>
      <c r="E4946" s="34">
        <v>-11.3</v>
      </c>
      <c r="F4946" s="34">
        <v>9.6999999999999993</v>
      </c>
      <c r="G4946" s="35">
        <v>381</v>
      </c>
      <c r="H4946" s="35">
        <v>12</v>
      </c>
      <c r="I4946" s="36"/>
    </row>
    <row r="4947" spans="2:9" ht="15.75" thickTop="1" thickBot="1" x14ac:dyDescent="0.25">
      <c r="B4947" s="22">
        <v>4942</v>
      </c>
      <c r="C4947" s="32">
        <v>70734</v>
      </c>
      <c r="D4947" s="33" t="s">
        <v>3641</v>
      </c>
      <c r="E4947" s="34">
        <v>-11.1</v>
      </c>
      <c r="F4947" s="34">
        <v>10.1</v>
      </c>
      <c r="G4947" s="35">
        <v>340</v>
      </c>
      <c r="H4947" s="35">
        <v>12</v>
      </c>
      <c r="I4947" s="36"/>
    </row>
    <row r="4948" spans="2:9" ht="15.75" thickTop="1" thickBot="1" x14ac:dyDescent="0.25">
      <c r="B4948" s="22">
        <v>4943</v>
      </c>
      <c r="C4948" s="32">
        <v>70736</v>
      </c>
      <c r="D4948" s="33" t="s">
        <v>3641</v>
      </c>
      <c r="E4948" s="34">
        <v>-10.8</v>
      </c>
      <c r="F4948" s="34">
        <v>10.4</v>
      </c>
      <c r="G4948" s="35">
        <v>292</v>
      </c>
      <c r="H4948" s="35">
        <v>12</v>
      </c>
      <c r="I4948" s="36"/>
    </row>
    <row r="4949" spans="2:9" ht="15.75" thickTop="1" thickBot="1" x14ac:dyDescent="0.25">
      <c r="B4949" s="22">
        <v>4944</v>
      </c>
      <c r="C4949" s="32">
        <v>70771</v>
      </c>
      <c r="D4949" s="33" t="s">
        <v>3642</v>
      </c>
      <c r="E4949" s="34">
        <v>-11.4</v>
      </c>
      <c r="F4949" s="34">
        <v>9.5</v>
      </c>
      <c r="G4949" s="35">
        <v>425</v>
      </c>
      <c r="H4949" s="35">
        <v>12</v>
      </c>
      <c r="I4949" s="36"/>
    </row>
    <row r="4950" spans="2:9" ht="15.75" thickTop="1" thickBot="1" x14ac:dyDescent="0.25">
      <c r="B4950" s="22">
        <v>4945</v>
      </c>
      <c r="C4950" s="32">
        <v>70794</v>
      </c>
      <c r="D4950" s="33" t="s">
        <v>3643</v>
      </c>
      <c r="E4950" s="34">
        <v>-11.3</v>
      </c>
      <c r="F4950" s="34">
        <v>9.6</v>
      </c>
      <c r="G4950" s="35">
        <v>385</v>
      </c>
      <c r="H4950" s="35">
        <v>12</v>
      </c>
      <c r="I4950" s="36"/>
    </row>
    <row r="4951" spans="2:9" ht="15.75" thickTop="1" thickBot="1" x14ac:dyDescent="0.25">
      <c r="B4951" s="22">
        <v>4946</v>
      </c>
      <c r="C4951" s="32">
        <v>70806</v>
      </c>
      <c r="D4951" s="33" t="s">
        <v>3644</v>
      </c>
      <c r="E4951" s="34">
        <v>-10.5</v>
      </c>
      <c r="F4951" s="34">
        <v>10.7</v>
      </c>
      <c r="G4951" s="35">
        <v>287</v>
      </c>
      <c r="H4951" s="35">
        <v>12</v>
      </c>
      <c r="I4951" s="36"/>
    </row>
    <row r="4952" spans="2:9" ht="15.75" thickTop="1" thickBot="1" x14ac:dyDescent="0.25">
      <c r="B4952" s="22">
        <v>4947</v>
      </c>
      <c r="C4952" s="32">
        <v>70825</v>
      </c>
      <c r="D4952" s="33" t="s">
        <v>3645</v>
      </c>
      <c r="E4952" s="34">
        <v>-11.3</v>
      </c>
      <c r="F4952" s="34">
        <v>10.1</v>
      </c>
      <c r="G4952" s="35">
        <v>314</v>
      </c>
      <c r="H4952" s="35">
        <v>12</v>
      </c>
      <c r="I4952" s="36"/>
    </row>
    <row r="4953" spans="2:9" ht="15.75" thickTop="1" thickBot="1" x14ac:dyDescent="0.25">
      <c r="B4953" s="22">
        <v>4948</v>
      </c>
      <c r="C4953" s="32">
        <v>70839</v>
      </c>
      <c r="D4953" s="33" t="s">
        <v>3646</v>
      </c>
      <c r="E4953" s="34">
        <v>-11.8</v>
      </c>
      <c r="F4953" s="34">
        <v>9.1</v>
      </c>
      <c r="G4953" s="35">
        <v>492</v>
      </c>
      <c r="H4953" s="35">
        <v>6</v>
      </c>
      <c r="I4953" s="36"/>
    </row>
    <row r="4954" spans="2:9" ht="15.75" thickTop="1" thickBot="1" x14ac:dyDescent="0.25">
      <c r="B4954" s="22">
        <v>4949</v>
      </c>
      <c r="C4954" s="32">
        <v>71032</v>
      </c>
      <c r="D4954" s="33" t="s">
        <v>3647</v>
      </c>
      <c r="E4954" s="34">
        <v>-11.9</v>
      </c>
      <c r="F4954" s="34">
        <v>9</v>
      </c>
      <c r="G4954" s="35">
        <v>499</v>
      </c>
      <c r="H4954" s="35">
        <v>6</v>
      </c>
      <c r="I4954" s="36"/>
    </row>
    <row r="4955" spans="2:9" ht="15.75" thickTop="1" thickBot="1" x14ac:dyDescent="0.25">
      <c r="B4955" s="22">
        <v>4950</v>
      </c>
      <c r="C4955" s="32">
        <v>71034</v>
      </c>
      <c r="D4955" s="33" t="s">
        <v>3647</v>
      </c>
      <c r="E4955" s="34">
        <v>-11.5</v>
      </c>
      <c r="F4955" s="34">
        <v>9.4</v>
      </c>
      <c r="G4955" s="35">
        <v>453</v>
      </c>
      <c r="H4955" s="35">
        <v>6</v>
      </c>
      <c r="I4955" s="36"/>
    </row>
    <row r="4956" spans="2:9" ht="15.75" thickTop="1" thickBot="1" x14ac:dyDescent="0.25">
      <c r="B4956" s="22">
        <v>4951</v>
      </c>
      <c r="C4956" s="32">
        <v>71063</v>
      </c>
      <c r="D4956" s="33" t="s">
        <v>3648</v>
      </c>
      <c r="E4956" s="34">
        <v>-11.1</v>
      </c>
      <c r="F4956" s="34">
        <v>9.9</v>
      </c>
      <c r="G4956" s="35">
        <v>439</v>
      </c>
      <c r="H4956" s="35">
        <v>6</v>
      </c>
      <c r="I4956" s="36"/>
    </row>
    <row r="4957" spans="2:9" ht="15.75" thickTop="1" thickBot="1" x14ac:dyDescent="0.25">
      <c r="B4957" s="22">
        <v>4952</v>
      </c>
      <c r="C4957" s="32">
        <v>71065</v>
      </c>
      <c r="D4957" s="33" t="s">
        <v>3648</v>
      </c>
      <c r="E4957" s="34">
        <v>-12</v>
      </c>
      <c r="F4957" s="34">
        <v>9</v>
      </c>
      <c r="G4957" s="35">
        <v>498</v>
      </c>
      <c r="H4957" s="35">
        <v>6</v>
      </c>
      <c r="I4957" s="36"/>
    </row>
    <row r="4958" spans="2:9" ht="15.75" thickTop="1" thickBot="1" x14ac:dyDescent="0.25">
      <c r="B4958" s="22">
        <v>4953</v>
      </c>
      <c r="C4958" s="32">
        <v>71067</v>
      </c>
      <c r="D4958" s="33" t="s">
        <v>3648</v>
      </c>
      <c r="E4958" s="34">
        <v>-11.8</v>
      </c>
      <c r="F4958" s="34">
        <v>9.1999999999999993</v>
      </c>
      <c r="G4958" s="35">
        <v>453</v>
      </c>
      <c r="H4958" s="35">
        <v>6</v>
      </c>
      <c r="I4958" s="36"/>
    </row>
    <row r="4959" spans="2:9" ht="15.75" thickTop="1" thickBot="1" x14ac:dyDescent="0.25">
      <c r="B4959" s="22">
        <v>4954</v>
      </c>
      <c r="C4959" s="32">
        <v>71069</v>
      </c>
      <c r="D4959" s="33" t="s">
        <v>3648</v>
      </c>
      <c r="E4959" s="34">
        <v>-11.8</v>
      </c>
      <c r="F4959" s="34">
        <v>9.1</v>
      </c>
      <c r="G4959" s="35">
        <v>470</v>
      </c>
      <c r="H4959" s="35">
        <v>6</v>
      </c>
      <c r="I4959" s="36"/>
    </row>
    <row r="4960" spans="2:9" ht="15.75" thickTop="1" thickBot="1" x14ac:dyDescent="0.25">
      <c r="B4960" s="22">
        <v>4955</v>
      </c>
      <c r="C4960" s="32">
        <v>71083</v>
      </c>
      <c r="D4960" s="33" t="s">
        <v>3649</v>
      </c>
      <c r="E4960" s="34">
        <v>-11.6</v>
      </c>
      <c r="F4960" s="34">
        <v>9.3000000000000007</v>
      </c>
      <c r="G4960" s="35">
        <v>432</v>
      </c>
      <c r="H4960" s="35">
        <v>6</v>
      </c>
      <c r="I4960" s="36"/>
    </row>
    <row r="4961" spans="2:9" ht="15.75" thickTop="1" thickBot="1" x14ac:dyDescent="0.25">
      <c r="B4961" s="22">
        <v>4956</v>
      </c>
      <c r="C4961" s="32">
        <v>71088</v>
      </c>
      <c r="D4961" s="33" t="s">
        <v>3650</v>
      </c>
      <c r="E4961" s="34">
        <v>-11.5</v>
      </c>
      <c r="F4961" s="34">
        <v>9.4</v>
      </c>
      <c r="G4961" s="35">
        <v>442</v>
      </c>
      <c r="H4961" s="35">
        <v>6</v>
      </c>
      <c r="I4961" s="36"/>
    </row>
    <row r="4962" spans="2:9" ht="15.75" thickTop="1" thickBot="1" x14ac:dyDescent="0.25">
      <c r="B4962" s="22">
        <v>4957</v>
      </c>
      <c r="C4962" s="32">
        <v>71093</v>
      </c>
      <c r="D4962" s="33" t="s">
        <v>3651</v>
      </c>
      <c r="E4962" s="34">
        <v>-11.7</v>
      </c>
      <c r="F4962" s="34">
        <v>9.1</v>
      </c>
      <c r="G4962" s="35">
        <v>479</v>
      </c>
      <c r="H4962" s="35">
        <v>6</v>
      </c>
      <c r="I4962" s="36"/>
    </row>
    <row r="4963" spans="2:9" ht="15.75" thickTop="1" thickBot="1" x14ac:dyDescent="0.25">
      <c r="B4963" s="22">
        <v>4958</v>
      </c>
      <c r="C4963" s="32">
        <v>71101</v>
      </c>
      <c r="D4963" s="33" t="s">
        <v>3652</v>
      </c>
      <c r="E4963" s="34">
        <v>-11.6</v>
      </c>
      <c r="F4963" s="34">
        <v>9.3000000000000007</v>
      </c>
      <c r="G4963" s="35">
        <v>432</v>
      </c>
      <c r="H4963" s="35">
        <v>6</v>
      </c>
      <c r="I4963" s="36"/>
    </row>
    <row r="4964" spans="2:9" ht="15.75" thickTop="1" thickBot="1" x14ac:dyDescent="0.25">
      <c r="B4964" s="22">
        <v>4959</v>
      </c>
      <c r="C4964" s="32">
        <v>71106</v>
      </c>
      <c r="D4964" s="33" t="s">
        <v>3653</v>
      </c>
      <c r="E4964" s="34">
        <v>-11.7</v>
      </c>
      <c r="F4964" s="34">
        <v>9.3000000000000007</v>
      </c>
      <c r="G4964" s="35">
        <v>432</v>
      </c>
      <c r="H4964" s="35">
        <v>6</v>
      </c>
      <c r="I4964" s="36"/>
    </row>
    <row r="4965" spans="2:9" ht="15.75" thickTop="1" thickBot="1" x14ac:dyDescent="0.25">
      <c r="B4965" s="22">
        <v>4960</v>
      </c>
      <c r="C4965" s="32">
        <v>71111</v>
      </c>
      <c r="D4965" s="33" t="s">
        <v>3654</v>
      </c>
      <c r="E4965" s="34">
        <v>-11.6</v>
      </c>
      <c r="F4965" s="34">
        <v>9.5</v>
      </c>
      <c r="G4965" s="35">
        <v>405</v>
      </c>
      <c r="H4965" s="35">
        <v>6</v>
      </c>
      <c r="I4965" s="36"/>
    </row>
    <row r="4966" spans="2:9" ht="15.75" thickTop="1" thickBot="1" x14ac:dyDescent="0.25">
      <c r="B4966" s="22">
        <v>4961</v>
      </c>
      <c r="C4966" s="32">
        <v>71116</v>
      </c>
      <c r="D4966" s="33" t="s">
        <v>3655</v>
      </c>
      <c r="E4966" s="34">
        <v>-11.7</v>
      </c>
      <c r="F4966" s="34">
        <v>9.3000000000000007</v>
      </c>
      <c r="G4966" s="35">
        <v>468</v>
      </c>
      <c r="H4966" s="35">
        <v>6</v>
      </c>
      <c r="I4966" s="36"/>
    </row>
    <row r="4967" spans="2:9" ht="15.75" thickTop="1" thickBot="1" x14ac:dyDescent="0.25">
      <c r="B4967" s="22">
        <v>4962</v>
      </c>
      <c r="C4967" s="32">
        <v>71120</v>
      </c>
      <c r="D4967" s="33" t="s">
        <v>3656</v>
      </c>
      <c r="E4967" s="34">
        <v>-11.6</v>
      </c>
      <c r="F4967" s="34">
        <v>9.5</v>
      </c>
      <c r="G4967" s="35">
        <v>407</v>
      </c>
      <c r="H4967" s="35">
        <v>6</v>
      </c>
      <c r="I4967" s="36"/>
    </row>
    <row r="4968" spans="2:9" ht="15.75" thickTop="1" thickBot="1" x14ac:dyDescent="0.25">
      <c r="B4968" s="22">
        <v>4963</v>
      </c>
      <c r="C4968" s="32">
        <v>71126</v>
      </c>
      <c r="D4968" s="33" t="s">
        <v>3657</v>
      </c>
      <c r="E4968" s="34">
        <v>-11.7</v>
      </c>
      <c r="F4968" s="34">
        <v>9.1999999999999993</v>
      </c>
      <c r="G4968" s="35">
        <v>454</v>
      </c>
      <c r="H4968" s="35">
        <v>6</v>
      </c>
      <c r="I4968" s="36"/>
    </row>
    <row r="4969" spans="2:9" ht="15.75" thickTop="1" thickBot="1" x14ac:dyDescent="0.25">
      <c r="B4969" s="22">
        <v>4964</v>
      </c>
      <c r="C4969" s="32">
        <v>71131</v>
      </c>
      <c r="D4969" s="33" t="s">
        <v>3658</v>
      </c>
      <c r="E4969" s="34">
        <v>-12</v>
      </c>
      <c r="F4969" s="34">
        <v>8.8000000000000007</v>
      </c>
      <c r="G4969" s="35">
        <v>557</v>
      </c>
      <c r="H4969" s="35">
        <v>6</v>
      </c>
      <c r="I4969" s="36"/>
    </row>
    <row r="4970" spans="2:9" ht="15.75" thickTop="1" thickBot="1" x14ac:dyDescent="0.25">
      <c r="B4970" s="22">
        <v>4965</v>
      </c>
      <c r="C4970" s="32">
        <v>71134</v>
      </c>
      <c r="D4970" s="33" t="s">
        <v>3659</v>
      </c>
      <c r="E4970" s="34">
        <v>-11.8</v>
      </c>
      <c r="F4970" s="34">
        <v>9.1</v>
      </c>
      <c r="G4970" s="35">
        <v>483</v>
      </c>
      <c r="H4970" s="35">
        <v>6</v>
      </c>
      <c r="I4970" s="36"/>
    </row>
    <row r="4971" spans="2:9" ht="15.75" thickTop="1" thickBot="1" x14ac:dyDescent="0.25">
      <c r="B4971" s="22">
        <v>4966</v>
      </c>
      <c r="C4971" s="32">
        <v>71139</v>
      </c>
      <c r="D4971" s="33" t="s">
        <v>3660</v>
      </c>
      <c r="E4971" s="34">
        <v>-11.6</v>
      </c>
      <c r="F4971" s="34">
        <v>9.4</v>
      </c>
      <c r="G4971" s="35">
        <v>436</v>
      </c>
      <c r="H4971" s="35">
        <v>6</v>
      </c>
      <c r="I4971" s="36"/>
    </row>
    <row r="4972" spans="2:9" ht="15.75" thickTop="1" thickBot="1" x14ac:dyDescent="0.25">
      <c r="B4972" s="22">
        <v>4967</v>
      </c>
      <c r="C4972" s="32">
        <v>71144</v>
      </c>
      <c r="D4972" s="33" t="s">
        <v>3661</v>
      </c>
      <c r="E4972" s="34">
        <v>-11.7</v>
      </c>
      <c r="F4972" s="34">
        <v>9.3000000000000007</v>
      </c>
      <c r="G4972" s="35">
        <v>431</v>
      </c>
      <c r="H4972" s="35">
        <v>6</v>
      </c>
      <c r="I4972" s="36"/>
    </row>
    <row r="4973" spans="2:9" ht="15.75" thickTop="1" thickBot="1" x14ac:dyDescent="0.25">
      <c r="B4973" s="22">
        <v>4968</v>
      </c>
      <c r="C4973" s="32">
        <v>71149</v>
      </c>
      <c r="D4973" s="33" t="s">
        <v>3662</v>
      </c>
      <c r="E4973" s="34">
        <v>-11.7</v>
      </c>
      <c r="F4973" s="34">
        <v>9.3000000000000007</v>
      </c>
      <c r="G4973" s="35">
        <v>448</v>
      </c>
      <c r="H4973" s="35">
        <v>6</v>
      </c>
      <c r="I4973" s="36"/>
    </row>
    <row r="4974" spans="2:9" ht="15.75" thickTop="1" thickBot="1" x14ac:dyDescent="0.25">
      <c r="B4974" s="22">
        <v>4969</v>
      </c>
      <c r="C4974" s="32">
        <v>71154</v>
      </c>
      <c r="D4974" s="33" t="s">
        <v>3663</v>
      </c>
      <c r="E4974" s="34">
        <v>-11.7</v>
      </c>
      <c r="F4974" s="34">
        <v>9.1999999999999993</v>
      </c>
      <c r="G4974" s="35">
        <v>470</v>
      </c>
      <c r="H4974" s="35">
        <v>6</v>
      </c>
      <c r="I4974" s="36"/>
    </row>
    <row r="4975" spans="2:9" ht="15.75" thickTop="1" thickBot="1" x14ac:dyDescent="0.25">
      <c r="B4975" s="22">
        <v>4970</v>
      </c>
      <c r="C4975" s="32">
        <v>71155</v>
      </c>
      <c r="D4975" s="33" t="s">
        <v>3664</v>
      </c>
      <c r="E4975" s="34">
        <v>-12</v>
      </c>
      <c r="F4975" s="34">
        <v>8.8000000000000007</v>
      </c>
      <c r="G4975" s="35">
        <v>548</v>
      </c>
      <c r="H4975" s="35">
        <v>6</v>
      </c>
      <c r="I4975" s="36"/>
    </row>
    <row r="4976" spans="2:9" ht="15.75" thickTop="1" thickBot="1" x14ac:dyDescent="0.25">
      <c r="B4976" s="22">
        <v>4971</v>
      </c>
      <c r="C4976" s="32">
        <v>71157</v>
      </c>
      <c r="D4976" s="33" t="s">
        <v>3665</v>
      </c>
      <c r="E4976" s="34">
        <v>-11.9</v>
      </c>
      <c r="F4976" s="34">
        <v>9.1</v>
      </c>
      <c r="G4976" s="35">
        <v>486</v>
      </c>
      <c r="H4976" s="35">
        <v>6</v>
      </c>
      <c r="I4976" s="36"/>
    </row>
    <row r="4977" spans="2:9" ht="15.75" thickTop="1" thickBot="1" x14ac:dyDescent="0.25">
      <c r="B4977" s="22">
        <v>4972</v>
      </c>
      <c r="C4977" s="32">
        <v>71159</v>
      </c>
      <c r="D4977" s="33" t="s">
        <v>3666</v>
      </c>
      <c r="E4977" s="34">
        <v>-11.9</v>
      </c>
      <c r="F4977" s="34">
        <v>9</v>
      </c>
      <c r="G4977" s="35">
        <v>507</v>
      </c>
      <c r="H4977" s="35">
        <v>6</v>
      </c>
      <c r="I4977" s="36"/>
    </row>
    <row r="4978" spans="2:9" ht="15.75" thickTop="1" thickBot="1" x14ac:dyDescent="0.25">
      <c r="B4978" s="22">
        <v>4973</v>
      </c>
      <c r="C4978" s="32">
        <v>71229</v>
      </c>
      <c r="D4978" s="33" t="s">
        <v>3667</v>
      </c>
      <c r="E4978" s="34">
        <v>-11.4</v>
      </c>
      <c r="F4978" s="34">
        <v>9.6999999999999993</v>
      </c>
      <c r="G4978" s="35">
        <v>369</v>
      </c>
      <c r="H4978" s="35">
        <v>6</v>
      </c>
      <c r="I4978" s="36"/>
    </row>
    <row r="4979" spans="2:9" ht="15.75" thickTop="1" thickBot="1" x14ac:dyDescent="0.25">
      <c r="B4979" s="22">
        <v>4974</v>
      </c>
      <c r="C4979" s="32">
        <v>71254</v>
      </c>
      <c r="D4979" s="33" t="s">
        <v>3668</v>
      </c>
      <c r="E4979" s="34">
        <v>-11.7</v>
      </c>
      <c r="F4979" s="34">
        <v>9.6</v>
      </c>
      <c r="G4979" s="35">
        <v>375</v>
      </c>
      <c r="H4979" s="35">
        <v>6</v>
      </c>
      <c r="I4979" s="36"/>
    </row>
    <row r="4980" spans="2:9" ht="15.75" thickTop="1" thickBot="1" x14ac:dyDescent="0.25">
      <c r="B4980" s="22">
        <v>4975</v>
      </c>
      <c r="C4980" s="32">
        <v>71263</v>
      </c>
      <c r="D4980" s="33" t="s">
        <v>3669</v>
      </c>
      <c r="E4980" s="34">
        <v>-11.5</v>
      </c>
      <c r="F4980" s="34">
        <v>9.6</v>
      </c>
      <c r="G4980" s="35">
        <v>389</v>
      </c>
      <c r="H4980" s="35">
        <v>6</v>
      </c>
      <c r="I4980" s="36"/>
    </row>
    <row r="4981" spans="2:9" ht="15.75" thickTop="1" thickBot="1" x14ac:dyDescent="0.25">
      <c r="B4981" s="22">
        <v>4976</v>
      </c>
      <c r="C4981" s="32">
        <v>71272</v>
      </c>
      <c r="D4981" s="33" t="s">
        <v>3670</v>
      </c>
      <c r="E4981" s="34">
        <v>-11.6</v>
      </c>
      <c r="F4981" s="34">
        <v>9.5</v>
      </c>
      <c r="G4981" s="35">
        <v>400</v>
      </c>
      <c r="H4981" s="35">
        <v>6</v>
      </c>
      <c r="I4981" s="36"/>
    </row>
    <row r="4982" spans="2:9" ht="15.75" thickTop="1" thickBot="1" x14ac:dyDescent="0.25">
      <c r="B4982" s="22">
        <v>4977</v>
      </c>
      <c r="C4982" s="32">
        <v>71277</v>
      </c>
      <c r="D4982" s="33" t="s">
        <v>3671</v>
      </c>
      <c r="E4982" s="34">
        <v>-11.9</v>
      </c>
      <c r="F4982" s="34">
        <v>9.1999999999999993</v>
      </c>
      <c r="G4982" s="35">
        <v>449</v>
      </c>
      <c r="H4982" s="35">
        <v>6</v>
      </c>
      <c r="I4982" s="36"/>
    </row>
    <row r="4983" spans="2:9" ht="15.75" thickTop="1" thickBot="1" x14ac:dyDescent="0.25">
      <c r="B4983" s="22">
        <v>4978</v>
      </c>
      <c r="C4983" s="32">
        <v>71282</v>
      </c>
      <c r="D4983" s="33" t="s">
        <v>1684</v>
      </c>
      <c r="E4983" s="34">
        <v>-11.4</v>
      </c>
      <c r="F4983" s="34">
        <v>9.8000000000000007</v>
      </c>
      <c r="G4983" s="35">
        <v>340</v>
      </c>
      <c r="H4983" s="35">
        <v>6</v>
      </c>
      <c r="I4983" s="36"/>
    </row>
    <row r="4984" spans="2:9" ht="15.75" thickTop="1" thickBot="1" x14ac:dyDescent="0.25">
      <c r="B4984" s="22">
        <v>4979</v>
      </c>
      <c r="C4984" s="32">
        <v>71287</v>
      </c>
      <c r="D4984" s="33" t="s">
        <v>3672</v>
      </c>
      <c r="E4984" s="34">
        <v>-11.7</v>
      </c>
      <c r="F4984" s="34">
        <v>9.5</v>
      </c>
      <c r="G4984" s="35">
        <v>376</v>
      </c>
      <c r="H4984" s="35">
        <v>6</v>
      </c>
      <c r="I4984" s="36"/>
    </row>
    <row r="4985" spans="2:9" ht="15.75" thickTop="1" thickBot="1" x14ac:dyDescent="0.25">
      <c r="B4985" s="22">
        <v>4980</v>
      </c>
      <c r="C4985" s="32">
        <v>71292</v>
      </c>
      <c r="D4985" s="33" t="s">
        <v>3673</v>
      </c>
      <c r="E4985" s="34">
        <v>-11.8</v>
      </c>
      <c r="F4985" s="34">
        <v>9.1</v>
      </c>
      <c r="G4985" s="35">
        <v>453</v>
      </c>
      <c r="H4985" s="35">
        <v>6</v>
      </c>
      <c r="I4985" s="36"/>
    </row>
    <row r="4986" spans="2:9" ht="15.75" thickTop="1" thickBot="1" x14ac:dyDescent="0.25">
      <c r="B4986" s="22">
        <v>4981</v>
      </c>
      <c r="C4986" s="32">
        <v>71296</v>
      </c>
      <c r="D4986" s="33" t="s">
        <v>3674</v>
      </c>
      <c r="E4986" s="34">
        <v>-11.7</v>
      </c>
      <c r="F4986" s="34">
        <v>9.1</v>
      </c>
      <c r="G4986" s="35">
        <v>463</v>
      </c>
      <c r="H4986" s="35">
        <v>6</v>
      </c>
      <c r="I4986" s="36"/>
    </row>
    <row r="4987" spans="2:9" ht="15.75" thickTop="1" thickBot="1" x14ac:dyDescent="0.25">
      <c r="B4987" s="22">
        <v>4982</v>
      </c>
      <c r="C4987" s="32">
        <v>71297</v>
      </c>
      <c r="D4987" s="33" t="s">
        <v>3675</v>
      </c>
      <c r="E4987" s="34">
        <v>-11.6</v>
      </c>
      <c r="F4987" s="34">
        <v>9.5</v>
      </c>
      <c r="G4987" s="35">
        <v>357</v>
      </c>
      <c r="H4987" s="35">
        <v>6</v>
      </c>
      <c r="I4987" s="36"/>
    </row>
    <row r="4988" spans="2:9" ht="15.75" thickTop="1" thickBot="1" x14ac:dyDescent="0.25">
      <c r="B4988" s="22">
        <v>4983</v>
      </c>
      <c r="C4988" s="32">
        <v>71299</v>
      </c>
      <c r="D4988" s="33" t="s">
        <v>3676</v>
      </c>
      <c r="E4988" s="34">
        <v>-12</v>
      </c>
      <c r="F4988" s="34">
        <v>9</v>
      </c>
      <c r="G4988" s="35">
        <v>470</v>
      </c>
      <c r="H4988" s="35">
        <v>6</v>
      </c>
      <c r="I4988" s="36"/>
    </row>
    <row r="4989" spans="2:9" ht="15.75" thickTop="1" thickBot="1" x14ac:dyDescent="0.25">
      <c r="B4989" s="22">
        <v>4984</v>
      </c>
      <c r="C4989" s="32">
        <v>71332</v>
      </c>
      <c r="D4989" s="33" t="s">
        <v>3677</v>
      </c>
      <c r="E4989" s="34">
        <v>-10.5</v>
      </c>
      <c r="F4989" s="34">
        <v>10.7</v>
      </c>
      <c r="G4989" s="35">
        <v>266</v>
      </c>
      <c r="H4989" s="35">
        <v>13</v>
      </c>
      <c r="I4989" s="36"/>
    </row>
    <row r="4990" spans="2:9" ht="15.75" thickTop="1" thickBot="1" x14ac:dyDescent="0.25">
      <c r="B4990" s="22">
        <v>4985</v>
      </c>
      <c r="C4990" s="32">
        <v>71334</v>
      </c>
      <c r="D4990" s="33" t="s">
        <v>3677</v>
      </c>
      <c r="E4990" s="34">
        <v>-10.7</v>
      </c>
      <c r="F4990" s="34">
        <v>10.5</v>
      </c>
      <c r="G4990" s="35">
        <v>290</v>
      </c>
      <c r="H4990" s="35">
        <v>13</v>
      </c>
      <c r="I4990" s="36"/>
    </row>
    <row r="4991" spans="2:9" ht="15.75" thickTop="1" thickBot="1" x14ac:dyDescent="0.25">
      <c r="B4991" s="22">
        <v>4986</v>
      </c>
      <c r="C4991" s="32">
        <v>71336</v>
      </c>
      <c r="D4991" s="33" t="s">
        <v>3677</v>
      </c>
      <c r="E4991" s="34">
        <v>-10.8</v>
      </c>
      <c r="F4991" s="34">
        <v>10.4</v>
      </c>
      <c r="G4991" s="35">
        <v>257</v>
      </c>
      <c r="H4991" s="35">
        <v>13</v>
      </c>
      <c r="I4991" s="36"/>
    </row>
    <row r="4992" spans="2:9" ht="15.75" thickTop="1" thickBot="1" x14ac:dyDescent="0.25">
      <c r="B4992" s="22">
        <v>4987</v>
      </c>
      <c r="C4992" s="32">
        <v>71364</v>
      </c>
      <c r="D4992" s="33" t="s">
        <v>3678</v>
      </c>
      <c r="E4992" s="34">
        <v>-11</v>
      </c>
      <c r="F4992" s="34">
        <v>10.199999999999999</v>
      </c>
      <c r="G4992" s="35">
        <v>288</v>
      </c>
      <c r="H4992" s="35">
        <v>13</v>
      </c>
      <c r="I4992" s="36"/>
    </row>
    <row r="4993" spans="2:9" ht="15.75" thickTop="1" thickBot="1" x14ac:dyDescent="0.25">
      <c r="B4993" s="22">
        <v>4988</v>
      </c>
      <c r="C4993" s="32">
        <v>71384</v>
      </c>
      <c r="D4993" s="33" t="s">
        <v>3679</v>
      </c>
      <c r="E4993" s="34">
        <v>-10.8</v>
      </c>
      <c r="F4993" s="34">
        <v>10.4</v>
      </c>
      <c r="G4993" s="35">
        <v>250</v>
      </c>
      <c r="H4993" s="35">
        <v>13</v>
      </c>
      <c r="I4993" s="36"/>
    </row>
    <row r="4994" spans="2:9" ht="15.75" thickTop="1" thickBot="1" x14ac:dyDescent="0.25">
      <c r="B4994" s="22">
        <v>4989</v>
      </c>
      <c r="C4994" s="32">
        <v>71394</v>
      </c>
      <c r="D4994" s="33" t="s">
        <v>3680</v>
      </c>
      <c r="E4994" s="34">
        <v>-10.9</v>
      </c>
      <c r="F4994" s="34">
        <v>10.3</v>
      </c>
      <c r="G4994" s="35">
        <v>289</v>
      </c>
      <c r="H4994" s="35">
        <v>13</v>
      </c>
      <c r="I4994" s="36"/>
    </row>
    <row r="4995" spans="2:9" ht="15.75" thickTop="1" thickBot="1" x14ac:dyDescent="0.25">
      <c r="B4995" s="22">
        <v>4990</v>
      </c>
      <c r="C4995" s="32">
        <v>71397</v>
      </c>
      <c r="D4995" s="33" t="s">
        <v>3681</v>
      </c>
      <c r="E4995" s="34">
        <v>-11.1</v>
      </c>
      <c r="F4995" s="34">
        <v>10.199999999999999</v>
      </c>
      <c r="G4995" s="35">
        <v>307</v>
      </c>
      <c r="H4995" s="35">
        <v>13</v>
      </c>
      <c r="I4995" s="36"/>
    </row>
    <row r="4996" spans="2:9" ht="15.75" thickTop="1" thickBot="1" x14ac:dyDescent="0.25">
      <c r="B4996" s="22">
        <v>4991</v>
      </c>
      <c r="C4996" s="32">
        <v>71404</v>
      </c>
      <c r="D4996" s="33" t="s">
        <v>3682</v>
      </c>
      <c r="E4996" s="34">
        <v>-11.2</v>
      </c>
      <c r="F4996" s="34">
        <v>10.1</v>
      </c>
      <c r="G4996" s="35">
        <v>332</v>
      </c>
      <c r="H4996" s="35">
        <v>13</v>
      </c>
      <c r="I4996" s="36"/>
    </row>
    <row r="4997" spans="2:9" ht="15.75" thickTop="1" thickBot="1" x14ac:dyDescent="0.25">
      <c r="B4997" s="22">
        <v>4992</v>
      </c>
      <c r="C4997" s="32">
        <v>71409</v>
      </c>
      <c r="D4997" s="33" t="s">
        <v>3683</v>
      </c>
      <c r="E4997" s="34">
        <v>-10.8</v>
      </c>
      <c r="F4997" s="34">
        <v>10.4</v>
      </c>
      <c r="G4997" s="35">
        <v>276</v>
      </c>
      <c r="H4997" s="35">
        <v>13</v>
      </c>
      <c r="I4997" s="36"/>
    </row>
    <row r="4998" spans="2:9" ht="15.75" thickTop="1" thickBot="1" x14ac:dyDescent="0.25">
      <c r="B4998" s="22">
        <v>4993</v>
      </c>
      <c r="C4998" s="32">
        <v>71522</v>
      </c>
      <c r="D4998" s="33" t="s">
        <v>3684</v>
      </c>
      <c r="E4998" s="34">
        <v>-11</v>
      </c>
      <c r="F4998" s="34">
        <v>10.199999999999999</v>
      </c>
      <c r="G4998" s="35">
        <v>311</v>
      </c>
      <c r="H4998" s="35">
        <v>13</v>
      </c>
      <c r="I4998" s="36"/>
    </row>
    <row r="4999" spans="2:9" ht="15.75" thickTop="1" thickBot="1" x14ac:dyDescent="0.25">
      <c r="B4999" s="22">
        <v>4994</v>
      </c>
      <c r="C4999" s="32">
        <v>71540</v>
      </c>
      <c r="D4999" s="33" t="s">
        <v>3685</v>
      </c>
      <c r="E4999" s="34">
        <v>-11.3</v>
      </c>
      <c r="F4999" s="34">
        <v>9.9</v>
      </c>
      <c r="G4999" s="35">
        <v>338</v>
      </c>
      <c r="H4999" s="35">
        <v>13</v>
      </c>
      <c r="I4999" s="36"/>
    </row>
    <row r="5000" spans="2:9" ht="15.75" thickTop="1" thickBot="1" x14ac:dyDescent="0.25">
      <c r="B5000" s="22">
        <v>4995</v>
      </c>
      <c r="C5000" s="32">
        <v>71543</v>
      </c>
      <c r="D5000" s="33" t="s">
        <v>3686</v>
      </c>
      <c r="E5000" s="34">
        <v>-12.2</v>
      </c>
      <c r="F5000" s="34">
        <v>8.8000000000000007</v>
      </c>
      <c r="G5000" s="35">
        <v>504</v>
      </c>
      <c r="H5000" s="35">
        <v>13</v>
      </c>
      <c r="I5000" s="36"/>
    </row>
    <row r="5001" spans="2:9" ht="15.75" thickTop="1" thickBot="1" x14ac:dyDescent="0.25">
      <c r="B5001" s="22">
        <v>4996</v>
      </c>
      <c r="C5001" s="32">
        <v>71546</v>
      </c>
      <c r="D5001" s="33" t="s">
        <v>3687</v>
      </c>
      <c r="E5001" s="34">
        <v>-11.1</v>
      </c>
      <c r="F5001" s="34">
        <v>10.1</v>
      </c>
      <c r="G5001" s="35">
        <v>297</v>
      </c>
      <c r="H5001" s="35">
        <v>13</v>
      </c>
      <c r="I5001" s="36"/>
    </row>
    <row r="5002" spans="2:9" ht="15.75" thickTop="1" thickBot="1" x14ac:dyDescent="0.25">
      <c r="B5002" s="22">
        <v>4997</v>
      </c>
      <c r="C5002" s="32">
        <v>71549</v>
      </c>
      <c r="D5002" s="33" t="s">
        <v>3688</v>
      </c>
      <c r="E5002" s="34">
        <v>-11.2</v>
      </c>
      <c r="F5002" s="34">
        <v>10.199999999999999</v>
      </c>
      <c r="G5002" s="35">
        <v>296</v>
      </c>
      <c r="H5002" s="35">
        <v>13</v>
      </c>
      <c r="I5002" s="36"/>
    </row>
    <row r="5003" spans="2:9" ht="15.75" thickTop="1" thickBot="1" x14ac:dyDescent="0.25">
      <c r="B5003" s="22">
        <v>4998</v>
      </c>
      <c r="C5003" s="32">
        <v>71554</v>
      </c>
      <c r="D5003" s="33" t="s">
        <v>3689</v>
      </c>
      <c r="E5003" s="34">
        <v>-10.8</v>
      </c>
      <c r="F5003" s="34">
        <v>10.3</v>
      </c>
      <c r="G5003" s="35">
        <v>274</v>
      </c>
      <c r="H5003" s="35">
        <v>13</v>
      </c>
      <c r="I5003" s="36"/>
    </row>
    <row r="5004" spans="2:9" ht="15.75" thickTop="1" thickBot="1" x14ac:dyDescent="0.25">
      <c r="B5004" s="22">
        <v>4999</v>
      </c>
      <c r="C5004" s="32">
        <v>71560</v>
      </c>
      <c r="D5004" s="33" t="s">
        <v>3690</v>
      </c>
      <c r="E5004" s="34">
        <v>-11.3</v>
      </c>
      <c r="F5004" s="34">
        <v>9.8000000000000007</v>
      </c>
      <c r="G5004" s="35">
        <v>344</v>
      </c>
      <c r="H5004" s="35">
        <v>13</v>
      </c>
      <c r="I5004" s="36"/>
    </row>
    <row r="5005" spans="2:9" ht="15.75" thickTop="1" thickBot="1" x14ac:dyDescent="0.25">
      <c r="B5005" s="22">
        <v>5000</v>
      </c>
      <c r="C5005" s="32">
        <v>71563</v>
      </c>
      <c r="D5005" s="33" t="s">
        <v>3691</v>
      </c>
      <c r="E5005" s="34">
        <v>-11.1</v>
      </c>
      <c r="F5005" s="34">
        <v>10.199999999999999</v>
      </c>
      <c r="G5005" s="35">
        <v>299</v>
      </c>
      <c r="H5005" s="35">
        <v>13</v>
      </c>
      <c r="I5005" s="36"/>
    </row>
    <row r="5006" spans="2:9" ht="15.75" thickTop="1" thickBot="1" x14ac:dyDescent="0.25">
      <c r="B5006" s="22">
        <v>5001</v>
      </c>
      <c r="C5006" s="32">
        <v>71566</v>
      </c>
      <c r="D5006" s="33" t="s">
        <v>3692</v>
      </c>
      <c r="E5006" s="34">
        <v>-12.3</v>
      </c>
      <c r="F5006" s="34">
        <v>9</v>
      </c>
      <c r="G5006" s="35">
        <v>489</v>
      </c>
      <c r="H5006" s="35">
        <v>13</v>
      </c>
      <c r="I5006" s="36"/>
    </row>
    <row r="5007" spans="2:9" ht="15.75" thickTop="1" thickBot="1" x14ac:dyDescent="0.25">
      <c r="B5007" s="22">
        <v>5002</v>
      </c>
      <c r="C5007" s="32">
        <v>71570</v>
      </c>
      <c r="D5007" s="33" t="s">
        <v>3693</v>
      </c>
      <c r="E5007" s="34">
        <v>-11.2</v>
      </c>
      <c r="F5007" s="34">
        <v>9.9</v>
      </c>
      <c r="G5007" s="35">
        <v>338</v>
      </c>
      <c r="H5007" s="35">
        <v>13</v>
      </c>
      <c r="I5007" s="36"/>
    </row>
    <row r="5008" spans="2:9" ht="15.75" thickTop="1" thickBot="1" x14ac:dyDescent="0.25">
      <c r="B5008" s="22">
        <v>5003</v>
      </c>
      <c r="C5008" s="32">
        <v>71573</v>
      </c>
      <c r="D5008" s="33" t="s">
        <v>3694</v>
      </c>
      <c r="E5008" s="34">
        <v>-11.1</v>
      </c>
      <c r="F5008" s="34">
        <v>10.1</v>
      </c>
      <c r="G5008" s="35">
        <v>297</v>
      </c>
      <c r="H5008" s="35">
        <v>13</v>
      </c>
      <c r="I5008" s="36"/>
    </row>
    <row r="5009" spans="2:9" ht="15.75" thickTop="1" thickBot="1" x14ac:dyDescent="0.25">
      <c r="B5009" s="22">
        <v>5004</v>
      </c>
      <c r="C5009" s="32">
        <v>71576</v>
      </c>
      <c r="D5009" s="33" t="s">
        <v>3695</v>
      </c>
      <c r="E5009" s="34">
        <v>-11.2</v>
      </c>
      <c r="F5009" s="34">
        <v>10.1</v>
      </c>
      <c r="G5009" s="35">
        <v>300</v>
      </c>
      <c r="H5009" s="35">
        <v>13</v>
      </c>
      <c r="I5009" s="36"/>
    </row>
    <row r="5010" spans="2:9" ht="15.75" thickTop="1" thickBot="1" x14ac:dyDescent="0.25">
      <c r="B5010" s="22">
        <v>5005</v>
      </c>
      <c r="C5010" s="32">
        <v>71577</v>
      </c>
      <c r="D5010" s="33" t="s">
        <v>3696</v>
      </c>
      <c r="E5010" s="34">
        <v>-12.3</v>
      </c>
      <c r="F5010" s="34">
        <v>8.6999999999999993</v>
      </c>
      <c r="G5010" s="35">
        <v>538</v>
      </c>
      <c r="H5010" s="35">
        <v>13</v>
      </c>
      <c r="I5010" s="36"/>
    </row>
    <row r="5011" spans="2:9" ht="15.75" thickTop="1" thickBot="1" x14ac:dyDescent="0.25">
      <c r="B5011" s="22">
        <v>5006</v>
      </c>
      <c r="C5011" s="32">
        <v>71579</v>
      </c>
      <c r="D5011" s="33" t="s">
        <v>3697</v>
      </c>
      <c r="E5011" s="34">
        <v>-11.7</v>
      </c>
      <c r="F5011" s="34">
        <v>9.3000000000000007</v>
      </c>
      <c r="G5011" s="35">
        <v>439</v>
      </c>
      <c r="H5011" s="35">
        <v>13</v>
      </c>
      <c r="I5011" s="36"/>
    </row>
    <row r="5012" spans="2:9" ht="15.75" thickTop="1" thickBot="1" x14ac:dyDescent="0.25">
      <c r="B5012" s="22">
        <v>5007</v>
      </c>
      <c r="C5012" s="32">
        <v>71634</v>
      </c>
      <c r="D5012" s="33" t="s">
        <v>3698</v>
      </c>
      <c r="E5012" s="34">
        <v>-10.5</v>
      </c>
      <c r="F5012" s="34">
        <v>10.7</v>
      </c>
      <c r="G5012" s="35">
        <v>269</v>
      </c>
      <c r="H5012" s="35">
        <v>12</v>
      </c>
      <c r="I5012" s="36"/>
    </row>
    <row r="5013" spans="2:9" ht="15.75" thickTop="1" thickBot="1" x14ac:dyDescent="0.25">
      <c r="B5013" s="22">
        <v>5008</v>
      </c>
      <c r="C5013" s="32">
        <v>71636</v>
      </c>
      <c r="D5013" s="33" t="s">
        <v>3698</v>
      </c>
      <c r="E5013" s="34">
        <v>-10.8</v>
      </c>
      <c r="F5013" s="34">
        <v>10.4</v>
      </c>
      <c r="G5013" s="35">
        <v>317</v>
      </c>
      <c r="H5013" s="35">
        <v>12</v>
      </c>
      <c r="I5013" s="36"/>
    </row>
    <row r="5014" spans="2:9" ht="15.75" thickTop="1" thickBot="1" x14ac:dyDescent="0.25">
      <c r="B5014" s="22">
        <v>5009</v>
      </c>
      <c r="C5014" s="32">
        <v>71638</v>
      </c>
      <c r="D5014" s="33" t="s">
        <v>3698</v>
      </c>
      <c r="E5014" s="34">
        <v>-10.8</v>
      </c>
      <c r="F5014" s="34">
        <v>10.5</v>
      </c>
      <c r="G5014" s="35">
        <v>315</v>
      </c>
      <c r="H5014" s="35">
        <v>12</v>
      </c>
      <c r="I5014" s="36"/>
    </row>
    <row r="5015" spans="2:9" ht="15.75" thickTop="1" thickBot="1" x14ac:dyDescent="0.25">
      <c r="B5015" s="22">
        <v>5010</v>
      </c>
      <c r="C5015" s="32">
        <v>71640</v>
      </c>
      <c r="D5015" s="33" t="s">
        <v>3698</v>
      </c>
      <c r="E5015" s="34">
        <v>-10.8</v>
      </c>
      <c r="F5015" s="34">
        <v>10.5</v>
      </c>
      <c r="G5015" s="35">
        <v>279</v>
      </c>
      <c r="H5015" s="35">
        <v>12</v>
      </c>
      <c r="I5015" s="36"/>
    </row>
    <row r="5016" spans="2:9" ht="15.75" thickTop="1" thickBot="1" x14ac:dyDescent="0.25">
      <c r="B5016" s="22">
        <v>5011</v>
      </c>
      <c r="C5016" s="32">
        <v>71642</v>
      </c>
      <c r="D5016" s="33" t="s">
        <v>3698</v>
      </c>
      <c r="E5016" s="34">
        <v>-10.9</v>
      </c>
      <c r="F5016" s="34">
        <v>10.4</v>
      </c>
      <c r="G5016" s="35">
        <v>204</v>
      </c>
      <c r="H5016" s="35">
        <v>12</v>
      </c>
      <c r="I5016" s="36"/>
    </row>
    <row r="5017" spans="2:9" ht="15.75" thickTop="1" thickBot="1" x14ac:dyDescent="0.25">
      <c r="B5017" s="22">
        <v>5012</v>
      </c>
      <c r="C5017" s="32">
        <v>71665</v>
      </c>
      <c r="D5017" s="33" t="s">
        <v>3699</v>
      </c>
      <c r="E5017" s="34">
        <v>-11.5</v>
      </c>
      <c r="F5017" s="34">
        <v>9.6999999999999993</v>
      </c>
      <c r="G5017" s="35">
        <v>247</v>
      </c>
      <c r="H5017" s="35">
        <v>6</v>
      </c>
      <c r="I5017" s="36"/>
    </row>
    <row r="5018" spans="2:9" ht="15.75" thickTop="1" thickBot="1" x14ac:dyDescent="0.25">
      <c r="B5018" s="22">
        <v>5013</v>
      </c>
      <c r="C5018" s="32">
        <v>71672</v>
      </c>
      <c r="D5018" s="33" t="s">
        <v>3700</v>
      </c>
      <c r="E5018" s="34">
        <v>-10.8</v>
      </c>
      <c r="F5018" s="34">
        <v>10.3</v>
      </c>
      <c r="G5018" s="35">
        <v>234</v>
      </c>
      <c r="H5018" s="35">
        <v>13</v>
      </c>
      <c r="I5018" s="36"/>
    </row>
    <row r="5019" spans="2:9" ht="15.75" thickTop="1" thickBot="1" x14ac:dyDescent="0.25">
      <c r="B5019" s="22">
        <v>5014</v>
      </c>
      <c r="C5019" s="32">
        <v>71679</v>
      </c>
      <c r="D5019" s="33" t="s">
        <v>3701</v>
      </c>
      <c r="E5019" s="34">
        <v>-10.8</v>
      </c>
      <c r="F5019" s="34">
        <v>10.4</v>
      </c>
      <c r="G5019" s="35">
        <v>295</v>
      </c>
      <c r="H5019" s="35">
        <v>12</v>
      </c>
      <c r="I5019" s="36"/>
    </row>
    <row r="5020" spans="2:9" ht="15.75" thickTop="1" thickBot="1" x14ac:dyDescent="0.25">
      <c r="B5020" s="22">
        <v>5015</v>
      </c>
      <c r="C5020" s="32">
        <v>71686</v>
      </c>
      <c r="D5020" s="33" t="s">
        <v>3702</v>
      </c>
      <c r="E5020" s="34">
        <v>-10.8</v>
      </c>
      <c r="F5020" s="34">
        <v>10.5</v>
      </c>
      <c r="G5020" s="35">
        <v>212</v>
      </c>
      <c r="H5020" s="35">
        <v>12</v>
      </c>
      <c r="I5020" s="36"/>
    </row>
    <row r="5021" spans="2:9" ht="15.75" thickTop="1" thickBot="1" x14ac:dyDescent="0.25">
      <c r="B5021" s="22">
        <v>5016</v>
      </c>
      <c r="C5021" s="32">
        <v>71691</v>
      </c>
      <c r="D5021" s="33" t="s">
        <v>3703</v>
      </c>
      <c r="E5021" s="34">
        <v>-10.9</v>
      </c>
      <c r="F5021" s="34">
        <v>10.3</v>
      </c>
      <c r="G5021" s="35">
        <v>250</v>
      </c>
      <c r="H5021" s="35">
        <v>12</v>
      </c>
      <c r="I5021" s="36"/>
    </row>
    <row r="5022" spans="2:9" ht="15.75" thickTop="1" thickBot="1" x14ac:dyDescent="0.25">
      <c r="B5022" s="22">
        <v>5017</v>
      </c>
      <c r="C5022" s="32">
        <v>71696</v>
      </c>
      <c r="D5022" s="33" t="s">
        <v>3704</v>
      </c>
      <c r="E5022" s="34">
        <v>-11.1</v>
      </c>
      <c r="F5022" s="34">
        <v>10.199999999999999</v>
      </c>
      <c r="G5022" s="35">
        <v>309</v>
      </c>
      <c r="H5022" s="35">
        <v>12</v>
      </c>
      <c r="I5022" s="36"/>
    </row>
    <row r="5023" spans="2:9" ht="15.75" thickTop="1" thickBot="1" x14ac:dyDescent="0.25">
      <c r="B5023" s="22">
        <v>5018</v>
      </c>
      <c r="C5023" s="32">
        <v>71701</v>
      </c>
      <c r="D5023" s="33" t="s">
        <v>3705</v>
      </c>
      <c r="E5023" s="34">
        <v>-11.2</v>
      </c>
      <c r="F5023" s="34">
        <v>10.199999999999999</v>
      </c>
      <c r="G5023" s="35">
        <v>299</v>
      </c>
      <c r="H5023" s="35">
        <v>12</v>
      </c>
      <c r="I5023" s="36"/>
    </row>
    <row r="5024" spans="2:9" ht="15.75" thickTop="1" thickBot="1" x14ac:dyDescent="0.25">
      <c r="B5024" s="22">
        <v>5019</v>
      </c>
      <c r="C5024" s="32">
        <v>71706</v>
      </c>
      <c r="D5024" s="33" t="s">
        <v>3706</v>
      </c>
      <c r="E5024" s="34">
        <v>-11.6</v>
      </c>
      <c r="F5024" s="34">
        <v>9.9</v>
      </c>
      <c r="G5024" s="35">
        <v>289</v>
      </c>
      <c r="H5024" s="35">
        <v>12</v>
      </c>
      <c r="I5024" s="36"/>
    </row>
    <row r="5025" spans="2:9" ht="15.75" thickTop="1" thickBot="1" x14ac:dyDescent="0.25">
      <c r="B5025" s="22">
        <v>5020</v>
      </c>
      <c r="C5025" s="32">
        <v>71711</v>
      </c>
      <c r="D5025" s="33" t="s">
        <v>3707</v>
      </c>
      <c r="E5025" s="34">
        <v>-10.9</v>
      </c>
      <c r="F5025" s="34">
        <v>10.3</v>
      </c>
      <c r="G5025" s="35">
        <v>235</v>
      </c>
      <c r="H5025" s="35">
        <v>12</v>
      </c>
      <c r="I5025" s="36"/>
    </row>
    <row r="5026" spans="2:9" ht="15.75" thickTop="1" thickBot="1" x14ac:dyDescent="0.25">
      <c r="B5026" s="22">
        <v>5021</v>
      </c>
      <c r="C5026" s="32">
        <v>71717</v>
      </c>
      <c r="D5026" s="33" t="s">
        <v>3708</v>
      </c>
      <c r="E5026" s="34">
        <v>-11.2</v>
      </c>
      <c r="F5026" s="34">
        <v>9.6999999999999993</v>
      </c>
      <c r="G5026" s="35">
        <v>348</v>
      </c>
      <c r="H5026" s="35">
        <v>13</v>
      </c>
      <c r="I5026" s="36"/>
    </row>
    <row r="5027" spans="2:9" ht="15.75" thickTop="1" thickBot="1" x14ac:dyDescent="0.25">
      <c r="B5027" s="22">
        <v>5022</v>
      </c>
      <c r="C5027" s="32">
        <v>71720</v>
      </c>
      <c r="D5027" s="33" t="s">
        <v>3709</v>
      </c>
      <c r="E5027" s="34">
        <v>-11</v>
      </c>
      <c r="F5027" s="34">
        <v>10.1</v>
      </c>
      <c r="G5027" s="35">
        <v>272</v>
      </c>
      <c r="H5027" s="35">
        <v>13</v>
      </c>
      <c r="I5027" s="36"/>
    </row>
    <row r="5028" spans="2:9" ht="15.75" thickTop="1" thickBot="1" x14ac:dyDescent="0.25">
      <c r="B5028" s="22">
        <v>5023</v>
      </c>
      <c r="C5028" s="32">
        <v>71723</v>
      </c>
      <c r="D5028" s="33" t="s">
        <v>3710</v>
      </c>
      <c r="E5028" s="34">
        <v>-11</v>
      </c>
      <c r="F5028" s="34">
        <v>10.3</v>
      </c>
      <c r="G5028" s="35">
        <v>220</v>
      </c>
      <c r="H5028" s="35">
        <v>13</v>
      </c>
      <c r="I5028" s="36"/>
    </row>
    <row r="5029" spans="2:9" ht="15.75" thickTop="1" thickBot="1" x14ac:dyDescent="0.25">
      <c r="B5029" s="22">
        <v>5024</v>
      </c>
      <c r="C5029" s="32">
        <v>71726</v>
      </c>
      <c r="D5029" s="33" t="s">
        <v>3711</v>
      </c>
      <c r="E5029" s="34">
        <v>-11.3</v>
      </c>
      <c r="F5029" s="34">
        <v>10.1</v>
      </c>
      <c r="G5029" s="35">
        <v>248</v>
      </c>
      <c r="H5029" s="35">
        <v>12</v>
      </c>
      <c r="I5029" s="36"/>
    </row>
    <row r="5030" spans="2:9" ht="15.75" thickTop="1" thickBot="1" x14ac:dyDescent="0.25">
      <c r="B5030" s="22">
        <v>5025</v>
      </c>
      <c r="C5030" s="32">
        <v>71729</v>
      </c>
      <c r="D5030" s="33" t="s">
        <v>3712</v>
      </c>
      <c r="E5030" s="34">
        <v>-11.1</v>
      </c>
      <c r="F5030" s="34">
        <v>10.199999999999999</v>
      </c>
      <c r="G5030" s="35">
        <v>287</v>
      </c>
      <c r="H5030" s="35">
        <v>13</v>
      </c>
      <c r="I5030" s="36"/>
    </row>
    <row r="5031" spans="2:9" ht="15.75" thickTop="1" thickBot="1" x14ac:dyDescent="0.25">
      <c r="B5031" s="22">
        <v>5026</v>
      </c>
      <c r="C5031" s="32">
        <v>71732</v>
      </c>
      <c r="D5031" s="33" t="s">
        <v>3713</v>
      </c>
      <c r="E5031" s="34">
        <v>-11.2</v>
      </c>
      <c r="F5031" s="34">
        <v>10.1</v>
      </c>
      <c r="G5031" s="35">
        <v>252</v>
      </c>
      <c r="H5031" s="35">
        <v>12</v>
      </c>
      <c r="I5031" s="36"/>
    </row>
    <row r="5032" spans="2:9" ht="15.75" thickTop="1" thickBot="1" x14ac:dyDescent="0.25">
      <c r="B5032" s="22">
        <v>5027</v>
      </c>
      <c r="C5032" s="32">
        <v>71735</v>
      </c>
      <c r="D5032" s="33" t="s">
        <v>3714</v>
      </c>
      <c r="E5032" s="34">
        <v>-11.5</v>
      </c>
      <c r="F5032" s="34">
        <v>9.6999999999999993</v>
      </c>
      <c r="G5032" s="35">
        <v>285</v>
      </c>
      <c r="H5032" s="35">
        <v>6</v>
      </c>
      <c r="I5032" s="36"/>
    </row>
    <row r="5033" spans="2:9" ht="15.75" thickTop="1" thickBot="1" x14ac:dyDescent="0.25">
      <c r="B5033" s="22">
        <v>5028</v>
      </c>
      <c r="C5033" s="32">
        <v>71737</v>
      </c>
      <c r="D5033" s="33" t="s">
        <v>384</v>
      </c>
      <c r="E5033" s="34">
        <v>-11.1</v>
      </c>
      <c r="F5033" s="34">
        <v>10.1</v>
      </c>
      <c r="G5033" s="35">
        <v>305</v>
      </c>
      <c r="H5033" s="35">
        <v>13</v>
      </c>
      <c r="I5033" s="36"/>
    </row>
    <row r="5034" spans="2:9" ht="15.75" thickTop="1" thickBot="1" x14ac:dyDescent="0.25">
      <c r="B5034" s="22">
        <v>5029</v>
      </c>
      <c r="C5034" s="32">
        <v>71739</v>
      </c>
      <c r="D5034" s="33" t="s">
        <v>3715</v>
      </c>
      <c r="E5034" s="34">
        <v>-11.4</v>
      </c>
      <c r="F5034" s="34">
        <v>9.6999999999999993</v>
      </c>
      <c r="G5034" s="35">
        <v>245</v>
      </c>
      <c r="H5034" s="35">
        <v>6</v>
      </c>
      <c r="I5034" s="36"/>
    </row>
    <row r="5035" spans="2:9" ht="15.75" thickTop="1" thickBot="1" x14ac:dyDescent="0.25">
      <c r="B5035" s="22">
        <v>5030</v>
      </c>
      <c r="C5035" s="32">
        <v>72070</v>
      </c>
      <c r="D5035" s="33" t="s">
        <v>3716</v>
      </c>
      <c r="E5035" s="34">
        <v>-11.2</v>
      </c>
      <c r="F5035" s="34">
        <v>9.9</v>
      </c>
      <c r="G5035" s="35">
        <v>344</v>
      </c>
      <c r="H5035" s="35">
        <v>6</v>
      </c>
      <c r="I5035" s="36"/>
    </row>
    <row r="5036" spans="2:9" ht="15.75" thickTop="1" thickBot="1" x14ac:dyDescent="0.25">
      <c r="B5036" s="22">
        <v>5031</v>
      </c>
      <c r="C5036" s="32">
        <v>72072</v>
      </c>
      <c r="D5036" s="33" t="s">
        <v>3716</v>
      </c>
      <c r="E5036" s="34">
        <v>-11.1</v>
      </c>
      <c r="F5036" s="34">
        <v>9.9</v>
      </c>
      <c r="G5036" s="35">
        <v>345</v>
      </c>
      <c r="H5036" s="35">
        <v>6</v>
      </c>
      <c r="I5036" s="36"/>
    </row>
    <row r="5037" spans="2:9" ht="15.75" thickTop="1" thickBot="1" x14ac:dyDescent="0.25">
      <c r="B5037" s="22">
        <v>5032</v>
      </c>
      <c r="C5037" s="32">
        <v>72074</v>
      </c>
      <c r="D5037" s="33" t="s">
        <v>3716</v>
      </c>
      <c r="E5037" s="34">
        <v>-11.4</v>
      </c>
      <c r="F5037" s="34">
        <v>9.5</v>
      </c>
      <c r="G5037" s="35">
        <v>408</v>
      </c>
      <c r="H5037" s="35">
        <v>6</v>
      </c>
      <c r="I5037" s="36"/>
    </row>
    <row r="5038" spans="2:9" ht="15.75" thickTop="1" thickBot="1" x14ac:dyDescent="0.25">
      <c r="B5038" s="22">
        <v>5033</v>
      </c>
      <c r="C5038" s="32">
        <v>72076</v>
      </c>
      <c r="D5038" s="33" t="s">
        <v>3716</v>
      </c>
      <c r="E5038" s="34">
        <v>-11.9</v>
      </c>
      <c r="F5038" s="34">
        <v>9</v>
      </c>
      <c r="G5038" s="35">
        <v>507</v>
      </c>
      <c r="H5038" s="35">
        <v>6</v>
      </c>
      <c r="I5038" s="36"/>
    </row>
    <row r="5039" spans="2:9" ht="15.75" thickTop="1" thickBot="1" x14ac:dyDescent="0.25">
      <c r="B5039" s="22">
        <v>5034</v>
      </c>
      <c r="C5039" s="32">
        <v>72108</v>
      </c>
      <c r="D5039" s="33" t="s">
        <v>3717</v>
      </c>
      <c r="E5039" s="34">
        <v>-11.3</v>
      </c>
      <c r="F5039" s="34">
        <v>9.4</v>
      </c>
      <c r="G5039" s="35">
        <v>429</v>
      </c>
      <c r="H5039" s="35">
        <v>6</v>
      </c>
      <c r="I5039" s="36"/>
    </row>
    <row r="5040" spans="2:9" ht="15.75" thickTop="1" thickBot="1" x14ac:dyDescent="0.25">
      <c r="B5040" s="22">
        <v>5035</v>
      </c>
      <c r="C5040" s="32">
        <v>72116</v>
      </c>
      <c r="D5040" s="33" t="s">
        <v>3718</v>
      </c>
      <c r="E5040" s="34">
        <v>-12</v>
      </c>
      <c r="F5040" s="34">
        <v>8.9</v>
      </c>
      <c r="G5040" s="35">
        <v>558</v>
      </c>
      <c r="H5040" s="35">
        <v>6</v>
      </c>
      <c r="I5040" s="36"/>
    </row>
    <row r="5041" spans="2:9" ht="15.75" thickTop="1" thickBot="1" x14ac:dyDescent="0.25">
      <c r="B5041" s="22">
        <v>5036</v>
      </c>
      <c r="C5041" s="32">
        <v>72119</v>
      </c>
      <c r="D5041" s="33" t="s">
        <v>3719</v>
      </c>
      <c r="E5041" s="34">
        <v>-11.4</v>
      </c>
      <c r="F5041" s="34">
        <v>9.6</v>
      </c>
      <c r="G5041" s="35">
        <v>383</v>
      </c>
      <c r="H5041" s="35">
        <v>6</v>
      </c>
      <c r="I5041" s="36"/>
    </row>
    <row r="5042" spans="2:9" ht="15.75" thickTop="1" thickBot="1" x14ac:dyDescent="0.25">
      <c r="B5042" s="22">
        <v>5037</v>
      </c>
      <c r="C5042" s="32">
        <v>72124</v>
      </c>
      <c r="D5042" s="33" t="s">
        <v>3720</v>
      </c>
      <c r="E5042" s="34">
        <v>-11.5</v>
      </c>
      <c r="F5042" s="34">
        <v>9.6</v>
      </c>
      <c r="G5042" s="35">
        <v>406</v>
      </c>
      <c r="H5042" s="35">
        <v>6</v>
      </c>
      <c r="I5042" s="36"/>
    </row>
    <row r="5043" spans="2:9" ht="15.75" thickTop="1" thickBot="1" x14ac:dyDescent="0.25">
      <c r="B5043" s="22">
        <v>5038</v>
      </c>
      <c r="C5043" s="32">
        <v>72127</v>
      </c>
      <c r="D5043" s="33" t="s">
        <v>3721</v>
      </c>
      <c r="E5043" s="34">
        <v>-11.4</v>
      </c>
      <c r="F5043" s="34">
        <v>9.6</v>
      </c>
      <c r="G5043" s="35">
        <v>400</v>
      </c>
      <c r="H5043" s="35">
        <v>6</v>
      </c>
      <c r="I5043" s="36"/>
    </row>
    <row r="5044" spans="2:9" ht="15.75" thickTop="1" thickBot="1" x14ac:dyDescent="0.25">
      <c r="B5044" s="22">
        <v>5039</v>
      </c>
      <c r="C5044" s="32">
        <v>72131</v>
      </c>
      <c r="D5044" s="33" t="s">
        <v>3722</v>
      </c>
      <c r="E5044" s="34">
        <v>-11.8</v>
      </c>
      <c r="F5044" s="34">
        <v>9.1999999999999993</v>
      </c>
      <c r="G5044" s="35">
        <v>479</v>
      </c>
      <c r="H5044" s="35">
        <v>6</v>
      </c>
      <c r="I5044" s="36"/>
    </row>
    <row r="5045" spans="2:9" ht="15.75" thickTop="1" thickBot="1" x14ac:dyDescent="0.25">
      <c r="B5045" s="22">
        <v>5040</v>
      </c>
      <c r="C5045" s="32">
        <v>72135</v>
      </c>
      <c r="D5045" s="33" t="s">
        <v>3723</v>
      </c>
      <c r="E5045" s="34">
        <v>-11.9</v>
      </c>
      <c r="F5045" s="34">
        <v>8.9</v>
      </c>
      <c r="G5045" s="35">
        <v>518</v>
      </c>
      <c r="H5045" s="35">
        <v>6</v>
      </c>
      <c r="I5045" s="36"/>
    </row>
    <row r="5046" spans="2:9" ht="15.75" thickTop="1" thickBot="1" x14ac:dyDescent="0.25">
      <c r="B5046" s="22">
        <v>5041</v>
      </c>
      <c r="C5046" s="32">
        <v>72138</v>
      </c>
      <c r="D5046" s="33" t="s">
        <v>3724</v>
      </c>
      <c r="E5046" s="34">
        <v>-11.2</v>
      </c>
      <c r="F5046" s="34">
        <v>9.8000000000000007</v>
      </c>
      <c r="G5046" s="35">
        <v>356</v>
      </c>
      <c r="H5046" s="35">
        <v>6</v>
      </c>
      <c r="I5046" s="36"/>
    </row>
    <row r="5047" spans="2:9" ht="15.75" thickTop="1" thickBot="1" x14ac:dyDescent="0.25">
      <c r="B5047" s="22">
        <v>5042</v>
      </c>
      <c r="C5047" s="32">
        <v>72141</v>
      </c>
      <c r="D5047" s="33" t="s">
        <v>3725</v>
      </c>
      <c r="E5047" s="34">
        <v>-11.7</v>
      </c>
      <c r="F5047" s="34">
        <v>9.3000000000000007</v>
      </c>
      <c r="G5047" s="35">
        <v>448</v>
      </c>
      <c r="H5047" s="35">
        <v>6</v>
      </c>
      <c r="I5047" s="36"/>
    </row>
    <row r="5048" spans="2:9" ht="15.75" thickTop="1" thickBot="1" x14ac:dyDescent="0.25">
      <c r="B5048" s="22">
        <v>5043</v>
      </c>
      <c r="C5048" s="32">
        <v>72144</v>
      </c>
      <c r="D5048" s="33" t="s">
        <v>3726</v>
      </c>
      <c r="E5048" s="34">
        <v>-11.6</v>
      </c>
      <c r="F5048" s="34">
        <v>9.4</v>
      </c>
      <c r="G5048" s="35">
        <v>435</v>
      </c>
      <c r="H5048" s="35">
        <v>6</v>
      </c>
      <c r="I5048" s="36"/>
    </row>
    <row r="5049" spans="2:9" ht="15.75" thickTop="1" thickBot="1" x14ac:dyDescent="0.25">
      <c r="B5049" s="22">
        <v>5044</v>
      </c>
      <c r="C5049" s="32">
        <v>72145</v>
      </c>
      <c r="D5049" s="33" t="s">
        <v>3727</v>
      </c>
      <c r="E5049" s="34">
        <v>-11.6</v>
      </c>
      <c r="F5049" s="34">
        <v>9.3000000000000007</v>
      </c>
      <c r="G5049" s="35">
        <v>456</v>
      </c>
      <c r="H5049" s="35">
        <v>6</v>
      </c>
      <c r="I5049" s="36"/>
    </row>
    <row r="5050" spans="2:9" ht="15.75" thickTop="1" thickBot="1" x14ac:dyDescent="0.25">
      <c r="B5050" s="22">
        <v>5045</v>
      </c>
      <c r="C5050" s="32">
        <v>72147</v>
      </c>
      <c r="D5050" s="33" t="s">
        <v>3728</v>
      </c>
      <c r="E5050" s="34">
        <v>-11.4</v>
      </c>
      <c r="F5050" s="34">
        <v>9.5</v>
      </c>
      <c r="G5050" s="35">
        <v>421</v>
      </c>
      <c r="H5050" s="35">
        <v>6</v>
      </c>
      <c r="I5050" s="36"/>
    </row>
    <row r="5051" spans="2:9" ht="15.75" thickTop="1" thickBot="1" x14ac:dyDescent="0.25">
      <c r="B5051" s="22">
        <v>5046</v>
      </c>
      <c r="C5051" s="32">
        <v>72149</v>
      </c>
      <c r="D5051" s="33" t="s">
        <v>3729</v>
      </c>
      <c r="E5051" s="34">
        <v>-11.6</v>
      </c>
      <c r="F5051" s="34">
        <v>9.1999999999999993</v>
      </c>
      <c r="G5051" s="35">
        <v>459</v>
      </c>
      <c r="H5051" s="35">
        <v>6</v>
      </c>
      <c r="I5051" s="36"/>
    </row>
    <row r="5052" spans="2:9" ht="15.75" thickTop="1" thickBot="1" x14ac:dyDescent="0.25">
      <c r="B5052" s="22">
        <v>5047</v>
      </c>
      <c r="C5052" s="32">
        <v>72160</v>
      </c>
      <c r="D5052" s="33" t="s">
        <v>3730</v>
      </c>
      <c r="E5052" s="34">
        <v>-12.2</v>
      </c>
      <c r="F5052" s="34">
        <v>8.6999999999999993</v>
      </c>
      <c r="G5052" s="35">
        <v>565</v>
      </c>
      <c r="H5052" s="35">
        <v>6</v>
      </c>
      <c r="I5052" s="36"/>
    </row>
    <row r="5053" spans="2:9" ht="15.75" thickTop="1" thickBot="1" x14ac:dyDescent="0.25">
      <c r="B5053" s="22">
        <v>5048</v>
      </c>
      <c r="C5053" s="32">
        <v>72172</v>
      </c>
      <c r="D5053" s="33" t="s">
        <v>3731</v>
      </c>
      <c r="E5053" s="34">
        <v>-11.5</v>
      </c>
      <c r="F5053" s="34">
        <v>9.5</v>
      </c>
      <c r="G5053" s="35">
        <v>425</v>
      </c>
      <c r="H5053" s="35">
        <v>6</v>
      </c>
      <c r="I5053" s="36"/>
    </row>
    <row r="5054" spans="2:9" ht="15.75" thickTop="1" thickBot="1" x14ac:dyDescent="0.25">
      <c r="B5054" s="22">
        <v>5049</v>
      </c>
      <c r="C5054" s="32">
        <v>72175</v>
      </c>
      <c r="D5054" s="33" t="s">
        <v>3732</v>
      </c>
      <c r="E5054" s="34">
        <v>-12.6</v>
      </c>
      <c r="F5054" s="34">
        <v>8.3000000000000007</v>
      </c>
      <c r="G5054" s="35">
        <v>652</v>
      </c>
      <c r="H5054" s="35">
        <v>6</v>
      </c>
      <c r="I5054" s="36"/>
    </row>
    <row r="5055" spans="2:9" ht="15.75" thickTop="1" thickBot="1" x14ac:dyDescent="0.25">
      <c r="B5055" s="22">
        <v>5050</v>
      </c>
      <c r="C5055" s="32">
        <v>72178</v>
      </c>
      <c r="D5055" s="33" t="s">
        <v>3733</v>
      </c>
      <c r="E5055" s="34">
        <v>-12.5</v>
      </c>
      <c r="F5055" s="34">
        <v>8.3000000000000007</v>
      </c>
      <c r="G5055" s="35">
        <v>639</v>
      </c>
      <c r="H5055" s="35">
        <v>6</v>
      </c>
      <c r="I5055" s="36"/>
    </row>
    <row r="5056" spans="2:9" ht="15.75" thickTop="1" thickBot="1" x14ac:dyDescent="0.25">
      <c r="B5056" s="22">
        <v>5051</v>
      </c>
      <c r="C5056" s="32">
        <v>72181</v>
      </c>
      <c r="D5056" s="33" t="s">
        <v>3734</v>
      </c>
      <c r="E5056" s="34">
        <v>-12</v>
      </c>
      <c r="F5056" s="34">
        <v>9</v>
      </c>
      <c r="G5056" s="35">
        <v>522</v>
      </c>
      <c r="H5056" s="35">
        <v>6</v>
      </c>
      <c r="I5056" s="36"/>
    </row>
    <row r="5057" spans="2:9" ht="15.75" thickTop="1" thickBot="1" x14ac:dyDescent="0.25">
      <c r="B5057" s="22">
        <v>5052</v>
      </c>
      <c r="C5057" s="32">
        <v>72184</v>
      </c>
      <c r="D5057" s="33" t="s">
        <v>3735</v>
      </c>
      <c r="E5057" s="34">
        <v>-11.7</v>
      </c>
      <c r="F5057" s="34">
        <v>9.1999999999999993</v>
      </c>
      <c r="G5057" s="35">
        <v>477</v>
      </c>
      <c r="H5057" s="35">
        <v>6</v>
      </c>
      <c r="I5057" s="36"/>
    </row>
    <row r="5058" spans="2:9" ht="15.75" thickTop="1" thickBot="1" x14ac:dyDescent="0.25">
      <c r="B5058" s="22">
        <v>5053</v>
      </c>
      <c r="C5058" s="32">
        <v>72186</v>
      </c>
      <c r="D5058" s="33" t="s">
        <v>3736</v>
      </c>
      <c r="E5058" s="34">
        <v>-11.9</v>
      </c>
      <c r="F5058" s="34">
        <v>9</v>
      </c>
      <c r="G5058" s="35">
        <v>511</v>
      </c>
      <c r="H5058" s="35">
        <v>6</v>
      </c>
      <c r="I5058" s="36"/>
    </row>
    <row r="5059" spans="2:9" ht="15.75" thickTop="1" thickBot="1" x14ac:dyDescent="0.25">
      <c r="B5059" s="22">
        <v>5054</v>
      </c>
      <c r="C5059" s="32">
        <v>72189</v>
      </c>
      <c r="D5059" s="33" t="s">
        <v>3737</v>
      </c>
      <c r="E5059" s="34">
        <v>-12</v>
      </c>
      <c r="F5059" s="34">
        <v>8.9</v>
      </c>
      <c r="G5059" s="35">
        <v>540</v>
      </c>
      <c r="H5059" s="35">
        <v>6</v>
      </c>
      <c r="I5059" s="36"/>
    </row>
    <row r="5060" spans="2:9" ht="15.75" thickTop="1" thickBot="1" x14ac:dyDescent="0.25">
      <c r="B5060" s="22">
        <v>5055</v>
      </c>
      <c r="C5060" s="32">
        <v>72202</v>
      </c>
      <c r="D5060" s="33" t="s">
        <v>3738</v>
      </c>
      <c r="E5060" s="34">
        <v>-11.7</v>
      </c>
      <c r="F5060" s="34">
        <v>9.4</v>
      </c>
      <c r="G5060" s="35">
        <v>445</v>
      </c>
      <c r="H5060" s="35">
        <v>6</v>
      </c>
      <c r="I5060" s="36"/>
    </row>
    <row r="5061" spans="2:9" ht="15.75" thickTop="1" thickBot="1" x14ac:dyDescent="0.25">
      <c r="B5061" s="22">
        <v>5056</v>
      </c>
      <c r="C5061" s="32">
        <v>72213</v>
      </c>
      <c r="D5061" s="33" t="s">
        <v>3739</v>
      </c>
      <c r="E5061" s="34">
        <v>-12.3</v>
      </c>
      <c r="F5061" s="34">
        <v>8.6</v>
      </c>
      <c r="G5061" s="35">
        <v>588</v>
      </c>
      <c r="H5061" s="35">
        <v>6</v>
      </c>
      <c r="I5061" s="36"/>
    </row>
    <row r="5062" spans="2:9" ht="15.75" thickTop="1" thickBot="1" x14ac:dyDescent="0.25">
      <c r="B5062" s="22">
        <v>5057</v>
      </c>
      <c r="C5062" s="32">
        <v>72218</v>
      </c>
      <c r="D5062" s="33" t="s">
        <v>3740</v>
      </c>
      <c r="E5062" s="34">
        <v>-11.7</v>
      </c>
      <c r="F5062" s="34">
        <v>9.3000000000000007</v>
      </c>
      <c r="G5062" s="35">
        <v>451</v>
      </c>
      <c r="H5062" s="35">
        <v>6</v>
      </c>
      <c r="I5062" s="36"/>
    </row>
    <row r="5063" spans="2:9" ht="15.75" thickTop="1" thickBot="1" x14ac:dyDescent="0.25">
      <c r="B5063" s="22">
        <v>5058</v>
      </c>
      <c r="C5063" s="32">
        <v>72221</v>
      </c>
      <c r="D5063" s="33" t="s">
        <v>3741</v>
      </c>
      <c r="E5063" s="34">
        <v>-12.2</v>
      </c>
      <c r="F5063" s="34">
        <v>8.6</v>
      </c>
      <c r="G5063" s="35">
        <v>590</v>
      </c>
      <c r="H5063" s="35">
        <v>6</v>
      </c>
      <c r="I5063" s="36"/>
    </row>
    <row r="5064" spans="2:9" ht="15.75" thickTop="1" thickBot="1" x14ac:dyDescent="0.25">
      <c r="B5064" s="22">
        <v>5059</v>
      </c>
      <c r="C5064" s="32">
        <v>72224</v>
      </c>
      <c r="D5064" s="33" t="s">
        <v>3742</v>
      </c>
      <c r="E5064" s="34">
        <v>-11.9</v>
      </c>
      <c r="F5064" s="34">
        <v>9</v>
      </c>
      <c r="G5064" s="35">
        <v>511</v>
      </c>
      <c r="H5064" s="35">
        <v>6</v>
      </c>
      <c r="I5064" s="36"/>
    </row>
    <row r="5065" spans="2:9" ht="15.75" thickTop="1" thickBot="1" x14ac:dyDescent="0.25">
      <c r="B5065" s="22">
        <v>5060</v>
      </c>
      <c r="C5065" s="32">
        <v>72226</v>
      </c>
      <c r="D5065" s="33" t="s">
        <v>3743</v>
      </c>
      <c r="E5065" s="34">
        <v>-13.5</v>
      </c>
      <c r="F5065" s="34">
        <v>7.7</v>
      </c>
      <c r="G5065" s="35">
        <v>751</v>
      </c>
      <c r="H5065" s="35">
        <v>8</v>
      </c>
      <c r="I5065" s="36"/>
    </row>
    <row r="5066" spans="2:9" ht="15.75" thickTop="1" thickBot="1" x14ac:dyDescent="0.25">
      <c r="B5066" s="22">
        <v>5061</v>
      </c>
      <c r="C5066" s="32">
        <v>72227</v>
      </c>
      <c r="D5066" s="33" t="s">
        <v>3744</v>
      </c>
      <c r="E5066" s="34">
        <v>-11.9</v>
      </c>
      <c r="F5066" s="34">
        <v>8.9</v>
      </c>
      <c r="G5066" s="35">
        <v>527</v>
      </c>
      <c r="H5066" s="35">
        <v>6</v>
      </c>
      <c r="I5066" s="36"/>
    </row>
    <row r="5067" spans="2:9" ht="15.75" thickTop="1" thickBot="1" x14ac:dyDescent="0.25">
      <c r="B5067" s="22">
        <v>5062</v>
      </c>
      <c r="C5067" s="32">
        <v>72229</v>
      </c>
      <c r="D5067" s="33" t="s">
        <v>3745</v>
      </c>
      <c r="E5067" s="34">
        <v>-11.7</v>
      </c>
      <c r="F5067" s="34">
        <v>9.4</v>
      </c>
      <c r="G5067" s="35">
        <v>425</v>
      </c>
      <c r="H5067" s="35">
        <v>6</v>
      </c>
      <c r="I5067" s="36"/>
    </row>
    <row r="5068" spans="2:9" ht="15.75" thickTop="1" thickBot="1" x14ac:dyDescent="0.25">
      <c r="B5068" s="22">
        <v>5063</v>
      </c>
      <c r="C5068" s="32">
        <v>72250</v>
      </c>
      <c r="D5068" s="33" t="s">
        <v>3746</v>
      </c>
      <c r="E5068" s="34">
        <v>-13.3</v>
      </c>
      <c r="F5068" s="34">
        <v>7.6</v>
      </c>
      <c r="G5068" s="35">
        <v>789</v>
      </c>
      <c r="H5068" s="35">
        <v>8</v>
      </c>
      <c r="I5068" s="36"/>
    </row>
    <row r="5069" spans="2:9" ht="15.75" thickTop="1" thickBot="1" x14ac:dyDescent="0.25">
      <c r="B5069" s="22">
        <v>5064</v>
      </c>
      <c r="C5069" s="32">
        <v>72270</v>
      </c>
      <c r="D5069" s="33" t="s">
        <v>3747</v>
      </c>
      <c r="E5069" s="34">
        <v>-13.6</v>
      </c>
      <c r="F5069" s="34">
        <v>7</v>
      </c>
      <c r="G5069" s="35">
        <v>915</v>
      </c>
      <c r="H5069" s="35">
        <v>8</v>
      </c>
      <c r="I5069" s="36"/>
    </row>
    <row r="5070" spans="2:9" ht="15.75" thickTop="1" thickBot="1" x14ac:dyDescent="0.25">
      <c r="B5070" s="22">
        <v>5065</v>
      </c>
      <c r="C5070" s="32">
        <v>72275</v>
      </c>
      <c r="D5070" s="33" t="s">
        <v>3748</v>
      </c>
      <c r="E5070" s="34">
        <v>-12.6</v>
      </c>
      <c r="F5070" s="34">
        <v>8.3000000000000007</v>
      </c>
      <c r="G5070" s="35">
        <v>655</v>
      </c>
      <c r="H5070" s="35">
        <v>8</v>
      </c>
      <c r="I5070" s="36"/>
    </row>
    <row r="5071" spans="2:9" ht="15.75" thickTop="1" thickBot="1" x14ac:dyDescent="0.25">
      <c r="B5071" s="22">
        <v>5066</v>
      </c>
      <c r="C5071" s="32">
        <v>72280</v>
      </c>
      <c r="D5071" s="33" t="s">
        <v>3749</v>
      </c>
      <c r="E5071" s="34">
        <v>-13.1</v>
      </c>
      <c r="F5071" s="34">
        <v>8</v>
      </c>
      <c r="G5071" s="35">
        <v>707</v>
      </c>
      <c r="H5071" s="35">
        <v>6</v>
      </c>
      <c r="I5071" s="36"/>
    </row>
    <row r="5072" spans="2:9" ht="15.75" thickTop="1" thickBot="1" x14ac:dyDescent="0.25">
      <c r="B5072" s="22">
        <v>5067</v>
      </c>
      <c r="C5072" s="32">
        <v>72285</v>
      </c>
      <c r="D5072" s="33" t="s">
        <v>3750</v>
      </c>
      <c r="E5072" s="34">
        <v>-12.6</v>
      </c>
      <c r="F5072" s="34">
        <v>8.3000000000000007</v>
      </c>
      <c r="G5072" s="35">
        <v>643</v>
      </c>
      <c r="H5072" s="35">
        <v>6</v>
      </c>
      <c r="I5072" s="36"/>
    </row>
    <row r="5073" spans="2:9" ht="15.75" thickTop="1" thickBot="1" x14ac:dyDescent="0.25">
      <c r="B5073" s="22">
        <v>5068</v>
      </c>
      <c r="C5073" s="32">
        <v>72290</v>
      </c>
      <c r="D5073" s="33" t="s">
        <v>3751</v>
      </c>
      <c r="E5073" s="34">
        <v>-12.5</v>
      </c>
      <c r="F5073" s="34">
        <v>8.3000000000000007</v>
      </c>
      <c r="G5073" s="35">
        <v>643</v>
      </c>
      <c r="H5073" s="35">
        <v>6</v>
      </c>
      <c r="I5073" s="36"/>
    </row>
    <row r="5074" spans="2:9" ht="15.75" thickTop="1" thickBot="1" x14ac:dyDescent="0.25">
      <c r="B5074" s="22">
        <v>5069</v>
      </c>
      <c r="C5074" s="32">
        <v>72293</v>
      </c>
      <c r="D5074" s="33" t="s">
        <v>3752</v>
      </c>
      <c r="E5074" s="34">
        <v>-11.8</v>
      </c>
      <c r="F5074" s="34">
        <v>9</v>
      </c>
      <c r="G5074" s="35">
        <v>511</v>
      </c>
      <c r="H5074" s="35">
        <v>6</v>
      </c>
      <c r="I5074" s="36"/>
    </row>
    <row r="5075" spans="2:9" ht="15.75" thickTop="1" thickBot="1" x14ac:dyDescent="0.25">
      <c r="B5075" s="22">
        <v>5070</v>
      </c>
      <c r="C5075" s="32">
        <v>72294</v>
      </c>
      <c r="D5075" s="33" t="s">
        <v>3753</v>
      </c>
      <c r="E5075" s="34">
        <v>-12.6</v>
      </c>
      <c r="F5075" s="34">
        <v>8.3000000000000007</v>
      </c>
      <c r="G5075" s="35">
        <v>646</v>
      </c>
      <c r="H5075" s="35">
        <v>8</v>
      </c>
      <c r="I5075" s="36"/>
    </row>
    <row r="5076" spans="2:9" ht="15.75" thickTop="1" thickBot="1" x14ac:dyDescent="0.25">
      <c r="B5076" s="22">
        <v>5071</v>
      </c>
      <c r="C5076" s="32">
        <v>72296</v>
      </c>
      <c r="D5076" s="33" t="s">
        <v>3754</v>
      </c>
      <c r="E5076" s="34">
        <v>-12.7</v>
      </c>
      <c r="F5076" s="34">
        <v>8.1999999999999993</v>
      </c>
      <c r="G5076" s="35">
        <v>666</v>
      </c>
      <c r="H5076" s="35">
        <v>6</v>
      </c>
      <c r="I5076" s="36"/>
    </row>
    <row r="5077" spans="2:9" ht="15.75" thickTop="1" thickBot="1" x14ac:dyDescent="0.25">
      <c r="B5077" s="22">
        <v>5072</v>
      </c>
      <c r="C5077" s="32">
        <v>72297</v>
      </c>
      <c r="D5077" s="33" t="s">
        <v>3755</v>
      </c>
      <c r="E5077" s="34">
        <v>-13.5</v>
      </c>
      <c r="F5077" s="34">
        <v>7.5</v>
      </c>
      <c r="G5077" s="35">
        <v>792</v>
      </c>
      <c r="H5077" s="35">
        <v>8</v>
      </c>
      <c r="I5077" s="36"/>
    </row>
    <row r="5078" spans="2:9" ht="15.75" thickTop="1" thickBot="1" x14ac:dyDescent="0.25">
      <c r="B5078" s="22">
        <v>5073</v>
      </c>
      <c r="C5078" s="32">
        <v>72299</v>
      </c>
      <c r="D5078" s="33" t="s">
        <v>3756</v>
      </c>
      <c r="E5078" s="34">
        <v>-12.5</v>
      </c>
      <c r="F5078" s="34">
        <v>8.4</v>
      </c>
      <c r="G5078" s="35">
        <v>623</v>
      </c>
      <c r="H5078" s="35">
        <v>6</v>
      </c>
      <c r="I5078" s="36"/>
    </row>
    <row r="5079" spans="2:9" ht="15.75" thickTop="1" thickBot="1" x14ac:dyDescent="0.25">
      <c r="B5079" s="22">
        <v>5074</v>
      </c>
      <c r="C5079" s="32">
        <v>72336</v>
      </c>
      <c r="D5079" s="33" t="s">
        <v>3757</v>
      </c>
      <c r="E5079" s="34">
        <v>-11.9</v>
      </c>
      <c r="F5079" s="34">
        <v>9.1</v>
      </c>
      <c r="G5079" s="35">
        <v>555</v>
      </c>
      <c r="H5079" s="35">
        <v>6</v>
      </c>
      <c r="I5079" s="36"/>
    </row>
    <row r="5080" spans="2:9" ht="15.75" thickTop="1" thickBot="1" x14ac:dyDescent="0.25">
      <c r="B5080" s="22">
        <v>5075</v>
      </c>
      <c r="C5080" s="32">
        <v>72348</v>
      </c>
      <c r="D5080" s="33" t="s">
        <v>3758</v>
      </c>
      <c r="E5080" s="34">
        <v>-12.4</v>
      </c>
      <c r="F5080" s="34">
        <v>8.3000000000000007</v>
      </c>
      <c r="G5080" s="35">
        <v>648</v>
      </c>
      <c r="H5080" s="35">
        <v>6</v>
      </c>
      <c r="I5080" s="36"/>
    </row>
    <row r="5081" spans="2:9" ht="15.75" thickTop="1" thickBot="1" x14ac:dyDescent="0.25">
      <c r="B5081" s="22">
        <v>5076</v>
      </c>
      <c r="C5081" s="32">
        <v>72351</v>
      </c>
      <c r="D5081" s="33" t="s">
        <v>3759</v>
      </c>
      <c r="E5081" s="34">
        <v>-12.1</v>
      </c>
      <c r="F5081" s="34">
        <v>8.6</v>
      </c>
      <c r="G5081" s="35">
        <v>597</v>
      </c>
      <c r="H5081" s="35">
        <v>6</v>
      </c>
      <c r="I5081" s="36"/>
    </row>
    <row r="5082" spans="2:9" ht="15.75" thickTop="1" thickBot="1" x14ac:dyDescent="0.25">
      <c r="B5082" s="22">
        <v>5077</v>
      </c>
      <c r="C5082" s="32">
        <v>72355</v>
      </c>
      <c r="D5082" s="33" t="s">
        <v>3760</v>
      </c>
      <c r="E5082" s="34">
        <v>-12.6</v>
      </c>
      <c r="F5082" s="34">
        <v>8.1999999999999993</v>
      </c>
      <c r="G5082" s="35">
        <v>688</v>
      </c>
      <c r="H5082" s="35">
        <v>14</v>
      </c>
      <c r="I5082" s="36"/>
    </row>
    <row r="5083" spans="2:9" ht="15.75" thickTop="1" thickBot="1" x14ac:dyDescent="0.25">
      <c r="B5083" s="22">
        <v>5078</v>
      </c>
      <c r="C5083" s="32">
        <v>72356</v>
      </c>
      <c r="D5083" s="33" t="s">
        <v>3761</v>
      </c>
      <c r="E5083" s="34">
        <v>-12.4</v>
      </c>
      <c r="F5083" s="34">
        <v>8.3000000000000007</v>
      </c>
      <c r="G5083" s="35">
        <v>655</v>
      </c>
      <c r="H5083" s="35">
        <v>6</v>
      </c>
      <c r="I5083" s="36"/>
    </row>
    <row r="5084" spans="2:9" ht="15.75" thickTop="1" thickBot="1" x14ac:dyDescent="0.25">
      <c r="B5084" s="22">
        <v>5079</v>
      </c>
      <c r="C5084" s="32">
        <v>72358</v>
      </c>
      <c r="D5084" s="33" t="s">
        <v>3762</v>
      </c>
      <c r="E5084" s="34">
        <v>-12.1</v>
      </c>
      <c r="F5084" s="34">
        <v>8.6</v>
      </c>
      <c r="G5084" s="35">
        <v>610</v>
      </c>
      <c r="H5084" s="35">
        <v>6</v>
      </c>
      <c r="I5084" s="36"/>
    </row>
    <row r="5085" spans="2:9" ht="15.75" thickTop="1" thickBot="1" x14ac:dyDescent="0.25">
      <c r="B5085" s="22">
        <v>5080</v>
      </c>
      <c r="C5085" s="32">
        <v>72359</v>
      </c>
      <c r="D5085" s="33" t="s">
        <v>3763</v>
      </c>
      <c r="E5085" s="34">
        <v>-12.9</v>
      </c>
      <c r="F5085" s="34">
        <v>7.9</v>
      </c>
      <c r="G5085" s="35">
        <v>755</v>
      </c>
      <c r="H5085" s="35">
        <v>14</v>
      </c>
      <c r="I5085" s="36"/>
    </row>
    <row r="5086" spans="2:9" ht="15.75" thickTop="1" thickBot="1" x14ac:dyDescent="0.25">
      <c r="B5086" s="22">
        <v>5081</v>
      </c>
      <c r="C5086" s="32">
        <v>72361</v>
      </c>
      <c r="D5086" s="33" t="s">
        <v>3764</v>
      </c>
      <c r="E5086" s="34">
        <v>-12.8</v>
      </c>
      <c r="F5086" s="34">
        <v>7.9</v>
      </c>
      <c r="G5086" s="35">
        <v>746</v>
      </c>
      <c r="H5086" s="35">
        <v>14</v>
      </c>
      <c r="I5086" s="36"/>
    </row>
    <row r="5087" spans="2:9" ht="15.75" thickTop="1" thickBot="1" x14ac:dyDescent="0.25">
      <c r="B5087" s="22">
        <v>5082</v>
      </c>
      <c r="C5087" s="32">
        <v>72362</v>
      </c>
      <c r="D5087" s="33" t="s">
        <v>3765</v>
      </c>
      <c r="E5087" s="34">
        <v>-13.5</v>
      </c>
      <c r="F5087" s="34">
        <v>7.4</v>
      </c>
      <c r="G5087" s="35">
        <v>886</v>
      </c>
      <c r="H5087" s="35">
        <v>14</v>
      </c>
      <c r="I5087" s="36"/>
    </row>
    <row r="5088" spans="2:9" ht="15.75" thickTop="1" thickBot="1" x14ac:dyDescent="0.25">
      <c r="B5088" s="22">
        <v>5083</v>
      </c>
      <c r="C5088" s="32">
        <v>72364</v>
      </c>
      <c r="D5088" s="33" t="s">
        <v>3766</v>
      </c>
      <c r="E5088" s="34">
        <v>-13.6</v>
      </c>
      <c r="F5088" s="34">
        <v>7.2</v>
      </c>
      <c r="G5088" s="35">
        <v>955</v>
      </c>
      <c r="H5088" s="35">
        <v>14</v>
      </c>
      <c r="I5088" s="36"/>
    </row>
    <row r="5089" spans="2:9" ht="15.75" thickTop="1" thickBot="1" x14ac:dyDescent="0.25">
      <c r="B5089" s="22">
        <v>5084</v>
      </c>
      <c r="C5089" s="32">
        <v>72365</v>
      </c>
      <c r="D5089" s="33" t="s">
        <v>3767</v>
      </c>
      <c r="E5089" s="34">
        <v>-12.7</v>
      </c>
      <c r="F5089" s="34">
        <v>8.1999999999999993</v>
      </c>
      <c r="G5089" s="35">
        <v>701</v>
      </c>
      <c r="H5089" s="35">
        <v>14</v>
      </c>
      <c r="I5089" s="36"/>
    </row>
    <row r="5090" spans="2:9" ht="15.75" thickTop="1" thickBot="1" x14ac:dyDescent="0.25">
      <c r="B5090" s="22">
        <v>5085</v>
      </c>
      <c r="C5090" s="32">
        <v>72367</v>
      </c>
      <c r="D5090" s="33" t="s">
        <v>3768</v>
      </c>
      <c r="E5090" s="34">
        <v>-12.7</v>
      </c>
      <c r="F5090" s="34">
        <v>8.1999999999999993</v>
      </c>
      <c r="G5090" s="35">
        <v>694</v>
      </c>
      <c r="H5090" s="35">
        <v>14</v>
      </c>
      <c r="I5090" s="36"/>
    </row>
    <row r="5091" spans="2:9" ht="15.75" thickTop="1" thickBot="1" x14ac:dyDescent="0.25">
      <c r="B5091" s="22">
        <v>5086</v>
      </c>
      <c r="C5091" s="32">
        <v>72369</v>
      </c>
      <c r="D5091" s="33" t="s">
        <v>3769</v>
      </c>
      <c r="E5091" s="34">
        <v>-12.3</v>
      </c>
      <c r="F5091" s="34">
        <v>8.5</v>
      </c>
      <c r="G5091" s="35">
        <v>624</v>
      </c>
      <c r="H5091" s="35">
        <v>14</v>
      </c>
      <c r="I5091" s="36"/>
    </row>
    <row r="5092" spans="2:9" ht="15.75" thickTop="1" thickBot="1" x14ac:dyDescent="0.25">
      <c r="B5092" s="22">
        <v>5087</v>
      </c>
      <c r="C5092" s="32">
        <v>72379</v>
      </c>
      <c r="D5092" s="33" t="s">
        <v>3770</v>
      </c>
      <c r="E5092" s="34">
        <v>-11.7</v>
      </c>
      <c r="F5092" s="34">
        <v>9.1999999999999993</v>
      </c>
      <c r="G5092" s="35">
        <v>491</v>
      </c>
      <c r="H5092" s="35">
        <v>6</v>
      </c>
      <c r="I5092" s="36"/>
    </row>
    <row r="5093" spans="2:9" ht="15.75" thickTop="1" thickBot="1" x14ac:dyDescent="0.25">
      <c r="B5093" s="22">
        <v>5088</v>
      </c>
      <c r="C5093" s="32">
        <v>72393</v>
      </c>
      <c r="D5093" s="33" t="s">
        <v>3771</v>
      </c>
      <c r="E5093" s="34">
        <v>-13.2</v>
      </c>
      <c r="F5093" s="34">
        <v>7.5</v>
      </c>
      <c r="G5093" s="35">
        <v>829</v>
      </c>
      <c r="H5093" s="35">
        <v>14</v>
      </c>
      <c r="I5093" s="36"/>
    </row>
    <row r="5094" spans="2:9" ht="15.75" thickTop="1" thickBot="1" x14ac:dyDescent="0.25">
      <c r="B5094" s="22">
        <v>5089</v>
      </c>
      <c r="C5094" s="32">
        <v>72401</v>
      </c>
      <c r="D5094" s="33" t="s">
        <v>3772</v>
      </c>
      <c r="E5094" s="34">
        <v>-12</v>
      </c>
      <c r="F5094" s="34">
        <v>9</v>
      </c>
      <c r="G5094" s="35">
        <v>515</v>
      </c>
      <c r="H5094" s="35">
        <v>6</v>
      </c>
      <c r="I5094" s="36"/>
    </row>
    <row r="5095" spans="2:9" ht="15.75" thickTop="1" thickBot="1" x14ac:dyDescent="0.25">
      <c r="B5095" s="22">
        <v>5090</v>
      </c>
      <c r="C5095" s="32">
        <v>72406</v>
      </c>
      <c r="D5095" s="33" t="s">
        <v>3773</v>
      </c>
      <c r="E5095" s="34">
        <v>-12</v>
      </c>
      <c r="F5095" s="34">
        <v>8.8000000000000007</v>
      </c>
      <c r="G5095" s="35">
        <v>562</v>
      </c>
      <c r="H5095" s="35">
        <v>6</v>
      </c>
      <c r="I5095" s="36"/>
    </row>
    <row r="5096" spans="2:9" ht="15.75" thickTop="1" thickBot="1" x14ac:dyDescent="0.25">
      <c r="B5096" s="22">
        <v>5091</v>
      </c>
      <c r="C5096" s="32">
        <v>72411</v>
      </c>
      <c r="D5096" s="33" t="s">
        <v>3774</v>
      </c>
      <c r="E5096" s="34">
        <v>-11.8</v>
      </c>
      <c r="F5096" s="34">
        <v>9.1999999999999993</v>
      </c>
      <c r="G5096" s="35">
        <v>475</v>
      </c>
      <c r="H5096" s="35">
        <v>6</v>
      </c>
      <c r="I5096" s="36"/>
    </row>
    <row r="5097" spans="2:9" ht="15.75" thickTop="1" thickBot="1" x14ac:dyDescent="0.25">
      <c r="B5097" s="22">
        <v>5092</v>
      </c>
      <c r="C5097" s="32">
        <v>72414</v>
      </c>
      <c r="D5097" s="33" t="s">
        <v>3775</v>
      </c>
      <c r="E5097" s="34">
        <v>-11.3</v>
      </c>
      <c r="F5097" s="34">
        <v>9.6</v>
      </c>
      <c r="G5097" s="35">
        <v>414</v>
      </c>
      <c r="H5097" s="35">
        <v>6</v>
      </c>
      <c r="I5097" s="36"/>
    </row>
    <row r="5098" spans="2:9" ht="15.75" thickTop="1" thickBot="1" x14ac:dyDescent="0.25">
      <c r="B5098" s="22">
        <v>5093</v>
      </c>
      <c r="C5098" s="32">
        <v>72415</v>
      </c>
      <c r="D5098" s="33" t="s">
        <v>3776</v>
      </c>
      <c r="E5098" s="34">
        <v>-12</v>
      </c>
      <c r="F5098" s="34">
        <v>8.8000000000000007</v>
      </c>
      <c r="G5098" s="35">
        <v>547</v>
      </c>
      <c r="H5098" s="35">
        <v>6</v>
      </c>
      <c r="I5098" s="36"/>
    </row>
    <row r="5099" spans="2:9" ht="15.75" thickTop="1" thickBot="1" x14ac:dyDescent="0.25">
      <c r="B5099" s="22">
        <v>5094</v>
      </c>
      <c r="C5099" s="32">
        <v>72417</v>
      </c>
      <c r="D5099" s="33" t="s">
        <v>3777</v>
      </c>
      <c r="E5099" s="34">
        <v>-12.3</v>
      </c>
      <c r="F5099" s="34">
        <v>8.5</v>
      </c>
      <c r="G5099" s="35">
        <v>619</v>
      </c>
      <c r="H5099" s="35">
        <v>14</v>
      </c>
      <c r="I5099" s="36"/>
    </row>
    <row r="5100" spans="2:9" ht="15.75" thickTop="1" thickBot="1" x14ac:dyDescent="0.25">
      <c r="B5100" s="22">
        <v>5095</v>
      </c>
      <c r="C5100" s="32">
        <v>72419</v>
      </c>
      <c r="D5100" s="33" t="s">
        <v>3778</v>
      </c>
      <c r="E5100" s="34">
        <v>-13</v>
      </c>
      <c r="F5100" s="34">
        <v>7.9</v>
      </c>
      <c r="G5100" s="35">
        <v>749</v>
      </c>
      <c r="H5100" s="35">
        <v>14</v>
      </c>
      <c r="I5100" s="36"/>
    </row>
    <row r="5101" spans="2:9" ht="15.75" thickTop="1" thickBot="1" x14ac:dyDescent="0.25">
      <c r="B5101" s="22">
        <v>5096</v>
      </c>
      <c r="C5101" s="32">
        <v>72458</v>
      </c>
      <c r="D5101" s="33" t="s">
        <v>3779</v>
      </c>
      <c r="E5101" s="34">
        <v>-13.5</v>
      </c>
      <c r="F5101" s="34">
        <v>7.4</v>
      </c>
      <c r="G5101" s="35">
        <v>888</v>
      </c>
      <c r="H5101" s="35">
        <v>14</v>
      </c>
      <c r="I5101" s="36"/>
    </row>
    <row r="5102" spans="2:9" ht="15.75" thickTop="1" thickBot="1" x14ac:dyDescent="0.25">
      <c r="B5102" s="22">
        <v>5097</v>
      </c>
      <c r="C5102" s="32">
        <v>72459</v>
      </c>
      <c r="D5102" s="33" t="s">
        <v>3779</v>
      </c>
      <c r="E5102" s="34">
        <v>-13.7</v>
      </c>
      <c r="F5102" s="34">
        <v>7.1</v>
      </c>
      <c r="G5102" s="35">
        <v>931</v>
      </c>
      <c r="H5102" s="35">
        <v>14</v>
      </c>
      <c r="I5102" s="36"/>
    </row>
    <row r="5103" spans="2:9" ht="15.75" thickTop="1" thickBot="1" x14ac:dyDescent="0.25">
      <c r="B5103" s="22">
        <v>5098</v>
      </c>
      <c r="C5103" s="32">
        <v>72461</v>
      </c>
      <c r="D5103" s="33" t="s">
        <v>3779</v>
      </c>
      <c r="E5103" s="34">
        <v>-13.2</v>
      </c>
      <c r="F5103" s="34">
        <v>7.6</v>
      </c>
      <c r="G5103" s="35">
        <v>831</v>
      </c>
      <c r="H5103" s="35">
        <v>14</v>
      </c>
      <c r="I5103" s="36"/>
    </row>
    <row r="5104" spans="2:9" ht="15.75" thickTop="1" thickBot="1" x14ac:dyDescent="0.25">
      <c r="B5104" s="22">
        <v>5099</v>
      </c>
      <c r="C5104" s="32">
        <v>72469</v>
      </c>
      <c r="D5104" s="33" t="s">
        <v>3780</v>
      </c>
      <c r="E5104" s="34">
        <v>-13.5</v>
      </c>
      <c r="F5104" s="34">
        <v>7.3</v>
      </c>
      <c r="G5104" s="35">
        <v>897</v>
      </c>
      <c r="H5104" s="35">
        <v>14</v>
      </c>
      <c r="I5104" s="36"/>
    </row>
    <row r="5105" spans="2:9" ht="15.75" thickTop="1" thickBot="1" x14ac:dyDescent="0.25">
      <c r="B5105" s="22">
        <v>5100</v>
      </c>
      <c r="C5105" s="32">
        <v>72474</v>
      </c>
      <c r="D5105" s="33" t="s">
        <v>3781</v>
      </c>
      <c r="E5105" s="34">
        <v>-12.8</v>
      </c>
      <c r="F5105" s="34">
        <v>8</v>
      </c>
      <c r="G5105" s="35">
        <v>750</v>
      </c>
      <c r="H5105" s="35">
        <v>14</v>
      </c>
      <c r="I5105" s="36"/>
    </row>
    <row r="5106" spans="2:9" ht="15.75" thickTop="1" thickBot="1" x14ac:dyDescent="0.25">
      <c r="B5106" s="22">
        <v>5101</v>
      </c>
      <c r="C5106" s="32">
        <v>72475</v>
      </c>
      <c r="D5106" s="33" t="s">
        <v>3782</v>
      </c>
      <c r="E5106" s="34">
        <v>-13.3</v>
      </c>
      <c r="F5106" s="34">
        <v>7.5</v>
      </c>
      <c r="G5106" s="35">
        <v>852</v>
      </c>
      <c r="H5106" s="35">
        <v>14</v>
      </c>
      <c r="I5106" s="36"/>
    </row>
    <row r="5107" spans="2:9" ht="15.75" thickTop="1" thickBot="1" x14ac:dyDescent="0.25">
      <c r="B5107" s="22">
        <v>5102</v>
      </c>
      <c r="C5107" s="32">
        <v>72477</v>
      </c>
      <c r="D5107" s="33" t="s">
        <v>3783</v>
      </c>
      <c r="E5107" s="34">
        <v>-13.3</v>
      </c>
      <c r="F5107" s="34">
        <v>7.5</v>
      </c>
      <c r="G5107" s="35">
        <v>863</v>
      </c>
      <c r="H5107" s="35">
        <v>14</v>
      </c>
      <c r="I5107" s="36"/>
    </row>
    <row r="5108" spans="2:9" ht="15.75" thickTop="1" thickBot="1" x14ac:dyDescent="0.25">
      <c r="B5108" s="22">
        <v>5103</v>
      </c>
      <c r="C5108" s="32">
        <v>72479</v>
      </c>
      <c r="D5108" s="33" t="s">
        <v>3784</v>
      </c>
      <c r="E5108" s="34">
        <v>-13.2</v>
      </c>
      <c r="F5108" s="34">
        <v>7.6</v>
      </c>
      <c r="G5108" s="35">
        <v>831</v>
      </c>
      <c r="H5108" s="35">
        <v>14</v>
      </c>
      <c r="I5108" s="36"/>
    </row>
    <row r="5109" spans="2:9" ht="15.75" thickTop="1" thickBot="1" x14ac:dyDescent="0.25">
      <c r="B5109" s="22">
        <v>5104</v>
      </c>
      <c r="C5109" s="32">
        <v>72488</v>
      </c>
      <c r="D5109" s="33" t="s">
        <v>3785</v>
      </c>
      <c r="E5109" s="34">
        <v>-12.8</v>
      </c>
      <c r="F5109" s="34">
        <v>8.1</v>
      </c>
      <c r="G5109" s="35">
        <v>664</v>
      </c>
      <c r="H5109" s="35">
        <v>14</v>
      </c>
      <c r="I5109" s="36"/>
    </row>
    <row r="5110" spans="2:9" ht="15.75" thickTop="1" thickBot="1" x14ac:dyDescent="0.25">
      <c r="B5110" s="22">
        <v>5105</v>
      </c>
      <c r="C5110" s="32">
        <v>72501</v>
      </c>
      <c r="D5110" s="33" t="s">
        <v>3786</v>
      </c>
      <c r="E5110" s="34">
        <v>-13</v>
      </c>
      <c r="F5110" s="34">
        <v>7.8</v>
      </c>
      <c r="G5110" s="35">
        <v>780</v>
      </c>
      <c r="H5110" s="35">
        <v>14</v>
      </c>
      <c r="I5110" s="36"/>
    </row>
    <row r="5111" spans="2:9" ht="15.75" thickTop="1" thickBot="1" x14ac:dyDescent="0.25">
      <c r="B5111" s="22">
        <v>5106</v>
      </c>
      <c r="C5111" s="32">
        <v>72505</v>
      </c>
      <c r="D5111" s="33" t="s">
        <v>3787</v>
      </c>
      <c r="E5111" s="34">
        <v>-12.6</v>
      </c>
      <c r="F5111" s="34">
        <v>8.1999999999999993</v>
      </c>
      <c r="G5111" s="35">
        <v>629</v>
      </c>
      <c r="H5111" s="35">
        <v>13</v>
      </c>
      <c r="I5111" s="36"/>
    </row>
    <row r="5112" spans="2:9" ht="15.75" thickTop="1" thickBot="1" x14ac:dyDescent="0.25">
      <c r="B5112" s="22">
        <v>5107</v>
      </c>
      <c r="C5112" s="32">
        <v>72510</v>
      </c>
      <c r="D5112" s="33" t="s">
        <v>3788</v>
      </c>
      <c r="E5112" s="34">
        <v>-13</v>
      </c>
      <c r="F5112" s="34">
        <v>7.9</v>
      </c>
      <c r="G5112" s="35">
        <v>801</v>
      </c>
      <c r="H5112" s="35">
        <v>14</v>
      </c>
      <c r="I5112" s="36"/>
    </row>
    <row r="5113" spans="2:9" ht="15.75" thickTop="1" thickBot="1" x14ac:dyDescent="0.25">
      <c r="B5113" s="22">
        <v>5108</v>
      </c>
      <c r="C5113" s="32">
        <v>72511</v>
      </c>
      <c r="D5113" s="33" t="s">
        <v>3789</v>
      </c>
      <c r="E5113" s="34">
        <v>-12.9</v>
      </c>
      <c r="F5113" s="34">
        <v>8</v>
      </c>
      <c r="G5113" s="35">
        <v>657</v>
      </c>
      <c r="H5113" s="35">
        <v>14</v>
      </c>
      <c r="I5113" s="36"/>
    </row>
    <row r="5114" spans="2:9" ht="15.75" thickTop="1" thickBot="1" x14ac:dyDescent="0.25">
      <c r="B5114" s="22">
        <v>5109</v>
      </c>
      <c r="C5114" s="32">
        <v>72513</v>
      </c>
      <c r="D5114" s="33" t="s">
        <v>3790</v>
      </c>
      <c r="E5114" s="34">
        <v>-13.2</v>
      </c>
      <c r="F5114" s="34">
        <v>7.6</v>
      </c>
      <c r="G5114" s="35">
        <v>821</v>
      </c>
      <c r="H5114" s="35">
        <v>14</v>
      </c>
      <c r="I5114" s="36"/>
    </row>
    <row r="5115" spans="2:9" ht="15.75" thickTop="1" thickBot="1" x14ac:dyDescent="0.25">
      <c r="B5115" s="22">
        <v>5110</v>
      </c>
      <c r="C5115" s="32">
        <v>72514</v>
      </c>
      <c r="D5115" s="33" t="s">
        <v>3791</v>
      </c>
      <c r="E5115" s="34">
        <v>-12.5</v>
      </c>
      <c r="F5115" s="34">
        <v>8.1</v>
      </c>
      <c r="G5115" s="35">
        <v>660</v>
      </c>
      <c r="H5115" s="35">
        <v>14</v>
      </c>
      <c r="I5115" s="36"/>
    </row>
    <row r="5116" spans="2:9" ht="15.75" thickTop="1" thickBot="1" x14ac:dyDescent="0.25">
      <c r="B5116" s="22">
        <v>5111</v>
      </c>
      <c r="C5116" s="32">
        <v>72516</v>
      </c>
      <c r="D5116" s="33" t="s">
        <v>3792</v>
      </c>
      <c r="E5116" s="34">
        <v>-12.7</v>
      </c>
      <c r="F5116" s="34">
        <v>8.1999999999999993</v>
      </c>
      <c r="G5116" s="35">
        <v>635</v>
      </c>
      <c r="H5116" s="35">
        <v>13</v>
      </c>
      <c r="I5116" s="36"/>
    </row>
    <row r="5117" spans="2:9" ht="15.75" thickTop="1" thickBot="1" x14ac:dyDescent="0.25">
      <c r="B5117" s="22">
        <v>5112</v>
      </c>
      <c r="C5117" s="32">
        <v>72517</v>
      </c>
      <c r="D5117" s="33" t="s">
        <v>3793</v>
      </c>
      <c r="E5117" s="34">
        <v>-12.5</v>
      </c>
      <c r="F5117" s="34">
        <v>8.4</v>
      </c>
      <c r="G5117" s="35">
        <v>619</v>
      </c>
      <c r="H5117" s="35">
        <v>13</v>
      </c>
      <c r="I5117" s="36"/>
    </row>
    <row r="5118" spans="2:9" ht="15.75" thickTop="1" thickBot="1" x14ac:dyDescent="0.25">
      <c r="B5118" s="22">
        <v>5113</v>
      </c>
      <c r="C5118" s="32">
        <v>72519</v>
      </c>
      <c r="D5118" s="33" t="s">
        <v>3794</v>
      </c>
      <c r="E5118" s="34">
        <v>-12.8</v>
      </c>
      <c r="F5118" s="34">
        <v>8</v>
      </c>
      <c r="G5118" s="35">
        <v>692</v>
      </c>
      <c r="H5118" s="35">
        <v>14</v>
      </c>
      <c r="I5118" s="36"/>
    </row>
    <row r="5119" spans="2:9" ht="15.75" thickTop="1" thickBot="1" x14ac:dyDescent="0.25">
      <c r="B5119" s="22">
        <v>5114</v>
      </c>
      <c r="C5119" s="32">
        <v>72525</v>
      </c>
      <c r="D5119" s="33" t="s">
        <v>3795</v>
      </c>
      <c r="E5119" s="34">
        <v>-13.4</v>
      </c>
      <c r="F5119" s="34">
        <v>7.6</v>
      </c>
      <c r="G5119" s="35">
        <v>802</v>
      </c>
      <c r="H5119" s="35">
        <v>14</v>
      </c>
      <c r="I5119" s="36"/>
    </row>
    <row r="5120" spans="2:9" ht="15.75" thickTop="1" thickBot="1" x14ac:dyDescent="0.25">
      <c r="B5120" s="22">
        <v>5115</v>
      </c>
      <c r="C5120" s="32">
        <v>72531</v>
      </c>
      <c r="D5120" s="33" t="s">
        <v>3288</v>
      </c>
      <c r="E5120" s="34">
        <v>-13.1</v>
      </c>
      <c r="F5120" s="34">
        <v>7.9</v>
      </c>
      <c r="G5120" s="35">
        <v>739</v>
      </c>
      <c r="H5120" s="35">
        <v>14</v>
      </c>
      <c r="I5120" s="36"/>
    </row>
    <row r="5121" spans="2:9" ht="15.75" thickTop="1" thickBot="1" x14ac:dyDescent="0.25">
      <c r="B5121" s="22">
        <v>5116</v>
      </c>
      <c r="C5121" s="32">
        <v>72532</v>
      </c>
      <c r="D5121" s="33" t="s">
        <v>3796</v>
      </c>
      <c r="E5121" s="34">
        <v>-13.1</v>
      </c>
      <c r="F5121" s="34">
        <v>7.9</v>
      </c>
      <c r="G5121" s="35">
        <v>715</v>
      </c>
      <c r="H5121" s="35">
        <v>14</v>
      </c>
      <c r="I5121" s="36"/>
    </row>
    <row r="5122" spans="2:9" ht="15.75" thickTop="1" thickBot="1" x14ac:dyDescent="0.25">
      <c r="B5122" s="22">
        <v>5117</v>
      </c>
      <c r="C5122" s="32">
        <v>72534</v>
      </c>
      <c r="D5122" s="33" t="s">
        <v>3797</v>
      </c>
      <c r="E5122" s="34">
        <v>-13.1</v>
      </c>
      <c r="F5122" s="34">
        <v>7.9</v>
      </c>
      <c r="G5122" s="35">
        <v>681</v>
      </c>
      <c r="H5122" s="35">
        <v>14</v>
      </c>
      <c r="I5122" s="36"/>
    </row>
    <row r="5123" spans="2:9" ht="15.75" thickTop="1" thickBot="1" x14ac:dyDescent="0.25">
      <c r="B5123" s="22">
        <v>5118</v>
      </c>
      <c r="C5123" s="32">
        <v>72535</v>
      </c>
      <c r="D5123" s="33" t="s">
        <v>3798</v>
      </c>
      <c r="E5123" s="34">
        <v>-13.5</v>
      </c>
      <c r="F5123" s="34">
        <v>7.7</v>
      </c>
      <c r="G5123" s="35">
        <v>760</v>
      </c>
      <c r="H5123" s="35">
        <v>14</v>
      </c>
      <c r="I5123" s="36"/>
    </row>
    <row r="5124" spans="2:9" ht="15.75" thickTop="1" thickBot="1" x14ac:dyDescent="0.25">
      <c r="B5124" s="22">
        <v>5119</v>
      </c>
      <c r="C5124" s="32">
        <v>72537</v>
      </c>
      <c r="D5124" s="33" t="s">
        <v>3799</v>
      </c>
      <c r="E5124" s="34">
        <v>-13.3</v>
      </c>
      <c r="F5124" s="34">
        <v>7.7</v>
      </c>
      <c r="G5124" s="35">
        <v>749</v>
      </c>
      <c r="H5124" s="35">
        <v>14</v>
      </c>
      <c r="I5124" s="36"/>
    </row>
    <row r="5125" spans="2:9" ht="15.75" thickTop="1" thickBot="1" x14ac:dyDescent="0.25">
      <c r="B5125" s="22">
        <v>5120</v>
      </c>
      <c r="C5125" s="32">
        <v>72539</v>
      </c>
      <c r="D5125" s="33" t="s">
        <v>3800</v>
      </c>
      <c r="E5125" s="34">
        <v>-13.2</v>
      </c>
      <c r="F5125" s="34">
        <v>7.8</v>
      </c>
      <c r="G5125" s="35">
        <v>738</v>
      </c>
      <c r="H5125" s="35">
        <v>14</v>
      </c>
      <c r="I5125" s="36"/>
    </row>
    <row r="5126" spans="2:9" ht="15.75" thickTop="1" thickBot="1" x14ac:dyDescent="0.25">
      <c r="B5126" s="22">
        <v>5121</v>
      </c>
      <c r="C5126" s="32">
        <v>72555</v>
      </c>
      <c r="D5126" s="33" t="s">
        <v>3801</v>
      </c>
      <c r="E5126" s="34">
        <v>-11.2</v>
      </c>
      <c r="F5126" s="34">
        <v>9.8000000000000007</v>
      </c>
      <c r="G5126" s="35">
        <v>365</v>
      </c>
      <c r="H5126" s="35">
        <v>6</v>
      </c>
      <c r="I5126" s="36"/>
    </row>
    <row r="5127" spans="2:9" ht="15.75" thickTop="1" thickBot="1" x14ac:dyDescent="0.25">
      <c r="B5127" s="22">
        <v>5122</v>
      </c>
      <c r="C5127" s="32">
        <v>72574</v>
      </c>
      <c r="D5127" s="33" t="s">
        <v>3802</v>
      </c>
      <c r="E5127" s="34">
        <v>-13.1</v>
      </c>
      <c r="F5127" s="34">
        <v>7.9</v>
      </c>
      <c r="G5127" s="35">
        <v>717</v>
      </c>
      <c r="H5127" s="35">
        <v>14</v>
      </c>
      <c r="I5127" s="36"/>
    </row>
    <row r="5128" spans="2:9" ht="15.75" thickTop="1" thickBot="1" x14ac:dyDescent="0.25">
      <c r="B5128" s="22">
        <v>5123</v>
      </c>
      <c r="C5128" s="32">
        <v>72581</v>
      </c>
      <c r="D5128" s="33" t="s">
        <v>3803</v>
      </c>
      <c r="E5128" s="34">
        <v>-11.2</v>
      </c>
      <c r="F5128" s="34">
        <v>9.6</v>
      </c>
      <c r="G5128" s="35">
        <v>397</v>
      </c>
      <c r="H5128" s="35">
        <v>6</v>
      </c>
      <c r="I5128" s="36"/>
    </row>
    <row r="5129" spans="2:9" ht="15.75" thickTop="1" thickBot="1" x14ac:dyDescent="0.25">
      <c r="B5129" s="22">
        <v>5124</v>
      </c>
      <c r="C5129" s="32">
        <v>72582</v>
      </c>
      <c r="D5129" s="33" t="s">
        <v>3804</v>
      </c>
      <c r="E5129" s="34">
        <v>-13.1</v>
      </c>
      <c r="F5129" s="34">
        <v>7.9</v>
      </c>
      <c r="G5129" s="35">
        <v>707</v>
      </c>
      <c r="H5129" s="35">
        <v>14</v>
      </c>
      <c r="I5129" s="36"/>
    </row>
    <row r="5130" spans="2:9" ht="15.75" thickTop="1" thickBot="1" x14ac:dyDescent="0.25">
      <c r="B5130" s="22">
        <v>5125</v>
      </c>
      <c r="C5130" s="32">
        <v>72584</v>
      </c>
      <c r="D5130" s="33" t="s">
        <v>3805</v>
      </c>
      <c r="E5130" s="34">
        <v>-13.1</v>
      </c>
      <c r="F5130" s="34">
        <v>7.9</v>
      </c>
      <c r="G5130" s="35">
        <v>718</v>
      </c>
      <c r="H5130" s="35">
        <v>14</v>
      </c>
      <c r="I5130" s="36"/>
    </row>
    <row r="5131" spans="2:9" ht="15.75" thickTop="1" thickBot="1" x14ac:dyDescent="0.25">
      <c r="B5131" s="22">
        <v>5126</v>
      </c>
      <c r="C5131" s="32">
        <v>72585</v>
      </c>
      <c r="D5131" s="33" t="s">
        <v>3806</v>
      </c>
      <c r="E5131" s="34">
        <v>-10.8</v>
      </c>
      <c r="F5131" s="34">
        <v>10.199999999999999</v>
      </c>
      <c r="G5131" s="35">
        <v>325</v>
      </c>
      <c r="H5131" s="35">
        <v>6</v>
      </c>
      <c r="I5131" s="36"/>
    </row>
    <row r="5132" spans="2:9" ht="15.75" thickTop="1" thickBot="1" x14ac:dyDescent="0.25">
      <c r="B5132" s="22">
        <v>5127</v>
      </c>
      <c r="C5132" s="32">
        <v>72587</v>
      </c>
      <c r="D5132" s="33" t="s">
        <v>3807</v>
      </c>
      <c r="E5132" s="34">
        <v>-13.5</v>
      </c>
      <c r="F5132" s="34">
        <v>7.5</v>
      </c>
      <c r="G5132" s="35">
        <v>799</v>
      </c>
      <c r="H5132" s="35">
        <v>14</v>
      </c>
      <c r="I5132" s="36"/>
    </row>
    <row r="5133" spans="2:9" ht="15.75" thickTop="1" thickBot="1" x14ac:dyDescent="0.25">
      <c r="B5133" s="22">
        <v>5128</v>
      </c>
      <c r="C5133" s="32">
        <v>72589</v>
      </c>
      <c r="D5133" s="33" t="s">
        <v>3808</v>
      </c>
      <c r="E5133" s="34">
        <v>-13.6</v>
      </c>
      <c r="F5133" s="34">
        <v>7.6</v>
      </c>
      <c r="G5133" s="35">
        <v>778</v>
      </c>
      <c r="H5133" s="35">
        <v>14</v>
      </c>
      <c r="I5133" s="36"/>
    </row>
    <row r="5134" spans="2:9" ht="15.75" thickTop="1" thickBot="1" x14ac:dyDescent="0.25">
      <c r="B5134" s="22">
        <v>5129</v>
      </c>
      <c r="C5134" s="32">
        <v>72622</v>
      </c>
      <c r="D5134" s="33" t="s">
        <v>3809</v>
      </c>
      <c r="E5134" s="34">
        <v>-10.6</v>
      </c>
      <c r="F5134" s="34">
        <v>10.6</v>
      </c>
      <c r="G5134" s="35">
        <v>284</v>
      </c>
      <c r="H5134" s="35">
        <v>6</v>
      </c>
      <c r="I5134" s="36"/>
    </row>
    <row r="5135" spans="2:9" ht="15.75" thickTop="1" thickBot="1" x14ac:dyDescent="0.25">
      <c r="B5135" s="22">
        <v>5130</v>
      </c>
      <c r="C5135" s="32">
        <v>72631</v>
      </c>
      <c r="D5135" s="33" t="s">
        <v>3810</v>
      </c>
      <c r="E5135" s="34">
        <v>-11.2</v>
      </c>
      <c r="F5135" s="34">
        <v>9.9</v>
      </c>
      <c r="G5135" s="35">
        <v>328</v>
      </c>
      <c r="H5135" s="35">
        <v>6</v>
      </c>
      <c r="I5135" s="36"/>
    </row>
    <row r="5136" spans="2:9" ht="15.75" thickTop="1" thickBot="1" x14ac:dyDescent="0.25">
      <c r="B5136" s="22">
        <v>5131</v>
      </c>
      <c r="C5136" s="32">
        <v>72636</v>
      </c>
      <c r="D5136" s="33" t="s">
        <v>3811</v>
      </c>
      <c r="E5136" s="34">
        <v>-11</v>
      </c>
      <c r="F5136" s="34">
        <v>10</v>
      </c>
      <c r="G5136" s="35">
        <v>335</v>
      </c>
      <c r="H5136" s="35">
        <v>6</v>
      </c>
      <c r="I5136" s="36"/>
    </row>
    <row r="5137" spans="2:9" ht="15.75" thickTop="1" thickBot="1" x14ac:dyDescent="0.25">
      <c r="B5137" s="22">
        <v>5132</v>
      </c>
      <c r="C5137" s="32">
        <v>72639</v>
      </c>
      <c r="D5137" s="33" t="s">
        <v>3812</v>
      </c>
      <c r="E5137" s="34">
        <v>-11.9</v>
      </c>
      <c r="F5137" s="34">
        <v>9.1</v>
      </c>
      <c r="G5137" s="35">
        <v>490</v>
      </c>
      <c r="H5137" s="35">
        <v>6</v>
      </c>
      <c r="I5137" s="36"/>
    </row>
    <row r="5138" spans="2:9" ht="15.75" thickTop="1" thickBot="1" x14ac:dyDescent="0.25">
      <c r="B5138" s="22">
        <v>5133</v>
      </c>
      <c r="C5138" s="32">
        <v>72644</v>
      </c>
      <c r="D5138" s="33" t="s">
        <v>3813</v>
      </c>
      <c r="E5138" s="34">
        <v>-11</v>
      </c>
      <c r="F5138" s="34">
        <v>10</v>
      </c>
      <c r="G5138" s="35">
        <v>324</v>
      </c>
      <c r="H5138" s="35">
        <v>6</v>
      </c>
      <c r="I5138" s="36"/>
    </row>
    <row r="5139" spans="2:9" ht="15.75" thickTop="1" thickBot="1" x14ac:dyDescent="0.25">
      <c r="B5139" s="22">
        <v>5134</v>
      </c>
      <c r="C5139" s="32">
        <v>72649</v>
      </c>
      <c r="D5139" s="33" t="s">
        <v>3814</v>
      </c>
      <c r="E5139" s="34">
        <v>-11.3</v>
      </c>
      <c r="F5139" s="34">
        <v>9.6999999999999993</v>
      </c>
      <c r="G5139" s="35">
        <v>369</v>
      </c>
      <c r="H5139" s="35">
        <v>6</v>
      </c>
      <c r="I5139" s="36"/>
    </row>
    <row r="5140" spans="2:9" ht="15.75" thickTop="1" thickBot="1" x14ac:dyDescent="0.25">
      <c r="B5140" s="22">
        <v>5135</v>
      </c>
      <c r="C5140" s="32">
        <v>72654</v>
      </c>
      <c r="D5140" s="33" t="s">
        <v>3815</v>
      </c>
      <c r="E5140" s="34">
        <v>-11.1</v>
      </c>
      <c r="F5140" s="34">
        <v>10</v>
      </c>
      <c r="G5140" s="35">
        <v>328</v>
      </c>
      <c r="H5140" s="35">
        <v>6</v>
      </c>
      <c r="I5140" s="36"/>
    </row>
    <row r="5141" spans="2:9" ht="15.75" thickTop="1" thickBot="1" x14ac:dyDescent="0.25">
      <c r="B5141" s="22">
        <v>5136</v>
      </c>
      <c r="C5141" s="32">
        <v>72655</v>
      </c>
      <c r="D5141" s="33" t="s">
        <v>3664</v>
      </c>
      <c r="E5141" s="34">
        <v>-11.1</v>
      </c>
      <c r="F5141" s="34">
        <v>10</v>
      </c>
      <c r="G5141" s="35">
        <v>334</v>
      </c>
      <c r="H5141" s="35">
        <v>6</v>
      </c>
      <c r="I5141" s="36"/>
    </row>
    <row r="5142" spans="2:9" ht="15.75" thickTop="1" thickBot="1" x14ac:dyDescent="0.25">
      <c r="B5142" s="22">
        <v>5137</v>
      </c>
      <c r="C5142" s="32">
        <v>72657</v>
      </c>
      <c r="D5142" s="33" t="s">
        <v>3816</v>
      </c>
      <c r="E5142" s="34">
        <v>-11.5</v>
      </c>
      <c r="F5142" s="34">
        <v>9.5</v>
      </c>
      <c r="G5142" s="35">
        <v>413</v>
      </c>
      <c r="H5142" s="35">
        <v>6</v>
      </c>
      <c r="I5142" s="36"/>
    </row>
    <row r="5143" spans="2:9" ht="15.75" thickTop="1" thickBot="1" x14ac:dyDescent="0.25">
      <c r="B5143" s="22">
        <v>5138</v>
      </c>
      <c r="C5143" s="32">
        <v>72658</v>
      </c>
      <c r="D5143" s="33" t="s">
        <v>3817</v>
      </c>
      <c r="E5143" s="34">
        <v>-11.2</v>
      </c>
      <c r="F5143" s="34">
        <v>9.8000000000000007</v>
      </c>
      <c r="G5143" s="35">
        <v>352</v>
      </c>
      <c r="H5143" s="35">
        <v>6</v>
      </c>
      <c r="I5143" s="36"/>
    </row>
    <row r="5144" spans="2:9" ht="15.75" thickTop="1" thickBot="1" x14ac:dyDescent="0.25">
      <c r="B5144" s="22">
        <v>5139</v>
      </c>
      <c r="C5144" s="32">
        <v>72660</v>
      </c>
      <c r="D5144" s="33" t="s">
        <v>3818</v>
      </c>
      <c r="E5144" s="34">
        <v>-11.7</v>
      </c>
      <c r="F5144" s="34">
        <v>9.1999999999999993</v>
      </c>
      <c r="G5144" s="35">
        <v>459</v>
      </c>
      <c r="H5144" s="35">
        <v>6</v>
      </c>
      <c r="I5144" s="36"/>
    </row>
    <row r="5145" spans="2:9" ht="15.75" thickTop="1" thickBot="1" x14ac:dyDescent="0.25">
      <c r="B5145" s="22">
        <v>5140</v>
      </c>
      <c r="C5145" s="32">
        <v>72661</v>
      </c>
      <c r="D5145" s="33" t="s">
        <v>3819</v>
      </c>
      <c r="E5145" s="34">
        <v>-11.4</v>
      </c>
      <c r="F5145" s="34">
        <v>9.6</v>
      </c>
      <c r="G5145" s="35">
        <v>403</v>
      </c>
      <c r="H5145" s="35">
        <v>6</v>
      </c>
      <c r="I5145" s="36"/>
    </row>
    <row r="5146" spans="2:9" ht="15.75" thickTop="1" thickBot="1" x14ac:dyDescent="0.25">
      <c r="B5146" s="22">
        <v>5141</v>
      </c>
      <c r="C5146" s="32">
        <v>72663</v>
      </c>
      <c r="D5146" s="33" t="s">
        <v>3820</v>
      </c>
      <c r="E5146" s="34">
        <v>-11.1</v>
      </c>
      <c r="F5146" s="34">
        <v>9.9</v>
      </c>
      <c r="G5146" s="35">
        <v>351</v>
      </c>
      <c r="H5146" s="35">
        <v>6</v>
      </c>
      <c r="I5146" s="36"/>
    </row>
    <row r="5147" spans="2:9" ht="15.75" thickTop="1" thickBot="1" x14ac:dyDescent="0.25">
      <c r="B5147" s="22">
        <v>5142</v>
      </c>
      <c r="C5147" s="32">
        <v>72664</v>
      </c>
      <c r="D5147" s="33" t="s">
        <v>3821</v>
      </c>
      <c r="E5147" s="34">
        <v>-11.9</v>
      </c>
      <c r="F5147" s="34">
        <v>9.1</v>
      </c>
      <c r="G5147" s="35">
        <v>482</v>
      </c>
      <c r="H5147" s="35">
        <v>6</v>
      </c>
      <c r="I5147" s="36"/>
    </row>
    <row r="5148" spans="2:9" ht="15.75" thickTop="1" thickBot="1" x14ac:dyDescent="0.25">
      <c r="B5148" s="22">
        <v>5143</v>
      </c>
      <c r="C5148" s="32">
        <v>72666</v>
      </c>
      <c r="D5148" s="33" t="s">
        <v>3822</v>
      </c>
      <c r="E5148" s="34">
        <v>-10.9</v>
      </c>
      <c r="F5148" s="34">
        <v>10.199999999999999</v>
      </c>
      <c r="G5148" s="35">
        <v>310</v>
      </c>
      <c r="H5148" s="35">
        <v>6</v>
      </c>
      <c r="I5148" s="36"/>
    </row>
    <row r="5149" spans="2:9" ht="15.75" thickTop="1" thickBot="1" x14ac:dyDescent="0.25">
      <c r="B5149" s="22">
        <v>5144</v>
      </c>
      <c r="C5149" s="32">
        <v>72667</v>
      </c>
      <c r="D5149" s="33" t="s">
        <v>3823</v>
      </c>
      <c r="E5149" s="34">
        <v>-11.4</v>
      </c>
      <c r="F5149" s="34">
        <v>9.6</v>
      </c>
      <c r="G5149" s="35">
        <v>402</v>
      </c>
      <c r="H5149" s="35">
        <v>6</v>
      </c>
      <c r="I5149" s="36"/>
    </row>
    <row r="5150" spans="2:9" ht="15.75" thickTop="1" thickBot="1" x14ac:dyDescent="0.25">
      <c r="B5150" s="22">
        <v>5145</v>
      </c>
      <c r="C5150" s="32">
        <v>72669</v>
      </c>
      <c r="D5150" s="33" t="s">
        <v>3824</v>
      </c>
      <c r="E5150" s="34">
        <v>-10.8</v>
      </c>
      <c r="F5150" s="34">
        <v>10.199999999999999</v>
      </c>
      <c r="G5150" s="35">
        <v>291</v>
      </c>
      <c r="H5150" s="35">
        <v>6</v>
      </c>
      <c r="I5150" s="36"/>
    </row>
    <row r="5151" spans="2:9" ht="15.75" thickTop="1" thickBot="1" x14ac:dyDescent="0.25">
      <c r="B5151" s="22">
        <v>5146</v>
      </c>
      <c r="C5151" s="32">
        <v>72760</v>
      </c>
      <c r="D5151" s="33" t="s">
        <v>3825</v>
      </c>
      <c r="E5151" s="34">
        <v>-10.6</v>
      </c>
      <c r="F5151" s="34">
        <v>10.1</v>
      </c>
      <c r="G5151" s="35">
        <v>399</v>
      </c>
      <c r="H5151" s="35">
        <v>6</v>
      </c>
      <c r="I5151" s="36"/>
    </row>
    <row r="5152" spans="2:9" ht="15.75" thickTop="1" thickBot="1" x14ac:dyDescent="0.25">
      <c r="B5152" s="22">
        <v>5147</v>
      </c>
      <c r="C5152" s="32">
        <v>72762</v>
      </c>
      <c r="D5152" s="33" t="s">
        <v>3825</v>
      </c>
      <c r="E5152" s="34">
        <v>-10.6</v>
      </c>
      <c r="F5152" s="34">
        <v>10.3</v>
      </c>
      <c r="G5152" s="35">
        <v>388</v>
      </c>
      <c r="H5152" s="35">
        <v>6</v>
      </c>
      <c r="I5152" s="36"/>
    </row>
    <row r="5153" spans="2:9" ht="15.75" thickTop="1" thickBot="1" x14ac:dyDescent="0.25">
      <c r="B5153" s="22">
        <v>5148</v>
      </c>
      <c r="C5153" s="32">
        <v>72764</v>
      </c>
      <c r="D5153" s="33" t="s">
        <v>3825</v>
      </c>
      <c r="E5153" s="34">
        <v>-10.6</v>
      </c>
      <c r="F5153" s="34">
        <v>10.3</v>
      </c>
      <c r="G5153" s="35">
        <v>389</v>
      </c>
      <c r="H5153" s="35">
        <v>6</v>
      </c>
      <c r="I5153" s="36"/>
    </row>
    <row r="5154" spans="2:9" ht="15.75" thickTop="1" thickBot="1" x14ac:dyDescent="0.25">
      <c r="B5154" s="22">
        <v>5149</v>
      </c>
      <c r="C5154" s="32">
        <v>72766</v>
      </c>
      <c r="D5154" s="33" t="s">
        <v>3825</v>
      </c>
      <c r="E5154" s="34">
        <v>-11.2</v>
      </c>
      <c r="F5154" s="34">
        <v>9.9</v>
      </c>
      <c r="G5154" s="35">
        <v>345</v>
      </c>
      <c r="H5154" s="35">
        <v>6</v>
      </c>
      <c r="I5154" s="36"/>
    </row>
    <row r="5155" spans="2:9" ht="15.75" thickTop="1" thickBot="1" x14ac:dyDescent="0.25">
      <c r="B5155" s="22">
        <v>5150</v>
      </c>
      <c r="C5155" s="32">
        <v>72768</v>
      </c>
      <c r="D5155" s="33" t="s">
        <v>3825</v>
      </c>
      <c r="E5155" s="34">
        <v>-11.3</v>
      </c>
      <c r="F5155" s="34">
        <v>9.6999999999999993</v>
      </c>
      <c r="G5155" s="35">
        <v>384</v>
      </c>
      <c r="H5155" s="35">
        <v>6</v>
      </c>
      <c r="I5155" s="36"/>
    </row>
    <row r="5156" spans="2:9" ht="15.75" thickTop="1" thickBot="1" x14ac:dyDescent="0.25">
      <c r="B5156" s="22">
        <v>5151</v>
      </c>
      <c r="C5156" s="32">
        <v>72770</v>
      </c>
      <c r="D5156" s="33" t="s">
        <v>3825</v>
      </c>
      <c r="E5156" s="34">
        <v>-12</v>
      </c>
      <c r="F5156" s="34">
        <v>9</v>
      </c>
      <c r="G5156" s="35">
        <v>508</v>
      </c>
      <c r="H5156" s="35">
        <v>6</v>
      </c>
      <c r="I5156" s="36"/>
    </row>
    <row r="5157" spans="2:9" ht="15.75" thickTop="1" thickBot="1" x14ac:dyDescent="0.25">
      <c r="B5157" s="22">
        <v>5152</v>
      </c>
      <c r="C5157" s="32">
        <v>72793</v>
      </c>
      <c r="D5157" s="33" t="s">
        <v>3826</v>
      </c>
      <c r="E5157" s="34">
        <v>-11.7</v>
      </c>
      <c r="F5157" s="34">
        <v>9.3000000000000007</v>
      </c>
      <c r="G5157" s="35">
        <v>470</v>
      </c>
      <c r="H5157" s="35">
        <v>14</v>
      </c>
      <c r="I5157" s="36"/>
    </row>
    <row r="5158" spans="2:9" ht="15.75" thickTop="1" thickBot="1" x14ac:dyDescent="0.25">
      <c r="B5158" s="22">
        <v>5153</v>
      </c>
      <c r="C5158" s="32">
        <v>72800</v>
      </c>
      <c r="D5158" s="33" t="s">
        <v>3827</v>
      </c>
      <c r="E5158" s="34">
        <v>-13.1</v>
      </c>
      <c r="F5158" s="34">
        <v>7.8</v>
      </c>
      <c r="G5158" s="35">
        <v>737</v>
      </c>
      <c r="H5158" s="35">
        <v>14</v>
      </c>
      <c r="I5158" s="36"/>
    </row>
    <row r="5159" spans="2:9" ht="15.75" thickTop="1" thickBot="1" x14ac:dyDescent="0.25">
      <c r="B5159" s="22">
        <v>5154</v>
      </c>
      <c r="C5159" s="32">
        <v>72805</v>
      </c>
      <c r="D5159" s="33" t="s">
        <v>463</v>
      </c>
      <c r="E5159" s="34">
        <v>-13</v>
      </c>
      <c r="F5159" s="34">
        <v>7.9</v>
      </c>
      <c r="G5159" s="35">
        <v>740</v>
      </c>
      <c r="H5159" s="35">
        <v>14</v>
      </c>
      <c r="I5159" s="36"/>
    </row>
    <row r="5160" spans="2:9" ht="15.75" thickTop="1" thickBot="1" x14ac:dyDescent="0.25">
      <c r="B5160" s="22">
        <v>5155</v>
      </c>
      <c r="C5160" s="32">
        <v>72810</v>
      </c>
      <c r="D5160" s="33" t="s">
        <v>3828</v>
      </c>
      <c r="E5160" s="34">
        <v>-11.3</v>
      </c>
      <c r="F5160" s="34">
        <v>9.5</v>
      </c>
      <c r="G5160" s="35">
        <v>434</v>
      </c>
      <c r="H5160" s="35">
        <v>6</v>
      </c>
      <c r="I5160" s="36"/>
    </row>
    <row r="5161" spans="2:9" ht="15.75" thickTop="1" thickBot="1" x14ac:dyDescent="0.25">
      <c r="B5161" s="22">
        <v>5156</v>
      </c>
      <c r="C5161" s="32">
        <v>72813</v>
      </c>
      <c r="D5161" s="33" t="s">
        <v>3829</v>
      </c>
      <c r="E5161" s="34">
        <v>-13.3</v>
      </c>
      <c r="F5161" s="34">
        <v>7.6</v>
      </c>
      <c r="G5161" s="35">
        <v>783</v>
      </c>
      <c r="H5161" s="35">
        <v>14</v>
      </c>
      <c r="I5161" s="36"/>
    </row>
    <row r="5162" spans="2:9" ht="15.75" thickTop="1" thickBot="1" x14ac:dyDescent="0.25">
      <c r="B5162" s="22">
        <v>5157</v>
      </c>
      <c r="C5162" s="32">
        <v>72818</v>
      </c>
      <c r="D5162" s="33" t="s">
        <v>3830</v>
      </c>
      <c r="E5162" s="34">
        <v>-13.1</v>
      </c>
      <c r="F5162" s="34">
        <v>7.8</v>
      </c>
      <c r="G5162" s="35">
        <v>786</v>
      </c>
      <c r="H5162" s="35">
        <v>14</v>
      </c>
      <c r="I5162" s="36"/>
    </row>
    <row r="5163" spans="2:9" ht="15.75" thickTop="1" thickBot="1" x14ac:dyDescent="0.25">
      <c r="B5163" s="22">
        <v>5158</v>
      </c>
      <c r="C5163" s="32">
        <v>72820</v>
      </c>
      <c r="D5163" s="33" t="s">
        <v>3831</v>
      </c>
      <c r="E5163" s="34">
        <v>-13.1</v>
      </c>
      <c r="F5163" s="34">
        <v>7.8</v>
      </c>
      <c r="G5163" s="35">
        <v>767</v>
      </c>
      <c r="H5163" s="35">
        <v>14</v>
      </c>
      <c r="I5163" s="36"/>
    </row>
    <row r="5164" spans="2:9" ht="15.75" thickTop="1" thickBot="1" x14ac:dyDescent="0.25">
      <c r="B5164" s="22">
        <v>5159</v>
      </c>
      <c r="C5164" s="32">
        <v>72827</v>
      </c>
      <c r="D5164" s="33" t="s">
        <v>3832</v>
      </c>
      <c r="E5164" s="34">
        <v>-10.7</v>
      </c>
      <c r="F5164" s="34">
        <v>10.3</v>
      </c>
      <c r="G5164" s="35">
        <v>328</v>
      </c>
      <c r="H5164" s="35">
        <v>6</v>
      </c>
      <c r="I5164" s="36"/>
    </row>
    <row r="5165" spans="2:9" ht="15.75" thickTop="1" thickBot="1" x14ac:dyDescent="0.25">
      <c r="B5165" s="22">
        <v>5160</v>
      </c>
      <c r="C5165" s="32">
        <v>72829</v>
      </c>
      <c r="D5165" s="33" t="s">
        <v>3833</v>
      </c>
      <c r="E5165" s="34">
        <v>-13.1</v>
      </c>
      <c r="F5165" s="34">
        <v>7.9</v>
      </c>
      <c r="G5165" s="35">
        <v>733</v>
      </c>
      <c r="H5165" s="35">
        <v>14</v>
      </c>
      <c r="I5165" s="36"/>
    </row>
    <row r="5166" spans="2:9" ht="15.75" thickTop="1" thickBot="1" x14ac:dyDescent="0.25">
      <c r="B5166" s="22">
        <v>5161</v>
      </c>
      <c r="C5166" s="32">
        <v>73033</v>
      </c>
      <c r="D5166" s="33" t="s">
        <v>3834</v>
      </c>
      <c r="E5166" s="34">
        <v>-10.8</v>
      </c>
      <c r="F5166" s="34">
        <v>10.199999999999999</v>
      </c>
      <c r="G5166" s="35">
        <v>339</v>
      </c>
      <c r="H5166" s="35">
        <v>6</v>
      </c>
      <c r="I5166" s="36"/>
    </row>
    <row r="5167" spans="2:9" ht="15.75" thickTop="1" thickBot="1" x14ac:dyDescent="0.25">
      <c r="B5167" s="22">
        <v>5162</v>
      </c>
      <c r="C5167" s="32">
        <v>73035</v>
      </c>
      <c r="D5167" s="33" t="s">
        <v>3834</v>
      </c>
      <c r="E5167" s="34">
        <v>-11</v>
      </c>
      <c r="F5167" s="34">
        <v>10</v>
      </c>
      <c r="G5167" s="35">
        <v>341</v>
      </c>
      <c r="H5167" s="35">
        <v>6</v>
      </c>
      <c r="I5167" s="36"/>
    </row>
    <row r="5168" spans="2:9" ht="15.75" thickTop="1" thickBot="1" x14ac:dyDescent="0.25">
      <c r="B5168" s="22">
        <v>5163</v>
      </c>
      <c r="C5168" s="32">
        <v>73037</v>
      </c>
      <c r="D5168" s="33" t="s">
        <v>3834</v>
      </c>
      <c r="E5168" s="34">
        <v>-11.5</v>
      </c>
      <c r="F5168" s="34">
        <v>9.5</v>
      </c>
      <c r="G5168" s="35">
        <v>406</v>
      </c>
      <c r="H5168" s="35">
        <v>6</v>
      </c>
      <c r="I5168" s="36"/>
    </row>
    <row r="5169" spans="2:9" ht="15.75" thickTop="1" thickBot="1" x14ac:dyDescent="0.25">
      <c r="B5169" s="22">
        <v>5164</v>
      </c>
      <c r="C5169" s="32">
        <v>73054</v>
      </c>
      <c r="D5169" s="33" t="s">
        <v>3835</v>
      </c>
      <c r="E5169" s="34">
        <v>-10.8</v>
      </c>
      <c r="F5169" s="34">
        <v>10.1</v>
      </c>
      <c r="G5169" s="35">
        <v>339</v>
      </c>
      <c r="H5169" s="35">
        <v>6</v>
      </c>
      <c r="I5169" s="36"/>
    </row>
    <row r="5170" spans="2:9" ht="15.75" thickTop="1" thickBot="1" x14ac:dyDescent="0.25">
      <c r="B5170" s="22">
        <v>5165</v>
      </c>
      <c r="C5170" s="32">
        <v>73061</v>
      </c>
      <c r="D5170" s="33" t="s">
        <v>3836</v>
      </c>
      <c r="E5170" s="34">
        <v>-11.1</v>
      </c>
      <c r="F5170" s="34">
        <v>10</v>
      </c>
      <c r="G5170" s="35">
        <v>331</v>
      </c>
      <c r="H5170" s="35">
        <v>6</v>
      </c>
      <c r="I5170" s="36"/>
    </row>
    <row r="5171" spans="2:9" ht="15.75" thickTop="1" thickBot="1" x14ac:dyDescent="0.25">
      <c r="B5171" s="22">
        <v>5166</v>
      </c>
      <c r="C5171" s="32">
        <v>73066</v>
      </c>
      <c r="D5171" s="33" t="s">
        <v>3837</v>
      </c>
      <c r="E5171" s="34">
        <v>-11</v>
      </c>
      <c r="F5171" s="34">
        <v>10</v>
      </c>
      <c r="G5171" s="35">
        <v>323</v>
      </c>
      <c r="H5171" s="35">
        <v>6</v>
      </c>
      <c r="I5171" s="36"/>
    </row>
    <row r="5172" spans="2:9" ht="15.75" thickTop="1" thickBot="1" x14ac:dyDescent="0.25">
      <c r="B5172" s="22">
        <v>5167</v>
      </c>
      <c r="C5172" s="32">
        <v>73072</v>
      </c>
      <c r="D5172" s="33" t="s">
        <v>3838</v>
      </c>
      <c r="E5172" s="34">
        <v>-11.6</v>
      </c>
      <c r="F5172" s="34">
        <v>9.4</v>
      </c>
      <c r="G5172" s="35">
        <v>411</v>
      </c>
      <c r="H5172" s="35">
        <v>14</v>
      </c>
      <c r="I5172" s="36"/>
    </row>
    <row r="5173" spans="2:9" ht="15.75" thickTop="1" thickBot="1" x14ac:dyDescent="0.25">
      <c r="B5173" s="22">
        <v>5168</v>
      </c>
      <c r="C5173" s="32">
        <v>73079</v>
      </c>
      <c r="D5173" s="33" t="s">
        <v>3839</v>
      </c>
      <c r="E5173" s="34">
        <v>-11.2</v>
      </c>
      <c r="F5173" s="34">
        <v>9.6999999999999993</v>
      </c>
      <c r="G5173" s="35">
        <v>364</v>
      </c>
      <c r="H5173" s="35">
        <v>14</v>
      </c>
      <c r="I5173" s="36"/>
    </row>
    <row r="5174" spans="2:9" ht="15.75" thickTop="1" thickBot="1" x14ac:dyDescent="0.25">
      <c r="B5174" s="22">
        <v>5169</v>
      </c>
      <c r="C5174" s="32">
        <v>73084</v>
      </c>
      <c r="D5174" s="33" t="s">
        <v>3840</v>
      </c>
      <c r="E5174" s="34">
        <v>-11.7</v>
      </c>
      <c r="F5174" s="34">
        <v>9.3000000000000007</v>
      </c>
      <c r="G5174" s="35">
        <v>430</v>
      </c>
      <c r="H5174" s="35">
        <v>6</v>
      </c>
      <c r="I5174" s="36"/>
    </row>
    <row r="5175" spans="2:9" ht="15.75" thickTop="1" thickBot="1" x14ac:dyDescent="0.25">
      <c r="B5175" s="22">
        <v>5170</v>
      </c>
      <c r="C5175" s="32">
        <v>73087</v>
      </c>
      <c r="D5175" s="33" t="s">
        <v>3841</v>
      </c>
      <c r="E5175" s="34">
        <v>-11.8</v>
      </c>
      <c r="F5175" s="34">
        <v>9.1999999999999993</v>
      </c>
      <c r="G5175" s="35">
        <v>450</v>
      </c>
      <c r="H5175" s="35">
        <v>6</v>
      </c>
      <c r="I5175" s="36"/>
    </row>
    <row r="5176" spans="2:9" ht="15.75" thickTop="1" thickBot="1" x14ac:dyDescent="0.25">
      <c r="B5176" s="22">
        <v>5171</v>
      </c>
      <c r="C5176" s="32">
        <v>73092</v>
      </c>
      <c r="D5176" s="33" t="s">
        <v>3842</v>
      </c>
      <c r="E5176" s="34">
        <v>-11.1</v>
      </c>
      <c r="F5176" s="34">
        <v>9.6999999999999993</v>
      </c>
      <c r="G5176" s="35">
        <v>371</v>
      </c>
      <c r="H5176" s="35">
        <v>6</v>
      </c>
      <c r="I5176" s="36"/>
    </row>
    <row r="5177" spans="2:9" ht="15.75" thickTop="1" thickBot="1" x14ac:dyDescent="0.25">
      <c r="B5177" s="22">
        <v>5172</v>
      </c>
      <c r="C5177" s="32">
        <v>73095</v>
      </c>
      <c r="D5177" s="33" t="s">
        <v>3843</v>
      </c>
      <c r="E5177" s="34">
        <v>-11.3</v>
      </c>
      <c r="F5177" s="34">
        <v>9.6999999999999993</v>
      </c>
      <c r="G5177" s="35">
        <v>375</v>
      </c>
      <c r="H5177" s="35">
        <v>6</v>
      </c>
      <c r="I5177" s="36"/>
    </row>
    <row r="5178" spans="2:9" ht="15.75" thickTop="1" thickBot="1" x14ac:dyDescent="0.25">
      <c r="B5178" s="22">
        <v>5173</v>
      </c>
      <c r="C5178" s="32">
        <v>73098</v>
      </c>
      <c r="D5178" s="33" t="s">
        <v>3844</v>
      </c>
      <c r="E5178" s="34">
        <v>-11.1</v>
      </c>
      <c r="F5178" s="34">
        <v>9.9</v>
      </c>
      <c r="G5178" s="35">
        <v>357</v>
      </c>
      <c r="H5178" s="35">
        <v>6</v>
      </c>
      <c r="I5178" s="36"/>
    </row>
    <row r="5179" spans="2:9" ht="15.75" thickTop="1" thickBot="1" x14ac:dyDescent="0.25">
      <c r="B5179" s="22">
        <v>5174</v>
      </c>
      <c r="C5179" s="32">
        <v>73099</v>
      </c>
      <c r="D5179" s="33" t="s">
        <v>3845</v>
      </c>
      <c r="E5179" s="34">
        <v>-12.1</v>
      </c>
      <c r="F5179" s="34">
        <v>9</v>
      </c>
      <c r="G5179" s="35">
        <v>481</v>
      </c>
      <c r="H5179" s="35">
        <v>6</v>
      </c>
      <c r="I5179" s="36"/>
    </row>
    <row r="5180" spans="2:9" ht="15.75" thickTop="1" thickBot="1" x14ac:dyDescent="0.25">
      <c r="B5180" s="22">
        <v>5175</v>
      </c>
      <c r="C5180" s="32">
        <v>73101</v>
      </c>
      <c r="D5180" s="33" t="s">
        <v>3846</v>
      </c>
      <c r="E5180" s="34">
        <v>-11.3</v>
      </c>
      <c r="F5180" s="34">
        <v>9.6</v>
      </c>
      <c r="G5180" s="35">
        <v>409</v>
      </c>
      <c r="H5180" s="35">
        <v>6</v>
      </c>
      <c r="I5180" s="36"/>
    </row>
    <row r="5181" spans="2:9" ht="15.75" thickTop="1" thickBot="1" x14ac:dyDescent="0.25">
      <c r="B5181" s="22">
        <v>5176</v>
      </c>
      <c r="C5181" s="32">
        <v>73102</v>
      </c>
      <c r="D5181" s="33" t="s">
        <v>3847</v>
      </c>
      <c r="E5181" s="34">
        <v>-12.1</v>
      </c>
      <c r="F5181" s="34">
        <v>9.1999999999999993</v>
      </c>
      <c r="G5181" s="35">
        <v>454</v>
      </c>
      <c r="H5181" s="35">
        <v>6</v>
      </c>
      <c r="I5181" s="36"/>
    </row>
    <row r="5182" spans="2:9" ht="15.75" thickTop="1" thickBot="1" x14ac:dyDescent="0.25">
      <c r="B5182" s="22">
        <v>5177</v>
      </c>
      <c r="C5182" s="32">
        <v>73104</v>
      </c>
      <c r="D5182" s="33" t="s">
        <v>3848</v>
      </c>
      <c r="E5182" s="34">
        <v>-11.8</v>
      </c>
      <c r="F5182" s="34">
        <v>9.4</v>
      </c>
      <c r="G5182" s="35">
        <v>419</v>
      </c>
      <c r="H5182" s="35">
        <v>6</v>
      </c>
      <c r="I5182" s="36"/>
    </row>
    <row r="5183" spans="2:9" ht="15.75" thickTop="1" thickBot="1" x14ac:dyDescent="0.25">
      <c r="B5183" s="22">
        <v>5178</v>
      </c>
      <c r="C5183" s="32">
        <v>73105</v>
      </c>
      <c r="D5183" s="33" t="s">
        <v>3849</v>
      </c>
      <c r="E5183" s="34">
        <v>-11.3</v>
      </c>
      <c r="F5183" s="34">
        <v>9.6</v>
      </c>
      <c r="G5183" s="35">
        <v>410</v>
      </c>
      <c r="H5183" s="35">
        <v>6</v>
      </c>
      <c r="I5183" s="36"/>
    </row>
    <row r="5184" spans="2:9" ht="15.75" thickTop="1" thickBot="1" x14ac:dyDescent="0.25">
      <c r="B5184" s="22">
        <v>5179</v>
      </c>
      <c r="C5184" s="32">
        <v>73107</v>
      </c>
      <c r="D5184" s="33" t="s">
        <v>3850</v>
      </c>
      <c r="E5184" s="34">
        <v>-11.3</v>
      </c>
      <c r="F5184" s="34">
        <v>9.6</v>
      </c>
      <c r="G5184" s="35">
        <v>409</v>
      </c>
      <c r="H5184" s="35">
        <v>6</v>
      </c>
      <c r="I5184" s="36"/>
    </row>
    <row r="5185" spans="2:9" ht="15.75" thickTop="1" thickBot="1" x14ac:dyDescent="0.25">
      <c r="B5185" s="22">
        <v>5180</v>
      </c>
      <c r="C5185" s="32">
        <v>73108</v>
      </c>
      <c r="D5185" s="33" t="s">
        <v>3851</v>
      </c>
      <c r="E5185" s="34">
        <v>-11.5</v>
      </c>
      <c r="F5185" s="34">
        <v>9.4</v>
      </c>
      <c r="G5185" s="35">
        <v>424</v>
      </c>
      <c r="H5185" s="35">
        <v>6</v>
      </c>
      <c r="I5185" s="36"/>
    </row>
    <row r="5186" spans="2:9" ht="15.75" thickTop="1" thickBot="1" x14ac:dyDescent="0.25">
      <c r="B5186" s="22">
        <v>5181</v>
      </c>
      <c r="C5186" s="32">
        <v>73110</v>
      </c>
      <c r="D5186" s="33" t="s">
        <v>3852</v>
      </c>
      <c r="E5186" s="34">
        <v>-11.3</v>
      </c>
      <c r="F5186" s="34">
        <v>9.6999999999999993</v>
      </c>
      <c r="G5186" s="35">
        <v>380</v>
      </c>
      <c r="H5186" s="35">
        <v>6</v>
      </c>
      <c r="I5186" s="36"/>
    </row>
    <row r="5187" spans="2:9" ht="15.75" thickTop="1" thickBot="1" x14ac:dyDescent="0.25">
      <c r="B5187" s="22">
        <v>5182</v>
      </c>
      <c r="C5187" s="32">
        <v>73111</v>
      </c>
      <c r="D5187" s="33" t="s">
        <v>3853</v>
      </c>
      <c r="E5187" s="34">
        <v>-13.6</v>
      </c>
      <c r="F5187" s="34">
        <v>7.8</v>
      </c>
      <c r="G5187" s="35">
        <v>727</v>
      </c>
      <c r="H5187" s="35">
        <v>14</v>
      </c>
      <c r="I5187" s="36"/>
    </row>
    <row r="5188" spans="2:9" ht="15.75" thickTop="1" thickBot="1" x14ac:dyDescent="0.25">
      <c r="B5188" s="22">
        <v>5183</v>
      </c>
      <c r="C5188" s="32">
        <v>73113</v>
      </c>
      <c r="D5188" s="33" t="s">
        <v>3854</v>
      </c>
      <c r="E5188" s="34">
        <v>-11.5</v>
      </c>
      <c r="F5188" s="34">
        <v>9.5</v>
      </c>
      <c r="G5188" s="35">
        <v>390</v>
      </c>
      <c r="H5188" s="35">
        <v>6</v>
      </c>
      <c r="I5188" s="36"/>
    </row>
    <row r="5189" spans="2:9" ht="15.75" thickTop="1" thickBot="1" x14ac:dyDescent="0.25">
      <c r="B5189" s="22">
        <v>5184</v>
      </c>
      <c r="C5189" s="32">
        <v>73114</v>
      </c>
      <c r="D5189" s="33" t="s">
        <v>3855</v>
      </c>
      <c r="E5189" s="34">
        <v>-11.6</v>
      </c>
      <c r="F5189" s="34">
        <v>9.3000000000000007</v>
      </c>
      <c r="G5189" s="35">
        <v>427</v>
      </c>
      <c r="H5189" s="35">
        <v>14</v>
      </c>
      <c r="I5189" s="36"/>
    </row>
    <row r="5190" spans="2:9" ht="15.75" thickTop="1" thickBot="1" x14ac:dyDescent="0.25">
      <c r="B5190" s="22">
        <v>5185</v>
      </c>
      <c r="C5190" s="32">
        <v>73116</v>
      </c>
      <c r="D5190" s="33" t="s">
        <v>3856</v>
      </c>
      <c r="E5190" s="34">
        <v>-11.9</v>
      </c>
      <c r="F5190" s="34">
        <v>9.3000000000000007</v>
      </c>
      <c r="G5190" s="35">
        <v>434</v>
      </c>
      <c r="H5190" s="35">
        <v>6</v>
      </c>
      <c r="I5190" s="36"/>
    </row>
    <row r="5191" spans="2:9" ht="15.75" thickTop="1" thickBot="1" x14ac:dyDescent="0.25">
      <c r="B5191" s="22">
        <v>5186</v>
      </c>
      <c r="C5191" s="32">
        <v>73117</v>
      </c>
      <c r="D5191" s="33" t="s">
        <v>3857</v>
      </c>
      <c r="E5191" s="34">
        <v>-11.7</v>
      </c>
      <c r="F5191" s="34">
        <v>9.4</v>
      </c>
      <c r="G5191" s="35">
        <v>427</v>
      </c>
      <c r="H5191" s="35">
        <v>6</v>
      </c>
      <c r="I5191" s="36"/>
    </row>
    <row r="5192" spans="2:9" ht="15.75" thickTop="1" thickBot="1" x14ac:dyDescent="0.25">
      <c r="B5192" s="22">
        <v>5187</v>
      </c>
      <c r="C5192" s="32">
        <v>73119</v>
      </c>
      <c r="D5192" s="33" t="s">
        <v>3858</v>
      </c>
      <c r="E5192" s="34">
        <v>-11.3</v>
      </c>
      <c r="F5192" s="34">
        <v>9.6</v>
      </c>
      <c r="G5192" s="35">
        <v>401</v>
      </c>
      <c r="H5192" s="35">
        <v>6</v>
      </c>
      <c r="I5192" s="36"/>
    </row>
    <row r="5193" spans="2:9" ht="15.75" thickTop="1" thickBot="1" x14ac:dyDescent="0.25">
      <c r="B5193" s="22">
        <v>5188</v>
      </c>
      <c r="C5193" s="32">
        <v>73207</v>
      </c>
      <c r="D5193" s="33" t="s">
        <v>3859</v>
      </c>
      <c r="E5193" s="34">
        <v>-10.8</v>
      </c>
      <c r="F5193" s="34">
        <v>10.3</v>
      </c>
      <c r="G5193" s="35">
        <v>264</v>
      </c>
      <c r="H5193" s="35">
        <v>6</v>
      </c>
      <c r="I5193" s="36"/>
    </row>
    <row r="5194" spans="2:9" ht="15.75" thickTop="1" thickBot="1" x14ac:dyDescent="0.25">
      <c r="B5194" s="22">
        <v>5189</v>
      </c>
      <c r="C5194" s="32">
        <v>73230</v>
      </c>
      <c r="D5194" s="33" t="s">
        <v>3860</v>
      </c>
      <c r="E5194" s="34">
        <v>-10.8</v>
      </c>
      <c r="F5194" s="34">
        <v>10.3</v>
      </c>
      <c r="G5194" s="35">
        <v>316</v>
      </c>
      <c r="H5194" s="35">
        <v>6</v>
      </c>
      <c r="I5194" s="36"/>
    </row>
    <row r="5195" spans="2:9" ht="15.75" thickTop="1" thickBot="1" x14ac:dyDescent="0.25">
      <c r="B5195" s="22">
        <v>5190</v>
      </c>
      <c r="C5195" s="32">
        <v>73235</v>
      </c>
      <c r="D5195" s="33" t="s">
        <v>3861</v>
      </c>
      <c r="E5195" s="34">
        <v>-11.3</v>
      </c>
      <c r="F5195" s="34">
        <v>9.5</v>
      </c>
      <c r="G5195" s="35">
        <v>409</v>
      </c>
      <c r="H5195" s="35">
        <v>6</v>
      </c>
      <c r="I5195" s="36"/>
    </row>
    <row r="5196" spans="2:9" ht="15.75" thickTop="1" thickBot="1" x14ac:dyDescent="0.25">
      <c r="B5196" s="22">
        <v>5191</v>
      </c>
      <c r="C5196" s="32">
        <v>73240</v>
      </c>
      <c r="D5196" s="33" t="s">
        <v>3862</v>
      </c>
      <c r="E5196" s="34">
        <v>-10.5</v>
      </c>
      <c r="F5196" s="34">
        <v>10.6</v>
      </c>
      <c r="G5196" s="35">
        <v>272</v>
      </c>
      <c r="H5196" s="35">
        <v>6</v>
      </c>
      <c r="I5196" s="36"/>
    </row>
    <row r="5197" spans="2:9" ht="15.75" thickTop="1" thickBot="1" x14ac:dyDescent="0.25">
      <c r="B5197" s="22">
        <v>5192</v>
      </c>
      <c r="C5197" s="32">
        <v>73249</v>
      </c>
      <c r="D5197" s="33" t="s">
        <v>3863</v>
      </c>
      <c r="E5197" s="34">
        <v>-11</v>
      </c>
      <c r="F5197" s="34">
        <v>10.199999999999999</v>
      </c>
      <c r="G5197" s="35">
        <v>296</v>
      </c>
      <c r="H5197" s="35">
        <v>6</v>
      </c>
      <c r="I5197" s="36"/>
    </row>
    <row r="5198" spans="2:9" ht="15.75" thickTop="1" thickBot="1" x14ac:dyDescent="0.25">
      <c r="B5198" s="22">
        <v>5193</v>
      </c>
      <c r="C5198" s="32">
        <v>73252</v>
      </c>
      <c r="D5198" s="33" t="s">
        <v>3864</v>
      </c>
      <c r="E5198" s="34">
        <v>-13.6</v>
      </c>
      <c r="F5198" s="34">
        <v>7.6</v>
      </c>
      <c r="G5198" s="35">
        <v>780</v>
      </c>
      <c r="H5198" s="35">
        <v>14</v>
      </c>
      <c r="I5198" s="36"/>
    </row>
    <row r="5199" spans="2:9" ht="15.75" thickTop="1" thickBot="1" x14ac:dyDescent="0.25">
      <c r="B5199" s="22">
        <v>5194</v>
      </c>
      <c r="C5199" s="32">
        <v>73257</v>
      </c>
      <c r="D5199" s="33" t="s">
        <v>3865</v>
      </c>
      <c r="E5199" s="34">
        <v>-11</v>
      </c>
      <c r="F5199" s="34">
        <v>10.1</v>
      </c>
      <c r="G5199" s="35">
        <v>310</v>
      </c>
      <c r="H5199" s="35">
        <v>6</v>
      </c>
      <c r="I5199" s="36"/>
    </row>
    <row r="5200" spans="2:9" ht="15.75" thickTop="1" thickBot="1" x14ac:dyDescent="0.25">
      <c r="B5200" s="22">
        <v>5195</v>
      </c>
      <c r="C5200" s="32">
        <v>73262</v>
      </c>
      <c r="D5200" s="33" t="s">
        <v>3866</v>
      </c>
      <c r="E5200" s="34">
        <v>-11.3</v>
      </c>
      <c r="F5200" s="34">
        <v>9.6999999999999993</v>
      </c>
      <c r="G5200" s="35">
        <v>376</v>
      </c>
      <c r="H5200" s="35">
        <v>6</v>
      </c>
      <c r="I5200" s="36"/>
    </row>
    <row r="5201" spans="2:9" ht="15.75" thickTop="1" thickBot="1" x14ac:dyDescent="0.25">
      <c r="B5201" s="22">
        <v>5196</v>
      </c>
      <c r="C5201" s="32">
        <v>73265</v>
      </c>
      <c r="D5201" s="33" t="s">
        <v>3867</v>
      </c>
      <c r="E5201" s="34">
        <v>-11.3</v>
      </c>
      <c r="F5201" s="34">
        <v>9.6</v>
      </c>
      <c r="G5201" s="35">
        <v>389</v>
      </c>
      <c r="H5201" s="35">
        <v>6</v>
      </c>
      <c r="I5201" s="36"/>
    </row>
    <row r="5202" spans="2:9" ht="15.75" thickTop="1" thickBot="1" x14ac:dyDescent="0.25">
      <c r="B5202" s="22">
        <v>5197</v>
      </c>
      <c r="C5202" s="32">
        <v>73266</v>
      </c>
      <c r="D5202" s="33" t="s">
        <v>3868</v>
      </c>
      <c r="E5202" s="34">
        <v>-12.8</v>
      </c>
      <c r="F5202" s="34">
        <v>8.1999999999999993</v>
      </c>
      <c r="G5202" s="35">
        <v>637</v>
      </c>
      <c r="H5202" s="35">
        <v>6</v>
      </c>
      <c r="I5202" s="36"/>
    </row>
    <row r="5203" spans="2:9" ht="15.75" thickTop="1" thickBot="1" x14ac:dyDescent="0.25">
      <c r="B5203" s="22">
        <v>5198</v>
      </c>
      <c r="C5203" s="32">
        <v>73268</v>
      </c>
      <c r="D5203" s="33" t="s">
        <v>3869</v>
      </c>
      <c r="E5203" s="34">
        <v>-13</v>
      </c>
      <c r="F5203" s="34">
        <v>8</v>
      </c>
      <c r="G5203" s="35">
        <v>688</v>
      </c>
      <c r="H5203" s="35">
        <v>14</v>
      </c>
      <c r="I5203" s="36"/>
    </row>
    <row r="5204" spans="2:9" ht="15.75" thickTop="1" thickBot="1" x14ac:dyDescent="0.25">
      <c r="B5204" s="22">
        <v>5199</v>
      </c>
      <c r="C5204" s="32">
        <v>73269</v>
      </c>
      <c r="D5204" s="33" t="s">
        <v>3870</v>
      </c>
      <c r="E5204" s="34">
        <v>-11.1</v>
      </c>
      <c r="F5204" s="34">
        <v>10</v>
      </c>
      <c r="G5204" s="35">
        <v>334</v>
      </c>
      <c r="H5204" s="35">
        <v>6</v>
      </c>
      <c r="I5204" s="36"/>
    </row>
    <row r="5205" spans="2:9" ht="15.75" thickTop="1" thickBot="1" x14ac:dyDescent="0.25">
      <c r="B5205" s="22">
        <v>5200</v>
      </c>
      <c r="C5205" s="32">
        <v>73271</v>
      </c>
      <c r="D5205" s="33" t="s">
        <v>3871</v>
      </c>
      <c r="E5205" s="34">
        <v>-11.2</v>
      </c>
      <c r="F5205" s="34">
        <v>9.8000000000000007</v>
      </c>
      <c r="G5205" s="35">
        <v>359</v>
      </c>
      <c r="H5205" s="35">
        <v>6</v>
      </c>
      <c r="I5205" s="36"/>
    </row>
    <row r="5206" spans="2:9" ht="15.75" thickTop="1" thickBot="1" x14ac:dyDescent="0.25">
      <c r="B5206" s="22">
        <v>5201</v>
      </c>
      <c r="C5206" s="32">
        <v>73272</v>
      </c>
      <c r="D5206" s="33" t="s">
        <v>3872</v>
      </c>
      <c r="E5206" s="34">
        <v>-12.3</v>
      </c>
      <c r="F5206" s="34">
        <v>8.6</v>
      </c>
      <c r="G5206" s="35">
        <v>562</v>
      </c>
      <c r="H5206" s="35">
        <v>14</v>
      </c>
      <c r="I5206" s="36"/>
    </row>
    <row r="5207" spans="2:9" ht="15.75" thickTop="1" thickBot="1" x14ac:dyDescent="0.25">
      <c r="B5207" s="22">
        <v>5202</v>
      </c>
      <c r="C5207" s="32">
        <v>73274</v>
      </c>
      <c r="D5207" s="33" t="s">
        <v>3873</v>
      </c>
      <c r="E5207" s="34">
        <v>-11</v>
      </c>
      <c r="F5207" s="34">
        <v>10.1</v>
      </c>
      <c r="G5207" s="35">
        <v>316</v>
      </c>
      <c r="H5207" s="35">
        <v>6</v>
      </c>
      <c r="I5207" s="36"/>
    </row>
    <row r="5208" spans="2:9" ht="15.75" thickTop="1" thickBot="1" x14ac:dyDescent="0.25">
      <c r="B5208" s="22">
        <v>5203</v>
      </c>
      <c r="C5208" s="32">
        <v>73275</v>
      </c>
      <c r="D5208" s="33" t="s">
        <v>3874</v>
      </c>
      <c r="E5208" s="34">
        <v>-11.3</v>
      </c>
      <c r="F5208" s="34">
        <v>9.6999999999999993</v>
      </c>
      <c r="G5208" s="35">
        <v>384</v>
      </c>
      <c r="H5208" s="35">
        <v>6</v>
      </c>
      <c r="I5208" s="36"/>
    </row>
    <row r="5209" spans="2:9" ht="15.75" thickTop="1" thickBot="1" x14ac:dyDescent="0.25">
      <c r="B5209" s="22">
        <v>5204</v>
      </c>
      <c r="C5209" s="32">
        <v>73277</v>
      </c>
      <c r="D5209" s="33" t="s">
        <v>3875</v>
      </c>
      <c r="E5209" s="34">
        <v>-11.5</v>
      </c>
      <c r="F5209" s="34">
        <v>9.6</v>
      </c>
      <c r="G5209" s="35">
        <v>389</v>
      </c>
      <c r="H5209" s="35">
        <v>6</v>
      </c>
      <c r="I5209" s="36"/>
    </row>
    <row r="5210" spans="2:9" ht="15.75" thickTop="1" thickBot="1" x14ac:dyDescent="0.25">
      <c r="B5210" s="22">
        <v>5205</v>
      </c>
      <c r="C5210" s="32">
        <v>73278</v>
      </c>
      <c r="D5210" s="33" t="s">
        <v>3876</v>
      </c>
      <c r="E5210" s="34">
        <v>-11.2</v>
      </c>
      <c r="F5210" s="34">
        <v>9.8000000000000007</v>
      </c>
      <c r="G5210" s="35">
        <v>355</v>
      </c>
      <c r="H5210" s="35">
        <v>6</v>
      </c>
      <c r="I5210" s="36"/>
    </row>
    <row r="5211" spans="2:9" ht="15.75" thickTop="1" thickBot="1" x14ac:dyDescent="0.25">
      <c r="B5211" s="22">
        <v>5206</v>
      </c>
      <c r="C5211" s="32">
        <v>73312</v>
      </c>
      <c r="D5211" s="33" t="s">
        <v>3877</v>
      </c>
      <c r="E5211" s="34">
        <v>-12.8</v>
      </c>
      <c r="F5211" s="34">
        <v>8.4</v>
      </c>
      <c r="G5211" s="35">
        <v>602</v>
      </c>
      <c r="H5211" s="35">
        <v>14</v>
      </c>
      <c r="I5211" s="36"/>
    </row>
    <row r="5212" spans="2:9" ht="15.75" thickTop="1" thickBot="1" x14ac:dyDescent="0.25">
      <c r="B5212" s="22">
        <v>5207</v>
      </c>
      <c r="C5212" s="32">
        <v>73326</v>
      </c>
      <c r="D5212" s="33" t="s">
        <v>3878</v>
      </c>
      <c r="E5212" s="34">
        <v>-12.4</v>
      </c>
      <c r="F5212" s="34">
        <v>8.6999999999999993</v>
      </c>
      <c r="G5212" s="35">
        <v>538</v>
      </c>
      <c r="H5212" s="35">
        <v>14</v>
      </c>
      <c r="I5212" s="36"/>
    </row>
    <row r="5213" spans="2:9" ht="15.75" thickTop="1" thickBot="1" x14ac:dyDescent="0.25">
      <c r="B5213" s="22">
        <v>5208</v>
      </c>
      <c r="C5213" s="32">
        <v>73329</v>
      </c>
      <c r="D5213" s="33" t="s">
        <v>3879</v>
      </c>
      <c r="E5213" s="34">
        <v>-11.7</v>
      </c>
      <c r="F5213" s="34">
        <v>9.4</v>
      </c>
      <c r="G5213" s="35">
        <v>435</v>
      </c>
      <c r="H5213" s="35">
        <v>14</v>
      </c>
      <c r="I5213" s="36"/>
    </row>
    <row r="5214" spans="2:9" ht="15.75" thickTop="1" thickBot="1" x14ac:dyDescent="0.25">
      <c r="B5214" s="22">
        <v>5209</v>
      </c>
      <c r="C5214" s="32">
        <v>73333</v>
      </c>
      <c r="D5214" s="33" t="s">
        <v>3880</v>
      </c>
      <c r="E5214" s="34">
        <v>-11.3</v>
      </c>
      <c r="F5214" s="34">
        <v>9.6</v>
      </c>
      <c r="G5214" s="35">
        <v>383</v>
      </c>
      <c r="H5214" s="35">
        <v>14</v>
      </c>
      <c r="I5214" s="36"/>
    </row>
    <row r="5215" spans="2:9" ht="15.75" thickTop="1" thickBot="1" x14ac:dyDescent="0.25">
      <c r="B5215" s="22">
        <v>5210</v>
      </c>
      <c r="C5215" s="32">
        <v>73337</v>
      </c>
      <c r="D5215" s="33" t="s">
        <v>3881</v>
      </c>
      <c r="E5215" s="34">
        <v>-13.1</v>
      </c>
      <c r="F5215" s="34">
        <v>8.1</v>
      </c>
      <c r="G5215" s="35">
        <v>660</v>
      </c>
      <c r="H5215" s="35">
        <v>14</v>
      </c>
      <c r="I5215" s="36"/>
    </row>
    <row r="5216" spans="2:9" ht="15.75" thickTop="1" thickBot="1" x14ac:dyDescent="0.25">
      <c r="B5216" s="22">
        <v>5211</v>
      </c>
      <c r="C5216" s="32">
        <v>73340</v>
      </c>
      <c r="D5216" s="33" t="s">
        <v>3882</v>
      </c>
      <c r="E5216" s="34">
        <v>-13</v>
      </c>
      <c r="F5216" s="34">
        <v>8.1999999999999993</v>
      </c>
      <c r="G5216" s="35">
        <v>646</v>
      </c>
      <c r="H5216" s="35">
        <v>14</v>
      </c>
      <c r="I5216" s="36"/>
    </row>
    <row r="5217" spans="2:9" ht="15.75" thickTop="1" thickBot="1" x14ac:dyDescent="0.25">
      <c r="B5217" s="22">
        <v>5212</v>
      </c>
      <c r="C5217" s="32">
        <v>73342</v>
      </c>
      <c r="D5217" s="33" t="s">
        <v>3883</v>
      </c>
      <c r="E5217" s="34">
        <v>-13.5</v>
      </c>
      <c r="F5217" s="34">
        <v>7.8</v>
      </c>
      <c r="G5217" s="35">
        <v>726</v>
      </c>
      <c r="H5217" s="35">
        <v>14</v>
      </c>
      <c r="I5217" s="36"/>
    </row>
    <row r="5218" spans="2:9" ht="15.75" thickTop="1" thickBot="1" x14ac:dyDescent="0.25">
      <c r="B5218" s="22">
        <v>5213</v>
      </c>
      <c r="C5218" s="32">
        <v>73344</v>
      </c>
      <c r="D5218" s="33" t="s">
        <v>3884</v>
      </c>
      <c r="E5218" s="34">
        <v>-12.8</v>
      </c>
      <c r="F5218" s="34">
        <v>8.3000000000000007</v>
      </c>
      <c r="G5218" s="35">
        <v>608</v>
      </c>
      <c r="H5218" s="35">
        <v>14</v>
      </c>
      <c r="I5218" s="36"/>
    </row>
    <row r="5219" spans="2:9" ht="15.75" thickTop="1" thickBot="1" x14ac:dyDescent="0.25">
      <c r="B5219" s="22">
        <v>5214</v>
      </c>
      <c r="C5219" s="32">
        <v>73345</v>
      </c>
      <c r="D5219" s="33" t="s">
        <v>3885</v>
      </c>
      <c r="E5219" s="34">
        <v>-13.7</v>
      </c>
      <c r="F5219" s="34">
        <v>7.5</v>
      </c>
      <c r="G5219" s="35">
        <v>795</v>
      </c>
      <c r="H5219" s="35">
        <v>14</v>
      </c>
      <c r="I5219" s="36"/>
    </row>
    <row r="5220" spans="2:9" ht="15.75" thickTop="1" thickBot="1" x14ac:dyDescent="0.25">
      <c r="B5220" s="22">
        <v>5215</v>
      </c>
      <c r="C5220" s="32">
        <v>73347</v>
      </c>
      <c r="D5220" s="33" t="s">
        <v>3886</v>
      </c>
      <c r="E5220" s="34">
        <v>-12.4</v>
      </c>
      <c r="F5220" s="34">
        <v>8.6</v>
      </c>
      <c r="G5220" s="35">
        <v>552</v>
      </c>
      <c r="H5220" s="35">
        <v>14</v>
      </c>
      <c r="I5220" s="36"/>
    </row>
    <row r="5221" spans="2:9" ht="15.75" thickTop="1" thickBot="1" x14ac:dyDescent="0.25">
      <c r="B5221" s="22">
        <v>5216</v>
      </c>
      <c r="C5221" s="32">
        <v>73349</v>
      </c>
      <c r="D5221" s="33" t="s">
        <v>3887</v>
      </c>
      <c r="E5221" s="34">
        <v>-13.6</v>
      </c>
      <c r="F5221" s="34">
        <v>7.6</v>
      </c>
      <c r="G5221" s="35">
        <v>772</v>
      </c>
      <c r="H5221" s="35">
        <v>14</v>
      </c>
      <c r="I5221" s="36"/>
    </row>
    <row r="5222" spans="2:9" ht="15.75" thickTop="1" thickBot="1" x14ac:dyDescent="0.25">
      <c r="B5222" s="22">
        <v>5217</v>
      </c>
      <c r="C5222" s="32">
        <v>73430</v>
      </c>
      <c r="D5222" s="33" t="s">
        <v>3888</v>
      </c>
      <c r="E5222" s="34">
        <v>-11.9</v>
      </c>
      <c r="F5222" s="34">
        <v>9.4</v>
      </c>
      <c r="G5222" s="35">
        <v>464</v>
      </c>
      <c r="H5222" s="35">
        <v>14</v>
      </c>
      <c r="I5222" s="36"/>
    </row>
    <row r="5223" spans="2:9" ht="15.75" thickTop="1" thickBot="1" x14ac:dyDescent="0.25">
      <c r="B5223" s="22">
        <v>5218</v>
      </c>
      <c r="C5223" s="32">
        <v>73431</v>
      </c>
      <c r="D5223" s="33" t="s">
        <v>3888</v>
      </c>
      <c r="E5223" s="34">
        <v>-12.7</v>
      </c>
      <c r="F5223" s="34">
        <v>8.6</v>
      </c>
      <c r="G5223" s="35">
        <v>545</v>
      </c>
      <c r="H5223" s="35">
        <v>14</v>
      </c>
      <c r="I5223" s="36"/>
    </row>
    <row r="5224" spans="2:9" ht="15.75" thickTop="1" thickBot="1" x14ac:dyDescent="0.25">
      <c r="B5224" s="22">
        <v>5219</v>
      </c>
      <c r="C5224" s="32">
        <v>73432</v>
      </c>
      <c r="D5224" s="33" t="s">
        <v>3888</v>
      </c>
      <c r="E5224" s="34">
        <v>-13.2</v>
      </c>
      <c r="F5224" s="34">
        <v>8.1</v>
      </c>
      <c r="G5224" s="35">
        <v>648</v>
      </c>
      <c r="H5224" s="35">
        <v>14</v>
      </c>
      <c r="I5224" s="36"/>
    </row>
    <row r="5225" spans="2:9" ht="15.75" thickTop="1" thickBot="1" x14ac:dyDescent="0.25">
      <c r="B5225" s="22">
        <v>5220</v>
      </c>
      <c r="C5225" s="32">
        <v>73433</v>
      </c>
      <c r="D5225" s="33" t="s">
        <v>3888</v>
      </c>
      <c r="E5225" s="34">
        <v>-12.1</v>
      </c>
      <c r="F5225" s="34">
        <v>9.1999999999999993</v>
      </c>
      <c r="G5225" s="35">
        <v>425</v>
      </c>
      <c r="H5225" s="35">
        <v>14</v>
      </c>
      <c r="I5225" s="36"/>
    </row>
    <row r="5226" spans="2:9" ht="15.75" thickTop="1" thickBot="1" x14ac:dyDescent="0.25">
      <c r="B5226" s="22">
        <v>5221</v>
      </c>
      <c r="C5226" s="32">
        <v>73434</v>
      </c>
      <c r="D5226" s="33" t="s">
        <v>3888</v>
      </c>
      <c r="E5226" s="34">
        <v>-12.6</v>
      </c>
      <c r="F5226" s="34">
        <v>8.6999999999999993</v>
      </c>
      <c r="G5226" s="35">
        <v>497</v>
      </c>
      <c r="H5226" s="35">
        <v>14</v>
      </c>
      <c r="I5226" s="36"/>
    </row>
    <row r="5227" spans="2:9" ht="15.75" thickTop="1" thickBot="1" x14ac:dyDescent="0.25">
      <c r="B5227" s="22">
        <v>5222</v>
      </c>
      <c r="C5227" s="32">
        <v>73441</v>
      </c>
      <c r="D5227" s="33" t="s">
        <v>3889</v>
      </c>
      <c r="E5227" s="34">
        <v>-12.6</v>
      </c>
      <c r="F5227" s="34">
        <v>8.6</v>
      </c>
      <c r="G5227" s="35">
        <v>514</v>
      </c>
      <c r="H5227" s="35">
        <v>14</v>
      </c>
      <c r="I5227" s="36"/>
    </row>
    <row r="5228" spans="2:9" ht="15.75" thickTop="1" thickBot="1" x14ac:dyDescent="0.25">
      <c r="B5228" s="22">
        <v>5223</v>
      </c>
      <c r="C5228" s="32">
        <v>73447</v>
      </c>
      <c r="D5228" s="33" t="s">
        <v>3890</v>
      </c>
      <c r="E5228" s="34">
        <v>-12.3</v>
      </c>
      <c r="F5228" s="34">
        <v>8.8000000000000007</v>
      </c>
      <c r="G5228" s="35">
        <v>494</v>
      </c>
      <c r="H5228" s="35">
        <v>14</v>
      </c>
      <c r="I5228" s="36"/>
    </row>
    <row r="5229" spans="2:9" ht="15.75" thickTop="1" thickBot="1" x14ac:dyDescent="0.25">
      <c r="B5229" s="22">
        <v>5224</v>
      </c>
      <c r="C5229" s="32">
        <v>73450</v>
      </c>
      <c r="D5229" s="33" t="s">
        <v>3891</v>
      </c>
      <c r="E5229" s="34">
        <v>-12.7</v>
      </c>
      <c r="F5229" s="34">
        <v>8.5</v>
      </c>
      <c r="G5229" s="35">
        <v>548</v>
      </c>
      <c r="H5229" s="35">
        <v>14</v>
      </c>
      <c r="I5229" s="36"/>
    </row>
    <row r="5230" spans="2:9" ht="15.75" thickTop="1" thickBot="1" x14ac:dyDescent="0.25">
      <c r="B5230" s="22">
        <v>5225</v>
      </c>
      <c r="C5230" s="32">
        <v>73453</v>
      </c>
      <c r="D5230" s="33" t="s">
        <v>3892</v>
      </c>
      <c r="E5230" s="34">
        <v>-12.2</v>
      </c>
      <c r="F5230" s="34">
        <v>9.1</v>
      </c>
      <c r="G5230" s="35">
        <v>429</v>
      </c>
      <c r="H5230" s="35">
        <v>14</v>
      </c>
      <c r="I5230" s="36"/>
    </row>
    <row r="5231" spans="2:9" ht="15.75" thickTop="1" thickBot="1" x14ac:dyDescent="0.25">
      <c r="B5231" s="22">
        <v>5226</v>
      </c>
      <c r="C5231" s="32">
        <v>73457</v>
      </c>
      <c r="D5231" s="33" t="s">
        <v>3893</v>
      </c>
      <c r="E5231" s="34">
        <v>-12.9</v>
      </c>
      <c r="F5231" s="34">
        <v>8.5</v>
      </c>
      <c r="G5231" s="35">
        <v>556</v>
      </c>
      <c r="H5231" s="35">
        <v>14</v>
      </c>
      <c r="I5231" s="36"/>
    </row>
    <row r="5232" spans="2:9" ht="15.75" thickTop="1" thickBot="1" x14ac:dyDescent="0.25">
      <c r="B5232" s="22">
        <v>5227</v>
      </c>
      <c r="C5232" s="32">
        <v>73460</v>
      </c>
      <c r="D5232" s="33" t="s">
        <v>3894</v>
      </c>
      <c r="E5232" s="34">
        <v>-12.6</v>
      </c>
      <c r="F5232" s="34">
        <v>8.6999999999999993</v>
      </c>
      <c r="G5232" s="35">
        <v>491</v>
      </c>
      <c r="H5232" s="35">
        <v>14</v>
      </c>
      <c r="I5232" s="36"/>
    </row>
    <row r="5233" spans="2:9" ht="15.75" thickTop="1" thickBot="1" x14ac:dyDescent="0.25">
      <c r="B5233" s="22">
        <v>5228</v>
      </c>
      <c r="C5233" s="32">
        <v>73463</v>
      </c>
      <c r="D5233" s="33" t="s">
        <v>3895</v>
      </c>
      <c r="E5233" s="34">
        <v>-12.5</v>
      </c>
      <c r="F5233" s="34">
        <v>8.8000000000000007</v>
      </c>
      <c r="G5233" s="35">
        <v>479</v>
      </c>
      <c r="H5233" s="35">
        <v>14</v>
      </c>
      <c r="I5233" s="36"/>
    </row>
    <row r="5234" spans="2:9" ht="15.75" thickTop="1" thickBot="1" x14ac:dyDescent="0.25">
      <c r="B5234" s="22">
        <v>5229</v>
      </c>
      <c r="C5234" s="32">
        <v>73466</v>
      </c>
      <c r="D5234" s="33" t="s">
        <v>3896</v>
      </c>
      <c r="E5234" s="34">
        <v>-13</v>
      </c>
      <c r="F5234" s="34">
        <v>8.3000000000000007</v>
      </c>
      <c r="G5234" s="35">
        <v>567</v>
      </c>
      <c r="H5234" s="35">
        <v>14</v>
      </c>
      <c r="I5234" s="36"/>
    </row>
    <row r="5235" spans="2:9" ht="15.75" thickTop="1" thickBot="1" x14ac:dyDescent="0.25">
      <c r="B5235" s="22">
        <v>5230</v>
      </c>
      <c r="C5235" s="32">
        <v>73467</v>
      </c>
      <c r="D5235" s="33" t="s">
        <v>3897</v>
      </c>
      <c r="E5235" s="34">
        <v>-12.6</v>
      </c>
      <c r="F5235" s="34">
        <v>8.6999999999999993</v>
      </c>
      <c r="G5235" s="35">
        <v>486</v>
      </c>
      <c r="H5235" s="35">
        <v>13</v>
      </c>
      <c r="I5235" s="36"/>
    </row>
    <row r="5236" spans="2:9" ht="15.75" thickTop="1" thickBot="1" x14ac:dyDescent="0.25">
      <c r="B5236" s="22">
        <v>5231</v>
      </c>
      <c r="C5236" s="32">
        <v>73469</v>
      </c>
      <c r="D5236" s="33" t="s">
        <v>3898</v>
      </c>
      <c r="E5236" s="34">
        <v>-13.1</v>
      </c>
      <c r="F5236" s="34">
        <v>8.9</v>
      </c>
      <c r="G5236" s="35">
        <v>438</v>
      </c>
      <c r="H5236" s="35">
        <v>13</v>
      </c>
      <c r="I5236" s="36"/>
    </row>
    <row r="5237" spans="2:9" ht="15.75" thickTop="1" thickBot="1" x14ac:dyDescent="0.25">
      <c r="B5237" s="22">
        <v>5232</v>
      </c>
      <c r="C5237" s="32">
        <v>73479</v>
      </c>
      <c r="D5237" s="33" t="s">
        <v>3899</v>
      </c>
      <c r="E5237" s="34">
        <v>-12.8</v>
      </c>
      <c r="F5237" s="34">
        <v>8.6</v>
      </c>
      <c r="G5237" s="35">
        <v>514</v>
      </c>
      <c r="H5237" s="35">
        <v>14</v>
      </c>
      <c r="I5237" s="36"/>
    </row>
    <row r="5238" spans="2:9" ht="15.75" thickTop="1" thickBot="1" x14ac:dyDescent="0.25">
      <c r="B5238" s="22">
        <v>5233</v>
      </c>
      <c r="C5238" s="32">
        <v>73485</v>
      </c>
      <c r="D5238" s="33" t="s">
        <v>3900</v>
      </c>
      <c r="E5238" s="34">
        <v>-12.6</v>
      </c>
      <c r="F5238" s="34">
        <v>8.6999999999999993</v>
      </c>
      <c r="G5238" s="35">
        <v>475</v>
      </c>
      <c r="H5238" s="35">
        <v>13</v>
      </c>
      <c r="I5238" s="36"/>
    </row>
    <row r="5239" spans="2:9" ht="15.75" thickTop="1" thickBot="1" x14ac:dyDescent="0.25">
      <c r="B5239" s="22">
        <v>5234</v>
      </c>
      <c r="C5239" s="32">
        <v>73486</v>
      </c>
      <c r="D5239" s="33" t="s">
        <v>3901</v>
      </c>
      <c r="E5239" s="34">
        <v>-12.4</v>
      </c>
      <c r="F5239" s="34">
        <v>9</v>
      </c>
      <c r="G5239" s="35">
        <v>451</v>
      </c>
      <c r="H5239" s="35">
        <v>14</v>
      </c>
      <c r="I5239" s="36"/>
    </row>
    <row r="5240" spans="2:9" ht="15.75" thickTop="1" thickBot="1" x14ac:dyDescent="0.25">
      <c r="B5240" s="22">
        <v>5235</v>
      </c>
      <c r="C5240" s="32">
        <v>73488</v>
      </c>
      <c r="D5240" s="33" t="s">
        <v>3902</v>
      </c>
      <c r="E5240" s="34">
        <v>-13.3</v>
      </c>
      <c r="F5240" s="34">
        <v>8.1999999999999993</v>
      </c>
      <c r="G5240" s="35">
        <v>576</v>
      </c>
      <c r="H5240" s="35">
        <v>13</v>
      </c>
      <c r="I5240" s="36"/>
    </row>
    <row r="5241" spans="2:9" ht="15.75" thickTop="1" thickBot="1" x14ac:dyDescent="0.25">
      <c r="B5241" s="22">
        <v>5236</v>
      </c>
      <c r="C5241" s="32">
        <v>73489</v>
      </c>
      <c r="D5241" s="33" t="s">
        <v>3903</v>
      </c>
      <c r="E5241" s="34">
        <v>-12.5</v>
      </c>
      <c r="F5241" s="34">
        <v>9</v>
      </c>
      <c r="G5241" s="35">
        <v>439</v>
      </c>
      <c r="H5241" s="35">
        <v>13</v>
      </c>
      <c r="I5241" s="36"/>
    </row>
    <row r="5242" spans="2:9" ht="15.75" thickTop="1" thickBot="1" x14ac:dyDescent="0.25">
      <c r="B5242" s="22">
        <v>5237</v>
      </c>
      <c r="C5242" s="32">
        <v>73491</v>
      </c>
      <c r="D5242" s="33" t="s">
        <v>3904</v>
      </c>
      <c r="E5242" s="34">
        <v>-12.7</v>
      </c>
      <c r="F5242" s="34">
        <v>8.6999999999999993</v>
      </c>
      <c r="G5242" s="35">
        <v>499</v>
      </c>
      <c r="H5242" s="35">
        <v>14</v>
      </c>
      <c r="I5242" s="36"/>
    </row>
    <row r="5243" spans="2:9" ht="15.75" thickTop="1" thickBot="1" x14ac:dyDescent="0.25">
      <c r="B5243" s="22">
        <v>5238</v>
      </c>
      <c r="C5243" s="32">
        <v>73492</v>
      </c>
      <c r="D5243" s="33" t="s">
        <v>3905</v>
      </c>
      <c r="E5243" s="34">
        <v>-12.4</v>
      </c>
      <c r="F5243" s="34">
        <v>8.9</v>
      </c>
      <c r="G5243" s="35">
        <v>454</v>
      </c>
      <c r="H5243" s="35">
        <v>14</v>
      </c>
      <c r="I5243" s="36"/>
    </row>
    <row r="5244" spans="2:9" ht="15.75" thickTop="1" thickBot="1" x14ac:dyDescent="0.25">
      <c r="B5244" s="22">
        <v>5239</v>
      </c>
      <c r="C5244" s="32">
        <v>73494</v>
      </c>
      <c r="D5244" s="33" t="s">
        <v>3906</v>
      </c>
      <c r="E5244" s="34">
        <v>-12.8</v>
      </c>
      <c r="F5244" s="34">
        <v>8.6999999999999993</v>
      </c>
      <c r="G5244" s="35">
        <v>501</v>
      </c>
      <c r="H5244" s="35">
        <v>13</v>
      </c>
      <c r="I5244" s="36"/>
    </row>
    <row r="5245" spans="2:9" ht="15.75" thickTop="1" thickBot="1" x14ac:dyDescent="0.25">
      <c r="B5245" s="22">
        <v>5240</v>
      </c>
      <c r="C5245" s="32">
        <v>73495</v>
      </c>
      <c r="D5245" s="33" t="s">
        <v>3907</v>
      </c>
      <c r="E5245" s="34">
        <v>-12.8</v>
      </c>
      <c r="F5245" s="34">
        <v>8.6</v>
      </c>
      <c r="G5245" s="35">
        <v>485</v>
      </c>
      <c r="H5245" s="35">
        <v>13</v>
      </c>
      <c r="I5245" s="36"/>
    </row>
    <row r="5246" spans="2:9" ht="15.75" thickTop="1" thickBot="1" x14ac:dyDescent="0.25">
      <c r="B5246" s="22">
        <v>5241</v>
      </c>
      <c r="C5246" s="32">
        <v>73497</v>
      </c>
      <c r="D5246" s="33" t="s">
        <v>3908</v>
      </c>
      <c r="E5246" s="34">
        <v>-12.9</v>
      </c>
      <c r="F5246" s="34">
        <v>8.5</v>
      </c>
      <c r="G5246" s="35">
        <v>516</v>
      </c>
      <c r="H5246" s="35">
        <v>13</v>
      </c>
      <c r="I5246" s="36"/>
    </row>
    <row r="5247" spans="2:9" ht="15.75" thickTop="1" thickBot="1" x14ac:dyDescent="0.25">
      <c r="B5247" s="22">
        <v>5242</v>
      </c>
      <c r="C5247" s="32">
        <v>73499</v>
      </c>
      <c r="D5247" s="33" t="s">
        <v>3909</v>
      </c>
      <c r="E5247" s="34">
        <v>-12.7</v>
      </c>
      <c r="F5247" s="34">
        <v>8.8000000000000007</v>
      </c>
      <c r="G5247" s="35">
        <v>452</v>
      </c>
      <c r="H5247" s="35">
        <v>13</v>
      </c>
      <c r="I5247" s="36"/>
    </row>
    <row r="5248" spans="2:9" ht="15.75" thickTop="1" thickBot="1" x14ac:dyDescent="0.25">
      <c r="B5248" s="22">
        <v>5243</v>
      </c>
      <c r="C5248" s="32">
        <v>73525</v>
      </c>
      <c r="D5248" s="33" t="s">
        <v>3910</v>
      </c>
      <c r="E5248" s="34">
        <v>-11.2</v>
      </c>
      <c r="F5248" s="34">
        <v>9.9</v>
      </c>
      <c r="G5248" s="35">
        <v>350</v>
      </c>
      <c r="H5248" s="35">
        <v>6</v>
      </c>
      <c r="I5248" s="36"/>
    </row>
    <row r="5249" spans="2:9" ht="15.75" thickTop="1" thickBot="1" x14ac:dyDescent="0.25">
      <c r="B5249" s="22">
        <v>5244</v>
      </c>
      <c r="C5249" s="32">
        <v>73527</v>
      </c>
      <c r="D5249" s="33" t="s">
        <v>3911</v>
      </c>
      <c r="E5249" s="34">
        <v>-12.1</v>
      </c>
      <c r="F5249" s="34">
        <v>9.3000000000000007</v>
      </c>
      <c r="G5249" s="35">
        <v>445</v>
      </c>
      <c r="H5249" s="35">
        <v>6</v>
      </c>
      <c r="I5249" s="36"/>
    </row>
    <row r="5250" spans="2:9" ht="15.75" thickTop="1" thickBot="1" x14ac:dyDescent="0.25">
      <c r="B5250" s="22">
        <v>5245</v>
      </c>
      <c r="C5250" s="32">
        <v>73529</v>
      </c>
      <c r="D5250" s="33" t="s">
        <v>3910</v>
      </c>
      <c r="E5250" s="34">
        <v>-11.8</v>
      </c>
      <c r="F5250" s="34">
        <v>9.3000000000000007</v>
      </c>
      <c r="G5250" s="35">
        <v>421</v>
      </c>
      <c r="H5250" s="35">
        <v>6</v>
      </c>
      <c r="I5250" s="36"/>
    </row>
    <row r="5251" spans="2:9" ht="15.75" thickTop="1" thickBot="1" x14ac:dyDescent="0.25">
      <c r="B5251" s="22">
        <v>5246</v>
      </c>
      <c r="C5251" s="32">
        <v>73540</v>
      </c>
      <c r="D5251" s="33" t="s">
        <v>3912</v>
      </c>
      <c r="E5251" s="34">
        <v>-13.1</v>
      </c>
      <c r="F5251" s="34">
        <v>8.1</v>
      </c>
      <c r="G5251" s="35">
        <v>653</v>
      </c>
      <c r="H5251" s="35">
        <v>14</v>
      </c>
      <c r="I5251" s="36"/>
    </row>
    <row r="5252" spans="2:9" ht="15.75" thickTop="1" thickBot="1" x14ac:dyDescent="0.25">
      <c r="B5252" s="22">
        <v>5247</v>
      </c>
      <c r="C5252" s="32">
        <v>73547</v>
      </c>
      <c r="D5252" s="33" t="s">
        <v>3294</v>
      </c>
      <c r="E5252" s="34">
        <v>-11.3</v>
      </c>
      <c r="F5252" s="34">
        <v>9.9</v>
      </c>
      <c r="G5252" s="35">
        <v>340</v>
      </c>
      <c r="H5252" s="35">
        <v>13</v>
      </c>
      <c r="I5252" s="36"/>
    </row>
    <row r="5253" spans="2:9" ht="15.75" thickTop="1" thickBot="1" x14ac:dyDescent="0.25">
      <c r="B5253" s="22">
        <v>5248</v>
      </c>
      <c r="C5253" s="32">
        <v>73550</v>
      </c>
      <c r="D5253" s="33" t="s">
        <v>3913</v>
      </c>
      <c r="E5253" s="34">
        <v>-13</v>
      </c>
      <c r="F5253" s="34">
        <v>8.3000000000000007</v>
      </c>
      <c r="G5253" s="35">
        <v>612</v>
      </c>
      <c r="H5253" s="35">
        <v>6</v>
      </c>
      <c r="I5253" s="36"/>
    </row>
    <row r="5254" spans="2:9" ht="15.75" thickTop="1" thickBot="1" x14ac:dyDescent="0.25">
      <c r="B5254" s="22">
        <v>5249</v>
      </c>
      <c r="C5254" s="32">
        <v>73553</v>
      </c>
      <c r="D5254" s="33" t="s">
        <v>3914</v>
      </c>
      <c r="E5254" s="34">
        <v>-12.3</v>
      </c>
      <c r="F5254" s="34">
        <v>9</v>
      </c>
      <c r="G5254" s="35">
        <v>467</v>
      </c>
      <c r="H5254" s="35">
        <v>13</v>
      </c>
      <c r="I5254" s="36"/>
    </row>
    <row r="5255" spans="2:9" ht="15.75" thickTop="1" thickBot="1" x14ac:dyDescent="0.25">
      <c r="B5255" s="22">
        <v>5250</v>
      </c>
      <c r="C5255" s="32">
        <v>73557</v>
      </c>
      <c r="D5255" s="33" t="s">
        <v>3915</v>
      </c>
      <c r="E5255" s="34">
        <v>-11.8</v>
      </c>
      <c r="F5255" s="34">
        <v>9.4</v>
      </c>
      <c r="G5255" s="35">
        <v>415</v>
      </c>
      <c r="H5255" s="35">
        <v>13</v>
      </c>
      <c r="I5255" s="36"/>
    </row>
    <row r="5256" spans="2:9" ht="15.75" thickTop="1" thickBot="1" x14ac:dyDescent="0.25">
      <c r="B5256" s="22">
        <v>5251</v>
      </c>
      <c r="C5256" s="32">
        <v>73560</v>
      </c>
      <c r="D5256" s="33" t="s">
        <v>3916</v>
      </c>
      <c r="E5256" s="34">
        <v>-11.6</v>
      </c>
      <c r="F5256" s="34">
        <v>9.6</v>
      </c>
      <c r="G5256" s="35">
        <v>384</v>
      </c>
      <c r="H5256" s="35">
        <v>14</v>
      </c>
      <c r="I5256" s="36"/>
    </row>
    <row r="5257" spans="2:9" ht="15.75" thickTop="1" thickBot="1" x14ac:dyDescent="0.25">
      <c r="B5257" s="22">
        <v>5252</v>
      </c>
      <c r="C5257" s="32">
        <v>73563</v>
      </c>
      <c r="D5257" s="33" t="s">
        <v>3917</v>
      </c>
      <c r="E5257" s="34">
        <v>-12</v>
      </c>
      <c r="F5257" s="34">
        <v>9.1999999999999993</v>
      </c>
      <c r="G5257" s="35">
        <v>434</v>
      </c>
      <c r="H5257" s="35">
        <v>14</v>
      </c>
      <c r="I5257" s="36"/>
    </row>
    <row r="5258" spans="2:9" ht="15.75" thickTop="1" thickBot="1" x14ac:dyDescent="0.25">
      <c r="B5258" s="22">
        <v>5253</v>
      </c>
      <c r="C5258" s="32">
        <v>73565</v>
      </c>
      <c r="D5258" s="33" t="s">
        <v>3918</v>
      </c>
      <c r="E5258" s="34">
        <v>-12.8</v>
      </c>
      <c r="F5258" s="34">
        <v>8.6</v>
      </c>
      <c r="G5258" s="35">
        <v>541</v>
      </c>
      <c r="H5258" s="35">
        <v>13</v>
      </c>
      <c r="I5258" s="36"/>
    </row>
    <row r="5259" spans="2:9" ht="15.75" thickTop="1" thickBot="1" x14ac:dyDescent="0.25">
      <c r="B5259" s="22">
        <v>5254</v>
      </c>
      <c r="C5259" s="32">
        <v>73566</v>
      </c>
      <c r="D5259" s="33" t="s">
        <v>3919</v>
      </c>
      <c r="E5259" s="34">
        <v>-13.2</v>
      </c>
      <c r="F5259" s="34">
        <v>8.1</v>
      </c>
      <c r="G5259" s="35">
        <v>658</v>
      </c>
      <c r="H5259" s="35">
        <v>14</v>
      </c>
      <c r="I5259" s="36"/>
    </row>
    <row r="5260" spans="2:9" ht="15.75" thickTop="1" thickBot="1" x14ac:dyDescent="0.25">
      <c r="B5260" s="22">
        <v>5255</v>
      </c>
      <c r="C5260" s="32">
        <v>73568</v>
      </c>
      <c r="D5260" s="33" t="s">
        <v>3920</v>
      </c>
      <c r="E5260" s="34">
        <v>-12.5</v>
      </c>
      <c r="F5260" s="34">
        <v>8.9</v>
      </c>
      <c r="G5260" s="35">
        <v>489</v>
      </c>
      <c r="H5260" s="35">
        <v>13</v>
      </c>
      <c r="I5260" s="36"/>
    </row>
    <row r="5261" spans="2:9" ht="15.75" thickTop="1" thickBot="1" x14ac:dyDescent="0.25">
      <c r="B5261" s="22">
        <v>5256</v>
      </c>
      <c r="C5261" s="32">
        <v>73569</v>
      </c>
      <c r="D5261" s="33" t="s">
        <v>3921</v>
      </c>
      <c r="E5261" s="34">
        <v>-12.6</v>
      </c>
      <c r="F5261" s="34">
        <v>8.6999999999999993</v>
      </c>
      <c r="G5261" s="35">
        <v>508</v>
      </c>
      <c r="H5261" s="35">
        <v>13</v>
      </c>
      <c r="I5261" s="36"/>
    </row>
    <row r="5262" spans="2:9" ht="15.75" thickTop="1" thickBot="1" x14ac:dyDescent="0.25">
      <c r="B5262" s="22">
        <v>5257</v>
      </c>
      <c r="C5262" s="32">
        <v>73571</v>
      </c>
      <c r="D5262" s="33" t="s">
        <v>3922</v>
      </c>
      <c r="E5262" s="34">
        <v>-12.5</v>
      </c>
      <c r="F5262" s="34">
        <v>8.9</v>
      </c>
      <c r="G5262" s="35">
        <v>482</v>
      </c>
      <c r="H5262" s="35">
        <v>13</v>
      </c>
      <c r="I5262" s="36"/>
    </row>
    <row r="5263" spans="2:9" ht="15.75" thickTop="1" thickBot="1" x14ac:dyDescent="0.25">
      <c r="B5263" s="22">
        <v>5258</v>
      </c>
      <c r="C5263" s="32">
        <v>73572</v>
      </c>
      <c r="D5263" s="33" t="s">
        <v>3923</v>
      </c>
      <c r="E5263" s="34">
        <v>-12.2</v>
      </c>
      <c r="F5263" s="34">
        <v>9.1</v>
      </c>
      <c r="G5263" s="35">
        <v>435</v>
      </c>
      <c r="H5263" s="35">
        <v>14</v>
      </c>
      <c r="I5263" s="36"/>
    </row>
    <row r="5264" spans="2:9" ht="15.75" thickTop="1" thickBot="1" x14ac:dyDescent="0.25">
      <c r="B5264" s="22">
        <v>5259</v>
      </c>
      <c r="C5264" s="32">
        <v>73574</v>
      </c>
      <c r="D5264" s="33" t="s">
        <v>3924</v>
      </c>
      <c r="E5264" s="34">
        <v>-12.4</v>
      </c>
      <c r="F5264" s="34">
        <v>8.9</v>
      </c>
      <c r="G5264" s="35">
        <v>482</v>
      </c>
      <c r="H5264" s="35">
        <v>13</v>
      </c>
      <c r="I5264" s="36"/>
    </row>
    <row r="5265" spans="2:9" ht="15.75" thickTop="1" thickBot="1" x14ac:dyDescent="0.25">
      <c r="B5265" s="22">
        <v>5260</v>
      </c>
      <c r="C5265" s="32">
        <v>73575</v>
      </c>
      <c r="D5265" s="33" t="s">
        <v>3925</v>
      </c>
      <c r="E5265" s="34">
        <v>-12.1</v>
      </c>
      <c r="F5265" s="34">
        <v>9.3000000000000007</v>
      </c>
      <c r="G5265" s="35">
        <v>414</v>
      </c>
      <c r="H5265" s="35">
        <v>13</v>
      </c>
      <c r="I5265" s="36"/>
    </row>
    <row r="5266" spans="2:9" ht="15.75" thickTop="1" thickBot="1" x14ac:dyDescent="0.25">
      <c r="B5266" s="22">
        <v>5261</v>
      </c>
      <c r="C5266" s="32">
        <v>73577</v>
      </c>
      <c r="D5266" s="33" t="s">
        <v>3926</v>
      </c>
      <c r="E5266" s="34">
        <v>-12.6</v>
      </c>
      <c r="F5266" s="34">
        <v>8.6999999999999993</v>
      </c>
      <c r="G5266" s="35">
        <v>514</v>
      </c>
      <c r="H5266" s="35">
        <v>13</v>
      </c>
      <c r="I5266" s="36"/>
    </row>
    <row r="5267" spans="2:9" ht="15.75" thickTop="1" thickBot="1" x14ac:dyDescent="0.25">
      <c r="B5267" s="22">
        <v>5262</v>
      </c>
      <c r="C5267" s="32">
        <v>73579</v>
      </c>
      <c r="D5267" s="33" t="s">
        <v>3927</v>
      </c>
      <c r="E5267" s="34">
        <v>-12.5</v>
      </c>
      <c r="F5267" s="34">
        <v>8.8000000000000007</v>
      </c>
      <c r="G5267" s="35">
        <v>493</v>
      </c>
      <c r="H5267" s="35">
        <v>14</v>
      </c>
      <c r="I5267" s="36"/>
    </row>
    <row r="5268" spans="2:9" ht="15.75" thickTop="1" thickBot="1" x14ac:dyDescent="0.25">
      <c r="B5268" s="22">
        <v>5263</v>
      </c>
      <c r="C5268" s="32">
        <v>73614</v>
      </c>
      <c r="D5268" s="33" t="s">
        <v>3928</v>
      </c>
      <c r="E5268" s="34">
        <v>-11</v>
      </c>
      <c r="F5268" s="34">
        <v>10.4</v>
      </c>
      <c r="G5268" s="35">
        <v>274</v>
      </c>
      <c r="H5268" s="35">
        <v>13</v>
      </c>
      <c r="I5268" s="36"/>
    </row>
    <row r="5269" spans="2:9" ht="15.75" thickTop="1" thickBot="1" x14ac:dyDescent="0.25">
      <c r="B5269" s="22">
        <v>5264</v>
      </c>
      <c r="C5269" s="32">
        <v>73630</v>
      </c>
      <c r="D5269" s="33" t="s">
        <v>3929</v>
      </c>
      <c r="E5269" s="34">
        <v>-11.1</v>
      </c>
      <c r="F5269" s="34">
        <v>10.199999999999999</v>
      </c>
      <c r="G5269" s="35">
        <v>292</v>
      </c>
      <c r="H5269" s="35">
        <v>13</v>
      </c>
      <c r="I5269" s="36"/>
    </row>
    <row r="5270" spans="2:9" ht="15.75" thickTop="1" thickBot="1" x14ac:dyDescent="0.25">
      <c r="B5270" s="22">
        <v>5265</v>
      </c>
      <c r="C5270" s="32">
        <v>73635</v>
      </c>
      <c r="D5270" s="33" t="s">
        <v>3930</v>
      </c>
      <c r="E5270" s="34">
        <v>-11.3</v>
      </c>
      <c r="F5270" s="34">
        <v>10.1</v>
      </c>
      <c r="G5270" s="35">
        <v>313</v>
      </c>
      <c r="H5270" s="35">
        <v>13</v>
      </c>
      <c r="I5270" s="36"/>
    </row>
    <row r="5271" spans="2:9" ht="15.75" thickTop="1" thickBot="1" x14ac:dyDescent="0.25">
      <c r="B5271" s="22">
        <v>5266</v>
      </c>
      <c r="C5271" s="32">
        <v>73642</v>
      </c>
      <c r="D5271" s="33" t="s">
        <v>3931</v>
      </c>
      <c r="E5271" s="34">
        <v>-12.5</v>
      </c>
      <c r="F5271" s="34">
        <v>8.8000000000000007</v>
      </c>
      <c r="G5271" s="35">
        <v>516</v>
      </c>
      <c r="H5271" s="35">
        <v>13</v>
      </c>
      <c r="I5271" s="36"/>
    </row>
    <row r="5272" spans="2:9" ht="15.75" thickTop="1" thickBot="1" x14ac:dyDescent="0.25">
      <c r="B5272" s="22">
        <v>5267</v>
      </c>
      <c r="C5272" s="32">
        <v>73650</v>
      </c>
      <c r="D5272" s="33" t="s">
        <v>3932</v>
      </c>
      <c r="E5272" s="34">
        <v>-11.2</v>
      </c>
      <c r="F5272" s="34">
        <v>10.1</v>
      </c>
      <c r="G5272" s="35">
        <v>322</v>
      </c>
      <c r="H5272" s="35">
        <v>13</v>
      </c>
      <c r="I5272" s="36"/>
    </row>
    <row r="5273" spans="2:9" ht="15.75" thickTop="1" thickBot="1" x14ac:dyDescent="0.25">
      <c r="B5273" s="22">
        <v>5268</v>
      </c>
      <c r="C5273" s="32">
        <v>73655</v>
      </c>
      <c r="D5273" s="33" t="s">
        <v>3933</v>
      </c>
      <c r="E5273" s="34">
        <v>-11.5</v>
      </c>
      <c r="F5273" s="34">
        <v>9.8000000000000007</v>
      </c>
      <c r="G5273" s="35">
        <v>359</v>
      </c>
      <c r="H5273" s="35">
        <v>13</v>
      </c>
      <c r="I5273" s="36"/>
    </row>
    <row r="5274" spans="2:9" ht="15.75" thickTop="1" thickBot="1" x14ac:dyDescent="0.25">
      <c r="B5274" s="22">
        <v>5269</v>
      </c>
      <c r="C5274" s="32">
        <v>73660</v>
      </c>
      <c r="D5274" s="33" t="s">
        <v>2882</v>
      </c>
      <c r="E5274" s="34">
        <v>-11.1</v>
      </c>
      <c r="F5274" s="34">
        <v>10.199999999999999</v>
      </c>
      <c r="G5274" s="35">
        <v>277</v>
      </c>
      <c r="H5274" s="35">
        <v>13</v>
      </c>
      <c r="I5274" s="36"/>
    </row>
    <row r="5275" spans="2:9" ht="15.75" thickTop="1" thickBot="1" x14ac:dyDescent="0.25">
      <c r="B5275" s="22">
        <v>5270</v>
      </c>
      <c r="C5275" s="32">
        <v>73663</v>
      </c>
      <c r="D5275" s="33" t="s">
        <v>3934</v>
      </c>
      <c r="E5275" s="34">
        <v>-11.1</v>
      </c>
      <c r="F5275" s="34">
        <v>10.1</v>
      </c>
      <c r="G5275" s="35">
        <v>312</v>
      </c>
      <c r="H5275" s="35">
        <v>13</v>
      </c>
      <c r="I5275" s="36"/>
    </row>
    <row r="5276" spans="2:9" ht="15.75" thickTop="1" thickBot="1" x14ac:dyDescent="0.25">
      <c r="B5276" s="22">
        <v>5271</v>
      </c>
      <c r="C5276" s="32">
        <v>73666</v>
      </c>
      <c r="D5276" s="33" t="s">
        <v>3935</v>
      </c>
      <c r="E5276" s="34">
        <v>-11.7</v>
      </c>
      <c r="F5276" s="34">
        <v>9.3000000000000007</v>
      </c>
      <c r="G5276" s="35">
        <v>442</v>
      </c>
      <c r="H5276" s="35">
        <v>6</v>
      </c>
      <c r="I5276" s="36"/>
    </row>
    <row r="5277" spans="2:9" ht="15.75" thickTop="1" thickBot="1" x14ac:dyDescent="0.25">
      <c r="B5277" s="22">
        <v>5272</v>
      </c>
      <c r="C5277" s="32">
        <v>73667</v>
      </c>
      <c r="D5277" s="33" t="s">
        <v>3936</v>
      </c>
      <c r="E5277" s="34">
        <v>-12.7</v>
      </c>
      <c r="F5277" s="34">
        <v>8.5</v>
      </c>
      <c r="G5277" s="35">
        <v>559</v>
      </c>
      <c r="H5277" s="35">
        <v>13</v>
      </c>
      <c r="I5277" s="36"/>
    </row>
    <row r="5278" spans="2:9" ht="15.75" thickTop="1" thickBot="1" x14ac:dyDescent="0.25">
      <c r="B5278" s="22">
        <v>5273</v>
      </c>
      <c r="C5278" s="32">
        <v>73669</v>
      </c>
      <c r="D5278" s="33" t="s">
        <v>3937</v>
      </c>
      <c r="E5278" s="34">
        <v>-11.7</v>
      </c>
      <c r="F5278" s="34">
        <v>9.3000000000000007</v>
      </c>
      <c r="G5278" s="35">
        <v>441</v>
      </c>
      <c r="H5278" s="35">
        <v>6</v>
      </c>
      <c r="I5278" s="36"/>
    </row>
    <row r="5279" spans="2:9" ht="15.75" thickTop="1" thickBot="1" x14ac:dyDescent="0.25">
      <c r="B5279" s="22">
        <v>5274</v>
      </c>
      <c r="C5279" s="32">
        <v>73728</v>
      </c>
      <c r="D5279" s="33" t="s">
        <v>3938</v>
      </c>
      <c r="E5279" s="34">
        <v>-10.3</v>
      </c>
      <c r="F5279" s="34">
        <v>10.8</v>
      </c>
      <c r="G5279" s="35">
        <v>267</v>
      </c>
      <c r="H5279" s="35">
        <v>6</v>
      </c>
      <c r="I5279" s="36"/>
    </row>
    <row r="5280" spans="2:9" ht="15.75" thickTop="1" thickBot="1" x14ac:dyDescent="0.25">
      <c r="B5280" s="22">
        <v>5275</v>
      </c>
      <c r="C5280" s="32">
        <v>73730</v>
      </c>
      <c r="D5280" s="33" t="s">
        <v>3938</v>
      </c>
      <c r="E5280" s="34">
        <v>-11.2</v>
      </c>
      <c r="F5280" s="34">
        <v>9.8000000000000007</v>
      </c>
      <c r="G5280" s="35">
        <v>368</v>
      </c>
      <c r="H5280" s="35">
        <v>6</v>
      </c>
      <c r="I5280" s="36"/>
    </row>
    <row r="5281" spans="2:9" ht="15.75" thickTop="1" thickBot="1" x14ac:dyDescent="0.25">
      <c r="B5281" s="22">
        <v>5276</v>
      </c>
      <c r="C5281" s="32">
        <v>73732</v>
      </c>
      <c r="D5281" s="33" t="s">
        <v>3938</v>
      </c>
      <c r="E5281" s="34">
        <v>-11.3</v>
      </c>
      <c r="F5281" s="34">
        <v>9.6</v>
      </c>
      <c r="G5281" s="35">
        <v>389</v>
      </c>
      <c r="H5281" s="35">
        <v>6</v>
      </c>
      <c r="I5281" s="36"/>
    </row>
    <row r="5282" spans="2:9" ht="15.75" thickTop="1" thickBot="1" x14ac:dyDescent="0.25">
      <c r="B5282" s="22">
        <v>5277</v>
      </c>
      <c r="C5282" s="32">
        <v>73733</v>
      </c>
      <c r="D5282" s="33" t="s">
        <v>3938</v>
      </c>
      <c r="E5282" s="34">
        <v>-11.2</v>
      </c>
      <c r="F5282" s="34">
        <v>9.8000000000000007</v>
      </c>
      <c r="G5282" s="35">
        <v>395</v>
      </c>
      <c r="H5282" s="35">
        <v>6</v>
      </c>
      <c r="I5282" s="36"/>
    </row>
    <row r="5283" spans="2:9" ht="15.75" thickTop="1" thickBot="1" x14ac:dyDescent="0.25">
      <c r="B5283" s="22">
        <v>5278</v>
      </c>
      <c r="C5283" s="32">
        <v>73734</v>
      </c>
      <c r="D5283" s="33" t="s">
        <v>3938</v>
      </c>
      <c r="E5283" s="34">
        <v>-11</v>
      </c>
      <c r="F5283" s="34">
        <v>10</v>
      </c>
      <c r="G5283" s="35">
        <v>363</v>
      </c>
      <c r="H5283" s="35">
        <v>6</v>
      </c>
      <c r="I5283" s="36"/>
    </row>
    <row r="5284" spans="2:9" ht="15.75" thickTop="1" thickBot="1" x14ac:dyDescent="0.25">
      <c r="B5284" s="22">
        <v>5279</v>
      </c>
      <c r="C5284" s="32">
        <v>73760</v>
      </c>
      <c r="D5284" s="33" t="s">
        <v>3939</v>
      </c>
      <c r="E5284" s="34">
        <v>-11.3</v>
      </c>
      <c r="F5284" s="34">
        <v>9.8000000000000007</v>
      </c>
      <c r="G5284" s="35">
        <v>352</v>
      </c>
      <c r="H5284" s="35">
        <v>12</v>
      </c>
      <c r="I5284" s="36"/>
    </row>
    <row r="5285" spans="2:9" ht="15.75" thickTop="1" thickBot="1" x14ac:dyDescent="0.25">
      <c r="B5285" s="22">
        <v>5280</v>
      </c>
      <c r="C5285" s="32">
        <v>73765</v>
      </c>
      <c r="D5285" s="33" t="s">
        <v>3940</v>
      </c>
      <c r="E5285" s="34">
        <v>-11.2</v>
      </c>
      <c r="F5285" s="34">
        <v>9.9</v>
      </c>
      <c r="G5285" s="35">
        <v>334</v>
      </c>
      <c r="H5285" s="35">
        <v>6</v>
      </c>
      <c r="I5285" s="36"/>
    </row>
    <row r="5286" spans="2:9" ht="15.75" thickTop="1" thickBot="1" x14ac:dyDescent="0.25">
      <c r="B5286" s="22">
        <v>5281</v>
      </c>
      <c r="C5286" s="32">
        <v>73770</v>
      </c>
      <c r="D5286" s="33" t="s">
        <v>3941</v>
      </c>
      <c r="E5286" s="34">
        <v>-11.2</v>
      </c>
      <c r="F5286" s="34">
        <v>10</v>
      </c>
      <c r="G5286" s="35">
        <v>338</v>
      </c>
      <c r="H5286" s="35">
        <v>6</v>
      </c>
      <c r="I5286" s="36"/>
    </row>
    <row r="5287" spans="2:9" ht="15.75" thickTop="1" thickBot="1" x14ac:dyDescent="0.25">
      <c r="B5287" s="22">
        <v>5282</v>
      </c>
      <c r="C5287" s="32">
        <v>73773</v>
      </c>
      <c r="D5287" s="33" t="s">
        <v>3942</v>
      </c>
      <c r="E5287" s="34">
        <v>-11.9</v>
      </c>
      <c r="F5287" s="34">
        <v>9.1</v>
      </c>
      <c r="G5287" s="35">
        <v>472</v>
      </c>
      <c r="H5287" s="35">
        <v>6</v>
      </c>
      <c r="I5287" s="36"/>
    </row>
    <row r="5288" spans="2:9" ht="15.75" thickTop="1" thickBot="1" x14ac:dyDescent="0.25">
      <c r="B5288" s="22">
        <v>5283</v>
      </c>
      <c r="C5288" s="32">
        <v>73776</v>
      </c>
      <c r="D5288" s="33" t="s">
        <v>3943</v>
      </c>
      <c r="E5288" s="34">
        <v>-10.8</v>
      </c>
      <c r="F5288" s="34">
        <v>10.4</v>
      </c>
      <c r="G5288" s="35">
        <v>249</v>
      </c>
      <c r="H5288" s="35">
        <v>6</v>
      </c>
      <c r="I5288" s="36"/>
    </row>
    <row r="5289" spans="2:9" ht="15.75" thickTop="1" thickBot="1" x14ac:dyDescent="0.25">
      <c r="B5289" s="22">
        <v>5284</v>
      </c>
      <c r="C5289" s="32">
        <v>73779</v>
      </c>
      <c r="D5289" s="33" t="s">
        <v>3944</v>
      </c>
      <c r="E5289" s="34">
        <v>-10.9</v>
      </c>
      <c r="F5289" s="34">
        <v>10.199999999999999</v>
      </c>
      <c r="G5289" s="35">
        <v>309</v>
      </c>
      <c r="H5289" s="35">
        <v>6</v>
      </c>
      <c r="I5289" s="36"/>
    </row>
    <row r="5290" spans="2:9" ht="15.75" thickTop="1" thickBot="1" x14ac:dyDescent="0.25">
      <c r="B5290" s="22">
        <v>5285</v>
      </c>
      <c r="C5290" s="32">
        <v>74072</v>
      </c>
      <c r="D5290" s="33" t="s">
        <v>3945</v>
      </c>
      <c r="E5290" s="34">
        <v>-10</v>
      </c>
      <c r="F5290" s="34">
        <v>11.2</v>
      </c>
      <c r="G5290" s="35">
        <v>172</v>
      </c>
      <c r="H5290" s="35">
        <v>12</v>
      </c>
      <c r="I5290" s="36"/>
    </row>
    <row r="5291" spans="2:9" ht="15.75" thickTop="1" thickBot="1" x14ac:dyDescent="0.25">
      <c r="B5291" s="22">
        <v>5286</v>
      </c>
      <c r="C5291" s="32">
        <v>74074</v>
      </c>
      <c r="D5291" s="33" t="s">
        <v>3945</v>
      </c>
      <c r="E5291" s="34">
        <v>-10.8</v>
      </c>
      <c r="F5291" s="34">
        <v>10.199999999999999</v>
      </c>
      <c r="G5291" s="35">
        <v>231</v>
      </c>
      <c r="H5291" s="35">
        <v>13</v>
      </c>
      <c r="I5291" s="36"/>
    </row>
    <row r="5292" spans="2:9" ht="15.75" thickTop="1" thickBot="1" x14ac:dyDescent="0.25">
      <c r="B5292" s="22">
        <v>5287</v>
      </c>
      <c r="C5292" s="32">
        <v>74076</v>
      </c>
      <c r="D5292" s="33" t="s">
        <v>3945</v>
      </c>
      <c r="E5292" s="34">
        <v>-10.199999999999999</v>
      </c>
      <c r="F5292" s="34">
        <v>10.9</v>
      </c>
      <c r="G5292" s="35">
        <v>161</v>
      </c>
      <c r="H5292" s="35">
        <v>12</v>
      </c>
      <c r="I5292" s="36"/>
    </row>
    <row r="5293" spans="2:9" ht="15.75" thickTop="1" thickBot="1" x14ac:dyDescent="0.25">
      <c r="B5293" s="22">
        <v>5288</v>
      </c>
      <c r="C5293" s="32">
        <v>74078</v>
      </c>
      <c r="D5293" s="33" t="s">
        <v>3945</v>
      </c>
      <c r="E5293" s="34">
        <v>-10.8</v>
      </c>
      <c r="F5293" s="34">
        <v>10.3</v>
      </c>
      <c r="G5293" s="35">
        <v>213</v>
      </c>
      <c r="H5293" s="35">
        <v>12</v>
      </c>
      <c r="I5293" s="36"/>
    </row>
    <row r="5294" spans="2:9" ht="15.75" thickTop="1" thickBot="1" x14ac:dyDescent="0.25">
      <c r="B5294" s="22">
        <v>5289</v>
      </c>
      <c r="C5294" s="32">
        <v>74080</v>
      </c>
      <c r="D5294" s="33" t="s">
        <v>3945</v>
      </c>
      <c r="E5294" s="34">
        <v>-10.6</v>
      </c>
      <c r="F5294" s="34">
        <v>10.5</v>
      </c>
      <c r="G5294" s="35">
        <v>191</v>
      </c>
      <c r="H5294" s="35">
        <v>12</v>
      </c>
      <c r="I5294" s="36"/>
    </row>
    <row r="5295" spans="2:9" ht="15.75" thickTop="1" thickBot="1" x14ac:dyDescent="0.25">
      <c r="B5295" s="22">
        <v>5290</v>
      </c>
      <c r="C5295" s="32">
        <v>74081</v>
      </c>
      <c r="D5295" s="33" t="s">
        <v>3945</v>
      </c>
      <c r="E5295" s="34">
        <v>-10.6</v>
      </c>
      <c r="F5295" s="34">
        <v>10.5</v>
      </c>
      <c r="G5295" s="35">
        <v>178</v>
      </c>
      <c r="H5295" s="35">
        <v>12</v>
      </c>
      <c r="I5295" s="36"/>
    </row>
    <row r="5296" spans="2:9" ht="15.75" thickTop="1" thickBot="1" x14ac:dyDescent="0.25">
      <c r="B5296" s="22">
        <v>5291</v>
      </c>
      <c r="C5296" s="32">
        <v>74172</v>
      </c>
      <c r="D5296" s="33" t="s">
        <v>3946</v>
      </c>
      <c r="E5296" s="34">
        <v>-10.5</v>
      </c>
      <c r="F5296" s="34">
        <v>10.6</v>
      </c>
      <c r="G5296" s="35">
        <v>195</v>
      </c>
      <c r="H5296" s="35">
        <v>13</v>
      </c>
      <c r="I5296" s="36"/>
    </row>
    <row r="5297" spans="2:9" ht="15.75" thickTop="1" thickBot="1" x14ac:dyDescent="0.25">
      <c r="B5297" s="22">
        <v>5292</v>
      </c>
      <c r="C5297" s="32">
        <v>74177</v>
      </c>
      <c r="D5297" s="33" t="s">
        <v>3947</v>
      </c>
      <c r="E5297" s="34">
        <v>-10.5</v>
      </c>
      <c r="F5297" s="34">
        <v>10.6</v>
      </c>
      <c r="G5297" s="35">
        <v>172</v>
      </c>
      <c r="H5297" s="35">
        <v>13</v>
      </c>
      <c r="I5297" s="36"/>
    </row>
    <row r="5298" spans="2:9" ht="15.75" thickTop="1" thickBot="1" x14ac:dyDescent="0.25">
      <c r="B5298" s="22">
        <v>5293</v>
      </c>
      <c r="C5298" s="32">
        <v>74182</v>
      </c>
      <c r="D5298" s="33" t="s">
        <v>3948</v>
      </c>
      <c r="E5298" s="34">
        <v>-10.6</v>
      </c>
      <c r="F5298" s="34">
        <v>10.5</v>
      </c>
      <c r="G5298" s="35">
        <v>200</v>
      </c>
      <c r="H5298" s="35">
        <v>13</v>
      </c>
      <c r="I5298" s="36"/>
    </row>
    <row r="5299" spans="2:9" ht="15.75" thickTop="1" thickBot="1" x14ac:dyDescent="0.25">
      <c r="B5299" s="22">
        <v>5294</v>
      </c>
      <c r="C5299" s="32">
        <v>74189</v>
      </c>
      <c r="D5299" s="33" t="s">
        <v>3949</v>
      </c>
      <c r="E5299" s="34">
        <v>-10.6</v>
      </c>
      <c r="F5299" s="34">
        <v>10.6</v>
      </c>
      <c r="G5299" s="35">
        <v>188</v>
      </c>
      <c r="H5299" s="35">
        <v>13</v>
      </c>
      <c r="I5299" s="36"/>
    </row>
    <row r="5300" spans="2:9" ht="15.75" thickTop="1" thickBot="1" x14ac:dyDescent="0.25">
      <c r="B5300" s="22">
        <v>5295</v>
      </c>
      <c r="C5300" s="32">
        <v>74193</v>
      </c>
      <c r="D5300" s="33" t="s">
        <v>3950</v>
      </c>
      <c r="E5300" s="34">
        <v>-10.8</v>
      </c>
      <c r="F5300" s="34">
        <v>10.199999999999999</v>
      </c>
      <c r="G5300" s="35">
        <v>224</v>
      </c>
      <c r="H5300" s="35">
        <v>12</v>
      </c>
      <c r="I5300" s="36"/>
    </row>
    <row r="5301" spans="2:9" ht="15.75" thickTop="1" thickBot="1" x14ac:dyDescent="0.25">
      <c r="B5301" s="22">
        <v>5296</v>
      </c>
      <c r="C5301" s="32">
        <v>74196</v>
      </c>
      <c r="D5301" s="33" t="s">
        <v>3951</v>
      </c>
      <c r="E5301" s="34">
        <v>-10.4</v>
      </c>
      <c r="F5301" s="34">
        <v>10.6</v>
      </c>
      <c r="G5301" s="35">
        <v>162</v>
      </c>
      <c r="H5301" s="35">
        <v>13</v>
      </c>
      <c r="I5301" s="36"/>
    </row>
    <row r="5302" spans="2:9" ht="15.75" thickTop="1" thickBot="1" x14ac:dyDescent="0.25">
      <c r="B5302" s="22">
        <v>5297</v>
      </c>
      <c r="C5302" s="32">
        <v>74199</v>
      </c>
      <c r="D5302" s="33" t="s">
        <v>3952</v>
      </c>
      <c r="E5302" s="34">
        <v>-10.9</v>
      </c>
      <c r="F5302" s="34">
        <v>10</v>
      </c>
      <c r="G5302" s="35">
        <v>307</v>
      </c>
      <c r="H5302" s="35">
        <v>13</v>
      </c>
      <c r="I5302" s="36"/>
    </row>
    <row r="5303" spans="2:9" ht="15.75" thickTop="1" thickBot="1" x14ac:dyDescent="0.25">
      <c r="B5303" s="22">
        <v>5298</v>
      </c>
      <c r="C5303" s="32">
        <v>74206</v>
      </c>
      <c r="D5303" s="33" t="s">
        <v>3953</v>
      </c>
      <c r="E5303" s="34">
        <v>-10.7</v>
      </c>
      <c r="F5303" s="34">
        <v>10.4</v>
      </c>
      <c r="G5303" s="35">
        <v>213</v>
      </c>
      <c r="H5303" s="35">
        <v>12</v>
      </c>
      <c r="I5303" s="36"/>
    </row>
    <row r="5304" spans="2:9" ht="15.75" thickTop="1" thickBot="1" x14ac:dyDescent="0.25">
      <c r="B5304" s="22">
        <v>5299</v>
      </c>
      <c r="C5304" s="32">
        <v>74211</v>
      </c>
      <c r="D5304" s="33" t="s">
        <v>3954</v>
      </c>
      <c r="E5304" s="34">
        <v>-10.8</v>
      </c>
      <c r="F5304" s="34">
        <v>10.4</v>
      </c>
      <c r="G5304" s="35">
        <v>190</v>
      </c>
      <c r="H5304" s="35">
        <v>12</v>
      </c>
      <c r="I5304" s="36"/>
    </row>
    <row r="5305" spans="2:9" ht="15.75" thickTop="1" thickBot="1" x14ac:dyDescent="0.25">
      <c r="B5305" s="22">
        <v>5300</v>
      </c>
      <c r="C5305" s="32">
        <v>74214</v>
      </c>
      <c r="D5305" s="33" t="s">
        <v>3955</v>
      </c>
      <c r="E5305" s="34">
        <v>-11.1</v>
      </c>
      <c r="F5305" s="34">
        <v>9.9</v>
      </c>
      <c r="G5305" s="35">
        <v>303</v>
      </c>
      <c r="H5305" s="35">
        <v>13</v>
      </c>
      <c r="I5305" s="36"/>
    </row>
    <row r="5306" spans="2:9" ht="15.75" thickTop="1" thickBot="1" x14ac:dyDescent="0.25">
      <c r="B5306" s="22">
        <v>5301</v>
      </c>
      <c r="C5306" s="32">
        <v>74219</v>
      </c>
      <c r="D5306" s="33" t="s">
        <v>3956</v>
      </c>
      <c r="E5306" s="34">
        <v>-10.8</v>
      </c>
      <c r="F5306" s="34">
        <v>10.3</v>
      </c>
      <c r="G5306" s="35">
        <v>225</v>
      </c>
      <c r="H5306" s="35">
        <v>13</v>
      </c>
      <c r="I5306" s="36"/>
    </row>
    <row r="5307" spans="2:9" ht="15.75" thickTop="1" thickBot="1" x14ac:dyDescent="0.25">
      <c r="B5307" s="22">
        <v>5302</v>
      </c>
      <c r="C5307" s="32">
        <v>74223</v>
      </c>
      <c r="D5307" s="33" t="s">
        <v>3957</v>
      </c>
      <c r="E5307" s="34">
        <v>-10.9</v>
      </c>
      <c r="F5307" s="34">
        <v>10.199999999999999</v>
      </c>
      <c r="G5307" s="35">
        <v>228</v>
      </c>
      <c r="H5307" s="35">
        <v>12</v>
      </c>
      <c r="I5307" s="36"/>
    </row>
    <row r="5308" spans="2:9" ht="15.75" thickTop="1" thickBot="1" x14ac:dyDescent="0.25">
      <c r="B5308" s="22">
        <v>5303</v>
      </c>
      <c r="C5308" s="32">
        <v>74226</v>
      </c>
      <c r="D5308" s="33" t="s">
        <v>3958</v>
      </c>
      <c r="E5308" s="34">
        <v>-10.8</v>
      </c>
      <c r="F5308" s="34">
        <v>10.3</v>
      </c>
      <c r="G5308" s="35">
        <v>197</v>
      </c>
      <c r="H5308" s="35">
        <v>12</v>
      </c>
      <c r="I5308" s="36"/>
    </row>
    <row r="5309" spans="2:9" ht="15.75" thickTop="1" thickBot="1" x14ac:dyDescent="0.25">
      <c r="B5309" s="22">
        <v>5304</v>
      </c>
      <c r="C5309" s="32">
        <v>74229</v>
      </c>
      <c r="D5309" s="33" t="s">
        <v>3959</v>
      </c>
      <c r="E5309" s="34">
        <v>-10.6</v>
      </c>
      <c r="F5309" s="34">
        <v>10.4</v>
      </c>
      <c r="G5309" s="35">
        <v>206</v>
      </c>
      <c r="H5309" s="35">
        <v>13</v>
      </c>
      <c r="I5309" s="36"/>
    </row>
    <row r="5310" spans="2:9" ht="15.75" thickTop="1" thickBot="1" x14ac:dyDescent="0.25">
      <c r="B5310" s="22">
        <v>5305</v>
      </c>
      <c r="C5310" s="32">
        <v>74232</v>
      </c>
      <c r="D5310" s="33" t="s">
        <v>3960</v>
      </c>
      <c r="E5310" s="34">
        <v>-10.8</v>
      </c>
      <c r="F5310" s="34">
        <v>10.199999999999999</v>
      </c>
      <c r="G5310" s="35">
        <v>239</v>
      </c>
      <c r="H5310" s="35">
        <v>13</v>
      </c>
      <c r="I5310" s="36"/>
    </row>
    <row r="5311" spans="2:9" ht="15.75" thickTop="1" thickBot="1" x14ac:dyDescent="0.25">
      <c r="B5311" s="22">
        <v>5306</v>
      </c>
      <c r="C5311" s="32">
        <v>74235</v>
      </c>
      <c r="D5311" s="33" t="s">
        <v>3961</v>
      </c>
      <c r="E5311" s="34">
        <v>-10.7</v>
      </c>
      <c r="F5311" s="34">
        <v>10.3</v>
      </c>
      <c r="G5311" s="35">
        <v>210</v>
      </c>
      <c r="H5311" s="35">
        <v>13</v>
      </c>
      <c r="I5311" s="36"/>
    </row>
    <row r="5312" spans="2:9" ht="15.75" thickTop="1" thickBot="1" x14ac:dyDescent="0.25">
      <c r="B5312" s="22">
        <v>5307</v>
      </c>
      <c r="C5312" s="32">
        <v>74238</v>
      </c>
      <c r="D5312" s="33" t="s">
        <v>3962</v>
      </c>
      <c r="E5312" s="34">
        <v>-11.1</v>
      </c>
      <c r="F5312" s="34">
        <v>9.9</v>
      </c>
      <c r="G5312" s="35">
        <v>296</v>
      </c>
      <c r="H5312" s="35">
        <v>13</v>
      </c>
      <c r="I5312" s="36"/>
    </row>
    <row r="5313" spans="2:9" ht="15.75" thickTop="1" thickBot="1" x14ac:dyDescent="0.25">
      <c r="B5313" s="22">
        <v>5308</v>
      </c>
      <c r="C5313" s="32">
        <v>74239</v>
      </c>
      <c r="D5313" s="33" t="s">
        <v>3963</v>
      </c>
      <c r="E5313" s="34">
        <v>-10.7</v>
      </c>
      <c r="F5313" s="34">
        <v>10.3</v>
      </c>
      <c r="G5313" s="35">
        <v>240</v>
      </c>
      <c r="H5313" s="35">
        <v>13</v>
      </c>
      <c r="I5313" s="36"/>
    </row>
    <row r="5314" spans="2:9" ht="15.75" thickTop="1" thickBot="1" x14ac:dyDescent="0.25">
      <c r="B5314" s="22">
        <v>5309</v>
      </c>
      <c r="C5314" s="32">
        <v>74243</v>
      </c>
      <c r="D5314" s="33" t="s">
        <v>3964</v>
      </c>
      <c r="E5314" s="34">
        <v>-10.7</v>
      </c>
      <c r="F5314" s="34">
        <v>10.3</v>
      </c>
      <c r="G5314" s="35">
        <v>234</v>
      </c>
      <c r="H5314" s="35">
        <v>13</v>
      </c>
      <c r="I5314" s="36"/>
    </row>
    <row r="5315" spans="2:9" ht="15.75" thickTop="1" thickBot="1" x14ac:dyDescent="0.25">
      <c r="B5315" s="22">
        <v>5310</v>
      </c>
      <c r="C5315" s="32">
        <v>74245</v>
      </c>
      <c r="D5315" s="33" t="s">
        <v>3965</v>
      </c>
      <c r="E5315" s="34">
        <v>-10.8</v>
      </c>
      <c r="F5315" s="34">
        <v>10</v>
      </c>
      <c r="G5315" s="35">
        <v>295</v>
      </c>
      <c r="H5315" s="35">
        <v>13</v>
      </c>
      <c r="I5315" s="36"/>
    </row>
    <row r="5316" spans="2:9" ht="15.75" thickTop="1" thickBot="1" x14ac:dyDescent="0.25">
      <c r="B5316" s="22">
        <v>5311</v>
      </c>
      <c r="C5316" s="32">
        <v>74246</v>
      </c>
      <c r="D5316" s="33" t="s">
        <v>3966</v>
      </c>
      <c r="E5316" s="34">
        <v>-10.6</v>
      </c>
      <c r="F5316" s="34">
        <v>10.4</v>
      </c>
      <c r="G5316" s="35">
        <v>195</v>
      </c>
      <c r="H5316" s="35">
        <v>13</v>
      </c>
      <c r="I5316" s="36"/>
    </row>
    <row r="5317" spans="2:9" ht="15.75" thickTop="1" thickBot="1" x14ac:dyDescent="0.25">
      <c r="B5317" s="22">
        <v>5312</v>
      </c>
      <c r="C5317" s="32">
        <v>74248</v>
      </c>
      <c r="D5317" s="33" t="s">
        <v>3967</v>
      </c>
      <c r="E5317" s="34">
        <v>-10.6</v>
      </c>
      <c r="F5317" s="34">
        <v>10.5</v>
      </c>
      <c r="G5317" s="35">
        <v>190</v>
      </c>
      <c r="H5317" s="35">
        <v>13</v>
      </c>
      <c r="I5317" s="36"/>
    </row>
    <row r="5318" spans="2:9" ht="15.75" thickTop="1" thickBot="1" x14ac:dyDescent="0.25">
      <c r="B5318" s="22">
        <v>5313</v>
      </c>
      <c r="C5318" s="32">
        <v>74249</v>
      </c>
      <c r="D5318" s="33" t="s">
        <v>3968</v>
      </c>
      <c r="E5318" s="34">
        <v>-10.6</v>
      </c>
      <c r="F5318" s="34">
        <v>10.4</v>
      </c>
      <c r="G5318" s="35">
        <v>210</v>
      </c>
      <c r="H5318" s="35">
        <v>13</v>
      </c>
      <c r="I5318" s="36"/>
    </row>
    <row r="5319" spans="2:9" ht="15.75" thickTop="1" thickBot="1" x14ac:dyDescent="0.25">
      <c r="B5319" s="22">
        <v>5314</v>
      </c>
      <c r="C5319" s="32">
        <v>74251</v>
      </c>
      <c r="D5319" s="33" t="s">
        <v>3969</v>
      </c>
      <c r="E5319" s="34">
        <v>-10.7</v>
      </c>
      <c r="F5319" s="34">
        <v>10.3</v>
      </c>
      <c r="G5319" s="35">
        <v>223</v>
      </c>
      <c r="H5319" s="35">
        <v>13</v>
      </c>
      <c r="I5319" s="36"/>
    </row>
    <row r="5320" spans="2:9" ht="15.75" thickTop="1" thickBot="1" x14ac:dyDescent="0.25">
      <c r="B5320" s="22">
        <v>5315</v>
      </c>
      <c r="C5320" s="32">
        <v>74252</v>
      </c>
      <c r="D5320" s="33" t="s">
        <v>3970</v>
      </c>
      <c r="E5320" s="34">
        <v>-10.9</v>
      </c>
      <c r="F5320" s="34">
        <v>10.1</v>
      </c>
      <c r="G5320" s="35">
        <v>241</v>
      </c>
      <c r="H5320" s="35">
        <v>12</v>
      </c>
      <c r="I5320" s="36"/>
    </row>
    <row r="5321" spans="2:9" ht="15.75" thickTop="1" thickBot="1" x14ac:dyDescent="0.25">
      <c r="B5321" s="22">
        <v>5316</v>
      </c>
      <c r="C5321" s="32">
        <v>74254</v>
      </c>
      <c r="D5321" s="33" t="s">
        <v>3971</v>
      </c>
      <c r="E5321" s="34">
        <v>-10.4</v>
      </c>
      <c r="F5321" s="34">
        <v>10.6</v>
      </c>
      <c r="G5321" s="35">
        <v>159</v>
      </c>
      <c r="H5321" s="35">
        <v>12</v>
      </c>
      <c r="I5321" s="36"/>
    </row>
    <row r="5322" spans="2:9" ht="15.75" thickTop="1" thickBot="1" x14ac:dyDescent="0.25">
      <c r="B5322" s="22">
        <v>5317</v>
      </c>
      <c r="C5322" s="32">
        <v>74255</v>
      </c>
      <c r="D5322" s="33" t="s">
        <v>3972</v>
      </c>
      <c r="E5322" s="34">
        <v>-11</v>
      </c>
      <c r="F5322" s="34">
        <v>10</v>
      </c>
      <c r="G5322" s="35">
        <v>284</v>
      </c>
      <c r="H5322" s="35">
        <v>6</v>
      </c>
      <c r="I5322" s="36"/>
    </row>
    <row r="5323" spans="2:9" ht="15.75" thickTop="1" thickBot="1" x14ac:dyDescent="0.25">
      <c r="B5323" s="22">
        <v>5318</v>
      </c>
      <c r="C5323" s="32">
        <v>74257</v>
      </c>
      <c r="D5323" s="33" t="s">
        <v>3973</v>
      </c>
      <c r="E5323" s="34">
        <v>-10.5</v>
      </c>
      <c r="F5323" s="34">
        <v>10.6</v>
      </c>
      <c r="G5323" s="35">
        <v>174</v>
      </c>
      <c r="H5323" s="35">
        <v>12</v>
      </c>
      <c r="I5323" s="36"/>
    </row>
    <row r="5324" spans="2:9" ht="15.75" thickTop="1" thickBot="1" x14ac:dyDescent="0.25">
      <c r="B5324" s="22">
        <v>5319</v>
      </c>
      <c r="C5324" s="32">
        <v>74259</v>
      </c>
      <c r="D5324" s="33" t="s">
        <v>3974</v>
      </c>
      <c r="E5324" s="34">
        <v>-10.8</v>
      </c>
      <c r="F5324" s="34">
        <v>10.3</v>
      </c>
      <c r="G5324" s="35">
        <v>230</v>
      </c>
      <c r="H5324" s="35">
        <v>13</v>
      </c>
      <c r="I5324" s="36"/>
    </row>
    <row r="5325" spans="2:9" ht="15.75" thickTop="1" thickBot="1" x14ac:dyDescent="0.25">
      <c r="B5325" s="22">
        <v>5320</v>
      </c>
      <c r="C5325" s="32">
        <v>74321</v>
      </c>
      <c r="D5325" s="33" t="s">
        <v>3975</v>
      </c>
      <c r="E5325" s="34">
        <v>-11</v>
      </c>
      <c r="F5325" s="34">
        <v>10.199999999999999</v>
      </c>
      <c r="G5325" s="35">
        <v>218</v>
      </c>
      <c r="H5325" s="35">
        <v>12</v>
      </c>
      <c r="I5325" s="36"/>
    </row>
    <row r="5326" spans="2:9" ht="15.75" thickTop="1" thickBot="1" x14ac:dyDescent="0.25">
      <c r="B5326" s="22">
        <v>5321</v>
      </c>
      <c r="C5326" s="32">
        <v>74336</v>
      </c>
      <c r="D5326" s="33" t="s">
        <v>3976</v>
      </c>
      <c r="E5326" s="34">
        <v>-10.9</v>
      </c>
      <c r="F5326" s="34">
        <v>10.199999999999999</v>
      </c>
      <c r="G5326" s="35">
        <v>231</v>
      </c>
      <c r="H5326" s="35">
        <v>12</v>
      </c>
      <c r="I5326" s="36"/>
    </row>
    <row r="5327" spans="2:9" ht="15.75" thickTop="1" thickBot="1" x14ac:dyDescent="0.25">
      <c r="B5327" s="22">
        <v>5322</v>
      </c>
      <c r="C5327" s="32">
        <v>74343</v>
      </c>
      <c r="D5327" s="33" t="s">
        <v>3977</v>
      </c>
      <c r="E5327" s="34">
        <v>-11.6</v>
      </c>
      <c r="F5327" s="34">
        <v>9.6999999999999993</v>
      </c>
      <c r="G5327" s="35">
        <v>314</v>
      </c>
      <c r="H5327" s="35">
        <v>6</v>
      </c>
      <c r="I5327" s="36"/>
    </row>
    <row r="5328" spans="2:9" ht="15.75" thickTop="1" thickBot="1" x14ac:dyDescent="0.25">
      <c r="B5328" s="22">
        <v>5323</v>
      </c>
      <c r="C5328" s="32">
        <v>74348</v>
      </c>
      <c r="D5328" s="33" t="s">
        <v>3978</v>
      </c>
      <c r="E5328" s="34">
        <v>-10.7</v>
      </c>
      <c r="F5328" s="34">
        <v>10.5</v>
      </c>
      <c r="G5328" s="35">
        <v>171</v>
      </c>
      <c r="H5328" s="35">
        <v>12</v>
      </c>
      <c r="I5328" s="36"/>
    </row>
    <row r="5329" spans="2:9" ht="15.75" thickTop="1" thickBot="1" x14ac:dyDescent="0.25">
      <c r="B5329" s="22">
        <v>5324</v>
      </c>
      <c r="C5329" s="32">
        <v>74354</v>
      </c>
      <c r="D5329" s="33" t="s">
        <v>3979</v>
      </c>
      <c r="E5329" s="34">
        <v>-10.8</v>
      </c>
      <c r="F5329" s="34">
        <v>10.4</v>
      </c>
      <c r="G5329" s="35">
        <v>181</v>
      </c>
      <c r="H5329" s="35">
        <v>12</v>
      </c>
      <c r="I5329" s="36"/>
    </row>
    <row r="5330" spans="2:9" ht="15.75" thickTop="1" thickBot="1" x14ac:dyDescent="0.25">
      <c r="B5330" s="22">
        <v>5325</v>
      </c>
      <c r="C5330" s="32">
        <v>74357</v>
      </c>
      <c r="D5330" s="33" t="s">
        <v>3980</v>
      </c>
      <c r="E5330" s="34">
        <v>-11.2</v>
      </c>
      <c r="F5330" s="34">
        <v>10</v>
      </c>
      <c r="G5330" s="35">
        <v>251</v>
      </c>
      <c r="H5330" s="35">
        <v>12</v>
      </c>
      <c r="I5330" s="36"/>
    </row>
    <row r="5331" spans="2:9" ht="15.75" thickTop="1" thickBot="1" x14ac:dyDescent="0.25">
      <c r="B5331" s="22">
        <v>5326</v>
      </c>
      <c r="C5331" s="32">
        <v>74360</v>
      </c>
      <c r="D5331" s="33" t="s">
        <v>3981</v>
      </c>
      <c r="E5331" s="34">
        <v>-10.9</v>
      </c>
      <c r="F5331" s="34">
        <v>10.1</v>
      </c>
      <c r="G5331" s="35">
        <v>253</v>
      </c>
      <c r="H5331" s="35">
        <v>13</v>
      </c>
      <c r="I5331" s="36"/>
    </row>
    <row r="5332" spans="2:9" ht="15.75" thickTop="1" thickBot="1" x14ac:dyDescent="0.25">
      <c r="B5332" s="22">
        <v>5327</v>
      </c>
      <c r="C5332" s="32">
        <v>74363</v>
      </c>
      <c r="D5332" s="33" t="s">
        <v>3982</v>
      </c>
      <c r="E5332" s="34">
        <v>-10.7</v>
      </c>
      <c r="F5332" s="34">
        <v>10.4</v>
      </c>
      <c r="G5332" s="35">
        <v>207</v>
      </c>
      <c r="H5332" s="35">
        <v>12</v>
      </c>
      <c r="I5332" s="36"/>
    </row>
    <row r="5333" spans="2:9" ht="15.75" thickTop="1" thickBot="1" x14ac:dyDescent="0.25">
      <c r="B5333" s="22">
        <v>5328</v>
      </c>
      <c r="C5333" s="32">
        <v>74366</v>
      </c>
      <c r="D5333" s="33" t="s">
        <v>3983</v>
      </c>
      <c r="E5333" s="34">
        <v>-10.8</v>
      </c>
      <c r="F5333" s="34">
        <v>10.4</v>
      </c>
      <c r="G5333" s="35">
        <v>187</v>
      </c>
      <c r="H5333" s="35">
        <v>12</v>
      </c>
      <c r="I5333" s="36"/>
    </row>
    <row r="5334" spans="2:9" ht="15.75" thickTop="1" thickBot="1" x14ac:dyDescent="0.25">
      <c r="B5334" s="22">
        <v>5329</v>
      </c>
      <c r="C5334" s="32">
        <v>74369</v>
      </c>
      <c r="D5334" s="33" t="s">
        <v>3984</v>
      </c>
      <c r="E5334" s="34">
        <v>-11.4</v>
      </c>
      <c r="F5334" s="34">
        <v>9.9</v>
      </c>
      <c r="G5334" s="35">
        <v>274</v>
      </c>
      <c r="H5334" s="35">
        <v>12</v>
      </c>
      <c r="I5334" s="36"/>
    </row>
    <row r="5335" spans="2:9" ht="15.75" thickTop="1" thickBot="1" x14ac:dyDescent="0.25">
      <c r="B5335" s="22">
        <v>5330</v>
      </c>
      <c r="C5335" s="32">
        <v>74372</v>
      </c>
      <c r="D5335" s="33" t="s">
        <v>3985</v>
      </c>
      <c r="E5335" s="34">
        <v>-11.4</v>
      </c>
      <c r="F5335" s="34">
        <v>9.8000000000000007</v>
      </c>
      <c r="G5335" s="35">
        <v>234</v>
      </c>
      <c r="H5335" s="35">
        <v>6</v>
      </c>
      <c r="I5335" s="36"/>
    </row>
    <row r="5336" spans="2:9" ht="15.75" thickTop="1" thickBot="1" x14ac:dyDescent="0.25">
      <c r="B5336" s="22">
        <v>5331</v>
      </c>
      <c r="C5336" s="32">
        <v>74374</v>
      </c>
      <c r="D5336" s="33" t="s">
        <v>3986</v>
      </c>
      <c r="E5336" s="34">
        <v>-11.5</v>
      </c>
      <c r="F5336" s="34">
        <v>9.6</v>
      </c>
      <c r="G5336" s="35">
        <v>299</v>
      </c>
      <c r="H5336" s="35">
        <v>6</v>
      </c>
      <c r="I5336" s="36"/>
    </row>
    <row r="5337" spans="2:9" ht="15.75" thickTop="1" thickBot="1" x14ac:dyDescent="0.25">
      <c r="B5337" s="22">
        <v>5332</v>
      </c>
      <c r="C5337" s="32">
        <v>74376</v>
      </c>
      <c r="D5337" s="33" t="s">
        <v>3987</v>
      </c>
      <c r="E5337" s="34">
        <v>-11.2</v>
      </c>
      <c r="F5337" s="34">
        <v>10.1</v>
      </c>
      <c r="G5337" s="35">
        <v>248</v>
      </c>
      <c r="H5337" s="35">
        <v>12</v>
      </c>
      <c r="I5337" s="36"/>
    </row>
    <row r="5338" spans="2:9" ht="15.75" thickTop="1" thickBot="1" x14ac:dyDescent="0.25">
      <c r="B5338" s="22">
        <v>5333</v>
      </c>
      <c r="C5338" s="32">
        <v>74379</v>
      </c>
      <c r="D5338" s="33" t="s">
        <v>3988</v>
      </c>
      <c r="E5338" s="34">
        <v>-11.3</v>
      </c>
      <c r="F5338" s="34">
        <v>10.1</v>
      </c>
      <c r="G5338" s="35">
        <v>237</v>
      </c>
      <c r="H5338" s="35">
        <v>12</v>
      </c>
      <c r="I5338" s="36"/>
    </row>
    <row r="5339" spans="2:9" ht="15.75" thickTop="1" thickBot="1" x14ac:dyDescent="0.25">
      <c r="B5339" s="22">
        <v>5334</v>
      </c>
      <c r="C5339" s="32">
        <v>74382</v>
      </c>
      <c r="D5339" s="33" t="s">
        <v>3989</v>
      </c>
      <c r="E5339" s="34">
        <v>-11.1</v>
      </c>
      <c r="F5339" s="34">
        <v>10</v>
      </c>
      <c r="G5339" s="35">
        <v>274</v>
      </c>
      <c r="H5339" s="35">
        <v>12</v>
      </c>
      <c r="I5339" s="36"/>
    </row>
    <row r="5340" spans="2:9" ht="15.75" thickTop="1" thickBot="1" x14ac:dyDescent="0.25">
      <c r="B5340" s="22">
        <v>5335</v>
      </c>
      <c r="C5340" s="32">
        <v>74385</v>
      </c>
      <c r="D5340" s="33" t="s">
        <v>3990</v>
      </c>
      <c r="E5340" s="34">
        <v>-10.8</v>
      </c>
      <c r="F5340" s="34">
        <v>10.4</v>
      </c>
      <c r="G5340" s="35">
        <v>198</v>
      </c>
      <c r="H5340" s="35">
        <v>12</v>
      </c>
      <c r="I5340" s="36"/>
    </row>
    <row r="5341" spans="2:9" ht="15.75" thickTop="1" thickBot="1" x14ac:dyDescent="0.25">
      <c r="B5341" s="22">
        <v>5336</v>
      </c>
      <c r="C5341" s="32">
        <v>74388</v>
      </c>
      <c r="D5341" s="33" t="s">
        <v>3991</v>
      </c>
      <c r="E5341" s="34">
        <v>-11</v>
      </c>
      <c r="F5341" s="34">
        <v>10.1</v>
      </c>
      <c r="G5341" s="35">
        <v>241</v>
      </c>
      <c r="H5341" s="35">
        <v>12</v>
      </c>
      <c r="I5341" s="36"/>
    </row>
    <row r="5342" spans="2:9" ht="15.75" thickTop="1" thickBot="1" x14ac:dyDescent="0.25">
      <c r="B5342" s="22">
        <v>5337</v>
      </c>
      <c r="C5342" s="32">
        <v>74389</v>
      </c>
      <c r="D5342" s="33" t="s">
        <v>3992</v>
      </c>
      <c r="E5342" s="34">
        <v>-11.2</v>
      </c>
      <c r="F5342" s="34">
        <v>9.9</v>
      </c>
      <c r="G5342" s="35">
        <v>279</v>
      </c>
      <c r="H5342" s="35">
        <v>12</v>
      </c>
      <c r="I5342" s="36"/>
    </row>
    <row r="5343" spans="2:9" ht="15.75" thickTop="1" thickBot="1" x14ac:dyDescent="0.25">
      <c r="B5343" s="22">
        <v>5338</v>
      </c>
      <c r="C5343" s="32">
        <v>74391</v>
      </c>
      <c r="D5343" s="33" t="s">
        <v>3993</v>
      </c>
      <c r="E5343" s="34">
        <v>-11.2</v>
      </c>
      <c r="F5343" s="34">
        <v>10</v>
      </c>
      <c r="G5343" s="35">
        <v>256</v>
      </c>
      <c r="H5343" s="35">
        <v>12</v>
      </c>
      <c r="I5343" s="36"/>
    </row>
    <row r="5344" spans="2:9" ht="15.75" thickTop="1" thickBot="1" x14ac:dyDescent="0.25">
      <c r="B5344" s="22">
        <v>5339</v>
      </c>
      <c r="C5344" s="32">
        <v>74392</v>
      </c>
      <c r="D5344" s="33" t="s">
        <v>3994</v>
      </c>
      <c r="E5344" s="34">
        <v>-11.5</v>
      </c>
      <c r="F5344" s="34">
        <v>9.8000000000000007</v>
      </c>
      <c r="G5344" s="35">
        <v>285</v>
      </c>
      <c r="H5344" s="35">
        <v>12</v>
      </c>
      <c r="I5344" s="36"/>
    </row>
    <row r="5345" spans="2:9" ht="15.75" thickTop="1" thickBot="1" x14ac:dyDescent="0.25">
      <c r="B5345" s="22">
        <v>5340</v>
      </c>
      <c r="C5345" s="32">
        <v>74394</v>
      </c>
      <c r="D5345" s="33" t="s">
        <v>3995</v>
      </c>
      <c r="E5345" s="34">
        <v>-10.9</v>
      </c>
      <c r="F5345" s="34">
        <v>10.3</v>
      </c>
      <c r="G5345" s="35">
        <v>207</v>
      </c>
      <c r="H5345" s="35">
        <v>12</v>
      </c>
      <c r="I5345" s="36"/>
    </row>
    <row r="5346" spans="2:9" ht="15.75" thickTop="1" thickBot="1" x14ac:dyDescent="0.25">
      <c r="B5346" s="22">
        <v>5341</v>
      </c>
      <c r="C5346" s="32">
        <v>74395</v>
      </c>
      <c r="D5346" s="33" t="s">
        <v>3996</v>
      </c>
      <c r="E5346" s="34">
        <v>-11.3</v>
      </c>
      <c r="F5346" s="34">
        <v>10</v>
      </c>
      <c r="G5346" s="35">
        <v>282</v>
      </c>
      <c r="H5346" s="35">
        <v>12</v>
      </c>
      <c r="I5346" s="36"/>
    </row>
    <row r="5347" spans="2:9" ht="15.75" thickTop="1" thickBot="1" x14ac:dyDescent="0.25">
      <c r="B5347" s="22">
        <v>5342</v>
      </c>
      <c r="C5347" s="32">
        <v>74397</v>
      </c>
      <c r="D5347" s="33" t="s">
        <v>3997</v>
      </c>
      <c r="E5347" s="34">
        <v>-10.8</v>
      </c>
      <c r="F5347" s="34">
        <v>10.199999999999999</v>
      </c>
      <c r="G5347" s="35">
        <v>217</v>
      </c>
      <c r="H5347" s="35">
        <v>6</v>
      </c>
      <c r="I5347" s="36"/>
    </row>
    <row r="5348" spans="2:9" ht="15.75" thickTop="1" thickBot="1" x14ac:dyDescent="0.25">
      <c r="B5348" s="22">
        <v>5343</v>
      </c>
      <c r="C5348" s="32">
        <v>74399</v>
      </c>
      <c r="D5348" s="33" t="s">
        <v>3998</v>
      </c>
      <c r="E5348" s="34">
        <v>-11.2</v>
      </c>
      <c r="F5348" s="34">
        <v>10.1</v>
      </c>
      <c r="G5348" s="35">
        <v>239</v>
      </c>
      <c r="H5348" s="35">
        <v>12</v>
      </c>
      <c r="I5348" s="36"/>
    </row>
    <row r="5349" spans="2:9" ht="15.75" thickTop="1" thickBot="1" x14ac:dyDescent="0.25">
      <c r="B5349" s="22">
        <v>5344</v>
      </c>
      <c r="C5349" s="32">
        <v>74405</v>
      </c>
      <c r="D5349" s="33" t="s">
        <v>3999</v>
      </c>
      <c r="E5349" s="34">
        <v>-11.5</v>
      </c>
      <c r="F5349" s="34">
        <v>9.6999999999999993</v>
      </c>
      <c r="G5349" s="35">
        <v>356</v>
      </c>
      <c r="H5349" s="35">
        <v>13</v>
      </c>
      <c r="I5349" s="36"/>
    </row>
    <row r="5350" spans="2:9" ht="15.75" thickTop="1" thickBot="1" x14ac:dyDescent="0.25">
      <c r="B5350" s="22">
        <v>5345</v>
      </c>
      <c r="C5350" s="32">
        <v>74417</v>
      </c>
      <c r="D5350" s="33" t="s">
        <v>4000</v>
      </c>
      <c r="E5350" s="34">
        <v>-12.3</v>
      </c>
      <c r="F5350" s="34">
        <v>8.9</v>
      </c>
      <c r="G5350" s="35">
        <v>478</v>
      </c>
      <c r="H5350" s="35">
        <v>13</v>
      </c>
      <c r="I5350" s="36"/>
    </row>
    <row r="5351" spans="2:9" ht="15.75" thickTop="1" thickBot="1" x14ac:dyDescent="0.25">
      <c r="B5351" s="22">
        <v>5346</v>
      </c>
      <c r="C5351" s="32">
        <v>74420</v>
      </c>
      <c r="D5351" s="33" t="s">
        <v>4001</v>
      </c>
      <c r="E5351" s="34">
        <v>-11.6</v>
      </c>
      <c r="F5351" s="34">
        <v>9.6</v>
      </c>
      <c r="G5351" s="35">
        <v>377</v>
      </c>
      <c r="H5351" s="35">
        <v>13</v>
      </c>
      <c r="I5351" s="36"/>
    </row>
    <row r="5352" spans="2:9" ht="15.75" thickTop="1" thickBot="1" x14ac:dyDescent="0.25">
      <c r="B5352" s="22">
        <v>5347</v>
      </c>
      <c r="C5352" s="32">
        <v>74423</v>
      </c>
      <c r="D5352" s="33" t="s">
        <v>4002</v>
      </c>
      <c r="E5352" s="34">
        <v>-12</v>
      </c>
      <c r="F5352" s="34">
        <v>9.3000000000000007</v>
      </c>
      <c r="G5352" s="35">
        <v>401</v>
      </c>
      <c r="H5352" s="35">
        <v>13</v>
      </c>
      <c r="I5352" s="36"/>
    </row>
    <row r="5353" spans="2:9" ht="15.75" thickTop="1" thickBot="1" x14ac:dyDescent="0.25">
      <c r="B5353" s="22">
        <v>5348</v>
      </c>
      <c r="C5353" s="32">
        <v>74424</v>
      </c>
      <c r="D5353" s="33" t="s">
        <v>4003</v>
      </c>
      <c r="E5353" s="34">
        <v>-12.6</v>
      </c>
      <c r="F5353" s="34">
        <v>8.8000000000000007</v>
      </c>
      <c r="G5353" s="35">
        <v>484</v>
      </c>
      <c r="H5353" s="35">
        <v>13</v>
      </c>
      <c r="I5353" s="36"/>
    </row>
    <row r="5354" spans="2:9" ht="15.75" thickTop="1" thickBot="1" x14ac:dyDescent="0.25">
      <c r="B5354" s="22">
        <v>5349</v>
      </c>
      <c r="C5354" s="32">
        <v>74426</v>
      </c>
      <c r="D5354" s="33" t="s">
        <v>4004</v>
      </c>
      <c r="E5354" s="34">
        <v>-12.4</v>
      </c>
      <c r="F5354" s="34">
        <v>8.9</v>
      </c>
      <c r="G5354" s="35">
        <v>471</v>
      </c>
      <c r="H5354" s="35">
        <v>13</v>
      </c>
      <c r="I5354" s="36"/>
    </row>
    <row r="5355" spans="2:9" ht="15.75" thickTop="1" thickBot="1" x14ac:dyDescent="0.25">
      <c r="B5355" s="22">
        <v>5350</v>
      </c>
      <c r="C5355" s="32">
        <v>74427</v>
      </c>
      <c r="D5355" s="33" t="s">
        <v>4005</v>
      </c>
      <c r="E5355" s="34">
        <v>-11.5</v>
      </c>
      <c r="F5355" s="34">
        <v>9.6999999999999993</v>
      </c>
      <c r="G5355" s="35">
        <v>355</v>
      </c>
      <c r="H5355" s="35">
        <v>13</v>
      </c>
      <c r="I5355" s="36"/>
    </row>
    <row r="5356" spans="2:9" ht="15.75" thickTop="1" thickBot="1" x14ac:dyDescent="0.25">
      <c r="B5356" s="22">
        <v>5351</v>
      </c>
      <c r="C5356" s="32">
        <v>74429</v>
      </c>
      <c r="D5356" s="33" t="s">
        <v>4006</v>
      </c>
      <c r="E5356" s="34">
        <v>-11.6</v>
      </c>
      <c r="F5356" s="34">
        <v>9.6999999999999993</v>
      </c>
      <c r="G5356" s="35">
        <v>340</v>
      </c>
      <c r="H5356" s="35">
        <v>13</v>
      </c>
      <c r="I5356" s="36"/>
    </row>
    <row r="5357" spans="2:9" ht="15.75" thickTop="1" thickBot="1" x14ac:dyDescent="0.25">
      <c r="B5357" s="22">
        <v>5352</v>
      </c>
      <c r="C5357" s="32">
        <v>74523</v>
      </c>
      <c r="D5357" s="33" t="s">
        <v>4007</v>
      </c>
      <c r="E5357" s="34">
        <v>-11.6</v>
      </c>
      <c r="F5357" s="34">
        <v>9.5</v>
      </c>
      <c r="G5357" s="35">
        <v>391</v>
      </c>
      <c r="H5357" s="35">
        <v>13</v>
      </c>
      <c r="I5357" s="36"/>
    </row>
    <row r="5358" spans="2:9" ht="15.75" thickTop="1" thickBot="1" x14ac:dyDescent="0.25">
      <c r="B5358" s="22">
        <v>5353</v>
      </c>
      <c r="C5358" s="32">
        <v>74532</v>
      </c>
      <c r="D5358" s="33" t="s">
        <v>4008</v>
      </c>
      <c r="E5358" s="34">
        <v>-12.3</v>
      </c>
      <c r="F5358" s="34">
        <v>9.1</v>
      </c>
      <c r="G5358" s="35">
        <v>442</v>
      </c>
      <c r="H5358" s="35">
        <v>13</v>
      </c>
      <c r="I5358" s="36"/>
    </row>
    <row r="5359" spans="2:9" ht="15.75" thickTop="1" thickBot="1" x14ac:dyDescent="0.25">
      <c r="B5359" s="22">
        <v>5354</v>
      </c>
      <c r="C5359" s="32">
        <v>74535</v>
      </c>
      <c r="D5359" s="33" t="s">
        <v>4009</v>
      </c>
      <c r="E5359" s="34">
        <v>-12.1</v>
      </c>
      <c r="F5359" s="34">
        <v>9</v>
      </c>
      <c r="G5359" s="35">
        <v>479</v>
      </c>
      <c r="H5359" s="35">
        <v>13</v>
      </c>
      <c r="I5359" s="36"/>
    </row>
    <row r="5360" spans="2:9" ht="15.75" thickTop="1" thickBot="1" x14ac:dyDescent="0.25">
      <c r="B5360" s="22">
        <v>5355</v>
      </c>
      <c r="C5360" s="32">
        <v>74538</v>
      </c>
      <c r="D5360" s="33" t="s">
        <v>911</v>
      </c>
      <c r="E5360" s="34">
        <v>-11.3</v>
      </c>
      <c r="F5360" s="34">
        <v>9.6999999999999993</v>
      </c>
      <c r="G5360" s="35">
        <v>348</v>
      </c>
      <c r="H5360" s="35">
        <v>13</v>
      </c>
      <c r="I5360" s="36"/>
    </row>
    <row r="5361" spans="2:9" ht="15.75" thickTop="1" thickBot="1" x14ac:dyDescent="0.25">
      <c r="B5361" s="22">
        <v>5356</v>
      </c>
      <c r="C5361" s="32">
        <v>74541</v>
      </c>
      <c r="D5361" s="33" t="s">
        <v>4010</v>
      </c>
      <c r="E5361" s="34">
        <v>-12.6</v>
      </c>
      <c r="F5361" s="34">
        <v>8.9</v>
      </c>
      <c r="G5361" s="35">
        <v>478</v>
      </c>
      <c r="H5361" s="35">
        <v>13</v>
      </c>
      <c r="I5361" s="36"/>
    </row>
    <row r="5362" spans="2:9" ht="15.75" thickTop="1" thickBot="1" x14ac:dyDescent="0.25">
      <c r="B5362" s="22">
        <v>5357</v>
      </c>
      <c r="C5362" s="32">
        <v>74542</v>
      </c>
      <c r="D5362" s="33" t="s">
        <v>4011</v>
      </c>
      <c r="E5362" s="34">
        <v>-11.3</v>
      </c>
      <c r="F5362" s="34">
        <v>9.8000000000000007</v>
      </c>
      <c r="G5362" s="35">
        <v>328</v>
      </c>
      <c r="H5362" s="35">
        <v>13</v>
      </c>
      <c r="I5362" s="36"/>
    </row>
    <row r="5363" spans="2:9" ht="15.75" thickTop="1" thickBot="1" x14ac:dyDescent="0.25">
      <c r="B5363" s="22">
        <v>5358</v>
      </c>
      <c r="C5363" s="32">
        <v>74544</v>
      </c>
      <c r="D5363" s="33" t="s">
        <v>4012</v>
      </c>
      <c r="E5363" s="34">
        <v>-11.6</v>
      </c>
      <c r="F5363" s="34">
        <v>9.6</v>
      </c>
      <c r="G5363" s="35">
        <v>363</v>
      </c>
      <c r="H5363" s="35">
        <v>13</v>
      </c>
      <c r="I5363" s="36"/>
    </row>
    <row r="5364" spans="2:9" ht="15.75" thickTop="1" thickBot="1" x14ac:dyDescent="0.25">
      <c r="B5364" s="22">
        <v>5359</v>
      </c>
      <c r="C5364" s="32">
        <v>74545</v>
      </c>
      <c r="D5364" s="33" t="s">
        <v>4013</v>
      </c>
      <c r="E5364" s="34">
        <v>-12.2</v>
      </c>
      <c r="F5364" s="34">
        <v>9</v>
      </c>
      <c r="G5364" s="35">
        <v>466</v>
      </c>
      <c r="H5364" s="35">
        <v>13</v>
      </c>
      <c r="I5364" s="36"/>
    </row>
    <row r="5365" spans="2:9" ht="15.75" thickTop="1" thickBot="1" x14ac:dyDescent="0.25">
      <c r="B5365" s="22">
        <v>5360</v>
      </c>
      <c r="C5365" s="32">
        <v>74547</v>
      </c>
      <c r="D5365" s="33" t="s">
        <v>4014</v>
      </c>
      <c r="E5365" s="34">
        <v>-11.9</v>
      </c>
      <c r="F5365" s="34">
        <v>9.3000000000000007</v>
      </c>
      <c r="G5365" s="35">
        <v>414</v>
      </c>
      <c r="H5365" s="35">
        <v>13</v>
      </c>
      <c r="I5365" s="36"/>
    </row>
    <row r="5366" spans="2:9" ht="15.75" thickTop="1" thickBot="1" x14ac:dyDescent="0.25">
      <c r="B5366" s="22">
        <v>5361</v>
      </c>
      <c r="C5366" s="32">
        <v>74549</v>
      </c>
      <c r="D5366" s="33" t="s">
        <v>4015</v>
      </c>
      <c r="E5366" s="34">
        <v>-12.2</v>
      </c>
      <c r="F5366" s="34">
        <v>9.1999999999999993</v>
      </c>
      <c r="G5366" s="35">
        <v>431</v>
      </c>
      <c r="H5366" s="35">
        <v>13</v>
      </c>
      <c r="I5366" s="36"/>
    </row>
    <row r="5367" spans="2:9" ht="15.75" thickTop="1" thickBot="1" x14ac:dyDescent="0.25">
      <c r="B5367" s="22">
        <v>5362</v>
      </c>
      <c r="C5367" s="32">
        <v>74564</v>
      </c>
      <c r="D5367" s="33" t="s">
        <v>4016</v>
      </c>
      <c r="E5367" s="34">
        <v>-12.1</v>
      </c>
      <c r="F5367" s="34">
        <v>9.4</v>
      </c>
      <c r="G5367" s="35">
        <v>420</v>
      </c>
      <c r="H5367" s="35">
        <v>13</v>
      </c>
      <c r="I5367" s="36"/>
    </row>
    <row r="5368" spans="2:9" ht="15.75" thickTop="1" thickBot="1" x14ac:dyDescent="0.25">
      <c r="B5368" s="22">
        <v>5363</v>
      </c>
      <c r="C5368" s="32">
        <v>74572</v>
      </c>
      <c r="D5368" s="33" t="s">
        <v>4017</v>
      </c>
      <c r="E5368" s="34">
        <v>-12.5</v>
      </c>
      <c r="F5368" s="34">
        <v>8.9</v>
      </c>
      <c r="G5368" s="35">
        <v>467</v>
      </c>
      <c r="H5368" s="35">
        <v>13</v>
      </c>
      <c r="I5368" s="36"/>
    </row>
    <row r="5369" spans="2:9" ht="15.75" thickTop="1" thickBot="1" x14ac:dyDescent="0.25">
      <c r="B5369" s="22">
        <v>5364</v>
      </c>
      <c r="C5369" s="32">
        <v>74575</v>
      </c>
      <c r="D5369" s="33" t="s">
        <v>4018</v>
      </c>
      <c r="E5369" s="34">
        <v>-12.6</v>
      </c>
      <c r="F5369" s="34">
        <v>8.8000000000000007</v>
      </c>
      <c r="G5369" s="35">
        <v>494</v>
      </c>
      <c r="H5369" s="35">
        <v>13</v>
      </c>
      <c r="I5369" s="36"/>
    </row>
    <row r="5370" spans="2:9" ht="15.75" thickTop="1" thickBot="1" x14ac:dyDescent="0.25">
      <c r="B5370" s="22">
        <v>5365</v>
      </c>
      <c r="C5370" s="32">
        <v>74579</v>
      </c>
      <c r="D5370" s="33" t="s">
        <v>4019</v>
      </c>
      <c r="E5370" s="34">
        <v>-13.1</v>
      </c>
      <c r="F5370" s="34">
        <v>8.5</v>
      </c>
      <c r="G5370" s="35">
        <v>515</v>
      </c>
      <c r="H5370" s="35">
        <v>13</v>
      </c>
      <c r="I5370" s="36"/>
    </row>
    <row r="5371" spans="2:9" ht="15.75" thickTop="1" thickBot="1" x14ac:dyDescent="0.25">
      <c r="B5371" s="22">
        <v>5366</v>
      </c>
      <c r="C5371" s="32">
        <v>74582</v>
      </c>
      <c r="D5371" s="33" t="s">
        <v>4020</v>
      </c>
      <c r="E5371" s="34">
        <v>-12.4</v>
      </c>
      <c r="F5371" s="34">
        <v>9</v>
      </c>
      <c r="G5371" s="35">
        <v>452</v>
      </c>
      <c r="H5371" s="35">
        <v>13</v>
      </c>
      <c r="I5371" s="36"/>
    </row>
    <row r="5372" spans="2:9" ht="15.75" thickTop="1" thickBot="1" x14ac:dyDescent="0.25">
      <c r="B5372" s="22">
        <v>5367</v>
      </c>
      <c r="C5372" s="32">
        <v>74585</v>
      </c>
      <c r="D5372" s="33" t="s">
        <v>4021</v>
      </c>
      <c r="E5372" s="34">
        <v>-12.3</v>
      </c>
      <c r="F5372" s="34">
        <v>9.1</v>
      </c>
      <c r="G5372" s="35">
        <v>424</v>
      </c>
      <c r="H5372" s="35">
        <v>13</v>
      </c>
      <c r="I5372" s="36"/>
    </row>
    <row r="5373" spans="2:9" ht="15.75" thickTop="1" thickBot="1" x14ac:dyDescent="0.25">
      <c r="B5373" s="22">
        <v>5368</v>
      </c>
      <c r="C5373" s="32">
        <v>74586</v>
      </c>
      <c r="D5373" s="33" t="s">
        <v>4022</v>
      </c>
      <c r="E5373" s="34">
        <v>-12.3</v>
      </c>
      <c r="F5373" s="34">
        <v>9</v>
      </c>
      <c r="G5373" s="35">
        <v>443</v>
      </c>
      <c r="H5373" s="35">
        <v>13</v>
      </c>
      <c r="I5373" s="36"/>
    </row>
    <row r="5374" spans="2:9" ht="15.75" thickTop="1" thickBot="1" x14ac:dyDescent="0.25">
      <c r="B5374" s="22">
        <v>5369</v>
      </c>
      <c r="C5374" s="32">
        <v>74589</v>
      </c>
      <c r="D5374" s="33" t="s">
        <v>4023</v>
      </c>
      <c r="E5374" s="34">
        <v>-12.5</v>
      </c>
      <c r="F5374" s="34">
        <v>9.1</v>
      </c>
      <c r="G5374" s="35">
        <v>430</v>
      </c>
      <c r="H5374" s="35">
        <v>13</v>
      </c>
      <c r="I5374" s="36"/>
    </row>
    <row r="5375" spans="2:9" ht="15.75" thickTop="1" thickBot="1" x14ac:dyDescent="0.25">
      <c r="B5375" s="22">
        <v>5370</v>
      </c>
      <c r="C5375" s="32">
        <v>74592</v>
      </c>
      <c r="D5375" s="33" t="s">
        <v>4024</v>
      </c>
      <c r="E5375" s="34">
        <v>-12</v>
      </c>
      <c r="F5375" s="34">
        <v>9.4</v>
      </c>
      <c r="G5375" s="35">
        <v>365</v>
      </c>
      <c r="H5375" s="35">
        <v>13</v>
      </c>
      <c r="I5375" s="36"/>
    </row>
    <row r="5376" spans="2:9" ht="15.75" thickTop="1" thickBot="1" x14ac:dyDescent="0.25">
      <c r="B5376" s="22">
        <v>5371</v>
      </c>
      <c r="C5376" s="32">
        <v>74594</v>
      </c>
      <c r="D5376" s="33" t="s">
        <v>4025</v>
      </c>
      <c r="E5376" s="34">
        <v>-12.8</v>
      </c>
      <c r="F5376" s="34">
        <v>8.8000000000000007</v>
      </c>
      <c r="G5376" s="35">
        <v>465</v>
      </c>
      <c r="H5376" s="35">
        <v>13</v>
      </c>
      <c r="I5376" s="36"/>
    </row>
    <row r="5377" spans="2:9" ht="15.75" thickTop="1" thickBot="1" x14ac:dyDescent="0.25">
      <c r="B5377" s="22">
        <v>5372</v>
      </c>
      <c r="C5377" s="32">
        <v>74595</v>
      </c>
      <c r="D5377" s="33" t="s">
        <v>4026</v>
      </c>
      <c r="E5377" s="34">
        <v>-12.3</v>
      </c>
      <c r="F5377" s="34">
        <v>9</v>
      </c>
      <c r="G5377" s="35">
        <v>454</v>
      </c>
      <c r="H5377" s="35">
        <v>13</v>
      </c>
      <c r="I5377" s="36"/>
    </row>
    <row r="5378" spans="2:9" ht="15.75" thickTop="1" thickBot="1" x14ac:dyDescent="0.25">
      <c r="B5378" s="22">
        <v>5373</v>
      </c>
      <c r="C5378" s="32">
        <v>74597</v>
      </c>
      <c r="D5378" s="33" t="s">
        <v>4027</v>
      </c>
      <c r="E5378" s="34">
        <v>-12.7</v>
      </c>
      <c r="F5378" s="34">
        <v>8.8000000000000007</v>
      </c>
      <c r="G5378" s="35">
        <v>481</v>
      </c>
      <c r="H5378" s="35">
        <v>13</v>
      </c>
      <c r="I5378" s="36"/>
    </row>
    <row r="5379" spans="2:9" ht="15.75" thickTop="1" thickBot="1" x14ac:dyDescent="0.25">
      <c r="B5379" s="22">
        <v>5374</v>
      </c>
      <c r="C5379" s="32">
        <v>74599</v>
      </c>
      <c r="D5379" s="33" t="s">
        <v>4028</v>
      </c>
      <c r="E5379" s="34">
        <v>-12.7</v>
      </c>
      <c r="F5379" s="34">
        <v>8.9</v>
      </c>
      <c r="G5379" s="35">
        <v>465</v>
      </c>
      <c r="H5379" s="35">
        <v>13</v>
      </c>
      <c r="I5379" s="36"/>
    </row>
    <row r="5380" spans="2:9" ht="15.75" thickTop="1" thickBot="1" x14ac:dyDescent="0.25">
      <c r="B5380" s="22">
        <v>5375</v>
      </c>
      <c r="C5380" s="32">
        <v>74613</v>
      </c>
      <c r="D5380" s="33" t="s">
        <v>4029</v>
      </c>
      <c r="E5380" s="34">
        <v>-10.6</v>
      </c>
      <c r="F5380" s="34">
        <v>10.3</v>
      </c>
      <c r="G5380" s="35">
        <v>253</v>
      </c>
      <c r="H5380" s="35">
        <v>13</v>
      </c>
      <c r="I5380" s="36"/>
    </row>
    <row r="5381" spans="2:9" ht="15.75" thickTop="1" thickBot="1" x14ac:dyDescent="0.25">
      <c r="B5381" s="22">
        <v>5376</v>
      </c>
      <c r="C5381" s="32">
        <v>74626</v>
      </c>
      <c r="D5381" s="33" t="s">
        <v>4030</v>
      </c>
      <c r="E5381" s="34">
        <v>-10.6</v>
      </c>
      <c r="F5381" s="34">
        <v>10.3</v>
      </c>
      <c r="G5381" s="35">
        <v>247</v>
      </c>
      <c r="H5381" s="35">
        <v>13</v>
      </c>
      <c r="I5381" s="36"/>
    </row>
    <row r="5382" spans="2:9" ht="15.75" thickTop="1" thickBot="1" x14ac:dyDescent="0.25">
      <c r="B5382" s="22">
        <v>5377</v>
      </c>
      <c r="C5382" s="32">
        <v>74629</v>
      </c>
      <c r="D5382" s="33" t="s">
        <v>4031</v>
      </c>
      <c r="E5382" s="34">
        <v>-10.6</v>
      </c>
      <c r="F5382" s="34">
        <v>10.199999999999999</v>
      </c>
      <c r="G5382" s="35">
        <v>260</v>
      </c>
      <c r="H5382" s="35">
        <v>13</v>
      </c>
      <c r="I5382" s="36"/>
    </row>
    <row r="5383" spans="2:9" ht="15.75" thickTop="1" thickBot="1" x14ac:dyDescent="0.25">
      <c r="B5383" s="22">
        <v>5378</v>
      </c>
      <c r="C5383" s="32">
        <v>74632</v>
      </c>
      <c r="D5383" s="33" t="s">
        <v>4032</v>
      </c>
      <c r="E5383" s="34">
        <v>-10.8</v>
      </c>
      <c r="F5383" s="34">
        <v>10</v>
      </c>
      <c r="G5383" s="35">
        <v>303</v>
      </c>
      <c r="H5383" s="35">
        <v>13</v>
      </c>
      <c r="I5383" s="36"/>
    </row>
    <row r="5384" spans="2:9" ht="15.75" thickTop="1" thickBot="1" x14ac:dyDescent="0.25">
      <c r="B5384" s="22">
        <v>5379</v>
      </c>
      <c r="C5384" s="32">
        <v>74635</v>
      </c>
      <c r="D5384" s="33" t="s">
        <v>4033</v>
      </c>
      <c r="E5384" s="34">
        <v>-11.2</v>
      </c>
      <c r="F5384" s="34">
        <v>9.8000000000000007</v>
      </c>
      <c r="G5384" s="35">
        <v>333</v>
      </c>
      <c r="H5384" s="35">
        <v>13</v>
      </c>
      <c r="I5384" s="36"/>
    </row>
    <row r="5385" spans="2:9" ht="15.75" thickTop="1" thickBot="1" x14ac:dyDescent="0.25">
      <c r="B5385" s="22">
        <v>5380</v>
      </c>
      <c r="C5385" s="32">
        <v>74638</v>
      </c>
      <c r="D5385" s="33" t="s">
        <v>424</v>
      </c>
      <c r="E5385" s="34">
        <v>-12.2</v>
      </c>
      <c r="F5385" s="34">
        <v>8.9</v>
      </c>
      <c r="G5385" s="35">
        <v>477</v>
      </c>
      <c r="H5385" s="35">
        <v>13</v>
      </c>
      <c r="I5385" s="36"/>
    </row>
    <row r="5386" spans="2:9" ht="15.75" thickTop="1" thickBot="1" x14ac:dyDescent="0.25">
      <c r="B5386" s="22">
        <v>5381</v>
      </c>
      <c r="C5386" s="32">
        <v>74639</v>
      </c>
      <c r="D5386" s="33" t="s">
        <v>4034</v>
      </c>
      <c r="E5386" s="34">
        <v>-11</v>
      </c>
      <c r="F5386" s="34">
        <v>9.8000000000000007</v>
      </c>
      <c r="G5386" s="35">
        <v>326</v>
      </c>
      <c r="H5386" s="35">
        <v>13</v>
      </c>
      <c r="I5386" s="36"/>
    </row>
    <row r="5387" spans="2:9" ht="15.75" thickTop="1" thickBot="1" x14ac:dyDescent="0.25">
      <c r="B5387" s="22">
        <v>5382</v>
      </c>
      <c r="C5387" s="32">
        <v>74653</v>
      </c>
      <c r="D5387" s="33" t="s">
        <v>4035</v>
      </c>
      <c r="E5387" s="34">
        <v>-11.5</v>
      </c>
      <c r="F5387" s="34">
        <v>9.6</v>
      </c>
      <c r="G5387" s="35">
        <v>348</v>
      </c>
      <c r="H5387" s="35">
        <v>13</v>
      </c>
      <c r="I5387" s="36"/>
    </row>
    <row r="5388" spans="2:9" ht="15.75" thickTop="1" thickBot="1" x14ac:dyDescent="0.25">
      <c r="B5388" s="22">
        <v>5383</v>
      </c>
      <c r="C5388" s="32">
        <v>74670</v>
      </c>
      <c r="D5388" s="33" t="s">
        <v>4036</v>
      </c>
      <c r="E5388" s="34">
        <v>-11.2</v>
      </c>
      <c r="F5388" s="34">
        <v>9.6999999999999993</v>
      </c>
      <c r="G5388" s="35">
        <v>346</v>
      </c>
      <c r="H5388" s="35">
        <v>13</v>
      </c>
      <c r="I5388" s="36"/>
    </row>
    <row r="5389" spans="2:9" ht="15.75" thickTop="1" thickBot="1" x14ac:dyDescent="0.25">
      <c r="B5389" s="22">
        <v>5384</v>
      </c>
      <c r="C5389" s="32">
        <v>74673</v>
      </c>
      <c r="D5389" s="33" t="s">
        <v>4037</v>
      </c>
      <c r="E5389" s="34">
        <v>-11.3</v>
      </c>
      <c r="F5389" s="34">
        <v>9.9</v>
      </c>
      <c r="G5389" s="35">
        <v>285</v>
      </c>
      <c r="H5389" s="35">
        <v>13</v>
      </c>
      <c r="I5389" s="36"/>
    </row>
    <row r="5390" spans="2:9" ht="15.75" thickTop="1" thickBot="1" x14ac:dyDescent="0.25">
      <c r="B5390" s="22">
        <v>5385</v>
      </c>
      <c r="C5390" s="32">
        <v>74676</v>
      </c>
      <c r="D5390" s="33" t="s">
        <v>4038</v>
      </c>
      <c r="E5390" s="34">
        <v>-11.2</v>
      </c>
      <c r="F5390" s="34">
        <v>9.6999999999999993</v>
      </c>
      <c r="G5390" s="35">
        <v>346</v>
      </c>
      <c r="H5390" s="35">
        <v>13</v>
      </c>
      <c r="I5390" s="36"/>
    </row>
    <row r="5391" spans="2:9" ht="15.75" thickTop="1" thickBot="1" x14ac:dyDescent="0.25">
      <c r="B5391" s="22">
        <v>5386</v>
      </c>
      <c r="C5391" s="32">
        <v>74677</v>
      </c>
      <c r="D5391" s="33" t="s">
        <v>4039</v>
      </c>
      <c r="E5391" s="34">
        <v>-11</v>
      </c>
      <c r="F5391" s="34">
        <v>10.1</v>
      </c>
      <c r="G5391" s="35">
        <v>264</v>
      </c>
      <c r="H5391" s="35">
        <v>13</v>
      </c>
      <c r="I5391" s="36"/>
    </row>
    <row r="5392" spans="2:9" ht="15.75" thickTop="1" thickBot="1" x14ac:dyDescent="0.25">
      <c r="B5392" s="22">
        <v>5387</v>
      </c>
      <c r="C5392" s="32">
        <v>74679</v>
      </c>
      <c r="D5392" s="33" t="s">
        <v>4040</v>
      </c>
      <c r="E5392" s="34">
        <v>-11</v>
      </c>
      <c r="F5392" s="34">
        <v>9.9</v>
      </c>
      <c r="G5392" s="35">
        <v>303</v>
      </c>
      <c r="H5392" s="35">
        <v>13</v>
      </c>
      <c r="I5392" s="36"/>
    </row>
    <row r="5393" spans="2:9" ht="15.75" thickTop="1" thickBot="1" x14ac:dyDescent="0.25">
      <c r="B5393" s="22">
        <v>5388</v>
      </c>
      <c r="C5393" s="32">
        <v>74706</v>
      </c>
      <c r="D5393" s="33" t="s">
        <v>4041</v>
      </c>
      <c r="E5393" s="34">
        <v>-11</v>
      </c>
      <c r="F5393" s="34">
        <v>9.8000000000000007</v>
      </c>
      <c r="G5393" s="35">
        <v>319</v>
      </c>
      <c r="H5393" s="35">
        <v>6</v>
      </c>
      <c r="I5393" s="36"/>
    </row>
    <row r="5394" spans="2:9" ht="15.75" thickTop="1" thickBot="1" x14ac:dyDescent="0.25">
      <c r="B5394" s="22">
        <v>5389</v>
      </c>
      <c r="C5394" s="32">
        <v>74722</v>
      </c>
      <c r="D5394" s="33" t="s">
        <v>4042</v>
      </c>
      <c r="E5394" s="34">
        <v>-11.3</v>
      </c>
      <c r="F5394" s="34">
        <v>9.6</v>
      </c>
      <c r="G5394" s="35">
        <v>341</v>
      </c>
      <c r="H5394" s="35">
        <v>6</v>
      </c>
      <c r="I5394" s="36"/>
    </row>
    <row r="5395" spans="2:9" ht="15.75" thickTop="1" thickBot="1" x14ac:dyDescent="0.25">
      <c r="B5395" s="22">
        <v>5390</v>
      </c>
      <c r="C5395" s="32">
        <v>74731</v>
      </c>
      <c r="D5395" s="33" t="s">
        <v>4043</v>
      </c>
      <c r="E5395" s="34">
        <v>-11.8</v>
      </c>
      <c r="F5395" s="34">
        <v>9.1</v>
      </c>
      <c r="G5395" s="35">
        <v>424</v>
      </c>
      <c r="H5395" s="35">
        <v>6</v>
      </c>
      <c r="I5395" s="36"/>
    </row>
    <row r="5396" spans="2:9" ht="15.75" thickTop="1" thickBot="1" x14ac:dyDescent="0.25">
      <c r="B5396" s="22">
        <v>5391</v>
      </c>
      <c r="C5396" s="32">
        <v>74736</v>
      </c>
      <c r="D5396" s="33" t="s">
        <v>4044</v>
      </c>
      <c r="E5396" s="34">
        <v>-11.2</v>
      </c>
      <c r="F5396" s="34">
        <v>9.8000000000000007</v>
      </c>
      <c r="G5396" s="35">
        <v>276</v>
      </c>
      <c r="H5396" s="35">
        <v>13</v>
      </c>
      <c r="I5396" s="36"/>
    </row>
    <row r="5397" spans="2:9" ht="15.75" thickTop="1" thickBot="1" x14ac:dyDescent="0.25">
      <c r="B5397" s="22">
        <v>5392</v>
      </c>
      <c r="C5397" s="32">
        <v>74740</v>
      </c>
      <c r="D5397" s="33" t="s">
        <v>4045</v>
      </c>
      <c r="E5397" s="34">
        <v>-10.8</v>
      </c>
      <c r="F5397" s="34">
        <v>10.3</v>
      </c>
      <c r="G5397" s="35">
        <v>225</v>
      </c>
      <c r="H5397" s="35">
        <v>6</v>
      </c>
      <c r="I5397" s="36"/>
    </row>
    <row r="5398" spans="2:9" ht="15.75" thickTop="1" thickBot="1" x14ac:dyDescent="0.25">
      <c r="B5398" s="22">
        <v>5393</v>
      </c>
      <c r="C5398" s="32">
        <v>74743</v>
      </c>
      <c r="D5398" s="33" t="s">
        <v>4046</v>
      </c>
      <c r="E5398" s="34">
        <v>-11.1</v>
      </c>
      <c r="F5398" s="34">
        <v>9.6999999999999993</v>
      </c>
      <c r="G5398" s="35">
        <v>329</v>
      </c>
      <c r="H5398" s="35">
        <v>6</v>
      </c>
      <c r="I5398" s="36"/>
    </row>
    <row r="5399" spans="2:9" ht="15.75" thickTop="1" thickBot="1" x14ac:dyDescent="0.25">
      <c r="B5399" s="22">
        <v>5394</v>
      </c>
      <c r="C5399" s="32">
        <v>74744</v>
      </c>
      <c r="D5399" s="33" t="s">
        <v>4047</v>
      </c>
      <c r="E5399" s="34">
        <v>-11.6</v>
      </c>
      <c r="F5399" s="34">
        <v>9.5</v>
      </c>
      <c r="G5399" s="35">
        <v>360</v>
      </c>
      <c r="H5399" s="35">
        <v>13</v>
      </c>
      <c r="I5399" s="36"/>
    </row>
    <row r="5400" spans="2:9" ht="15.75" thickTop="1" thickBot="1" x14ac:dyDescent="0.25">
      <c r="B5400" s="22">
        <v>5395</v>
      </c>
      <c r="C5400" s="32">
        <v>74746</v>
      </c>
      <c r="D5400" s="33" t="s">
        <v>4048</v>
      </c>
      <c r="E5400" s="34">
        <v>-11.8</v>
      </c>
      <c r="F5400" s="34">
        <v>9.1</v>
      </c>
      <c r="G5400" s="35">
        <v>421</v>
      </c>
      <c r="H5400" s="35">
        <v>6</v>
      </c>
      <c r="I5400" s="36"/>
    </row>
    <row r="5401" spans="2:9" ht="15.75" thickTop="1" thickBot="1" x14ac:dyDescent="0.25">
      <c r="B5401" s="22">
        <v>5396</v>
      </c>
      <c r="C5401" s="32">
        <v>74747</v>
      </c>
      <c r="D5401" s="33" t="s">
        <v>4049</v>
      </c>
      <c r="E5401" s="34">
        <v>-11.1</v>
      </c>
      <c r="F5401" s="34">
        <v>9.8000000000000007</v>
      </c>
      <c r="G5401" s="35">
        <v>322</v>
      </c>
      <c r="H5401" s="35">
        <v>13</v>
      </c>
      <c r="I5401" s="36"/>
    </row>
    <row r="5402" spans="2:9" ht="15.75" thickTop="1" thickBot="1" x14ac:dyDescent="0.25">
      <c r="B5402" s="22">
        <v>5397</v>
      </c>
      <c r="C5402" s="32">
        <v>74749</v>
      </c>
      <c r="D5402" s="33" t="s">
        <v>3906</v>
      </c>
      <c r="E5402" s="34">
        <v>-11.1</v>
      </c>
      <c r="F5402" s="34">
        <v>9.8000000000000007</v>
      </c>
      <c r="G5402" s="35">
        <v>317</v>
      </c>
      <c r="H5402" s="35">
        <v>6</v>
      </c>
      <c r="I5402" s="36"/>
    </row>
    <row r="5403" spans="2:9" ht="15.75" thickTop="1" thickBot="1" x14ac:dyDescent="0.25">
      <c r="B5403" s="22">
        <v>5398</v>
      </c>
      <c r="C5403" s="32">
        <v>74821</v>
      </c>
      <c r="D5403" s="33" t="s">
        <v>4050</v>
      </c>
      <c r="E5403" s="34">
        <v>-11</v>
      </c>
      <c r="F5403" s="34">
        <v>9.9</v>
      </c>
      <c r="G5403" s="35">
        <v>289</v>
      </c>
      <c r="H5403" s="35">
        <v>12</v>
      </c>
      <c r="I5403" s="36"/>
    </row>
    <row r="5404" spans="2:9" ht="15.75" thickTop="1" thickBot="1" x14ac:dyDescent="0.25">
      <c r="B5404" s="22">
        <v>5399</v>
      </c>
      <c r="C5404" s="32">
        <v>74831</v>
      </c>
      <c r="D5404" s="33" t="s">
        <v>4051</v>
      </c>
      <c r="E5404" s="34">
        <v>-10.8</v>
      </c>
      <c r="F5404" s="34">
        <v>10</v>
      </c>
      <c r="G5404" s="35">
        <v>271</v>
      </c>
      <c r="H5404" s="35">
        <v>13</v>
      </c>
      <c r="I5404" s="36"/>
    </row>
    <row r="5405" spans="2:9" ht="15.75" thickTop="1" thickBot="1" x14ac:dyDescent="0.25">
      <c r="B5405" s="22">
        <v>5400</v>
      </c>
      <c r="C5405" s="32">
        <v>74834</v>
      </c>
      <c r="D5405" s="33" t="s">
        <v>4052</v>
      </c>
      <c r="E5405" s="34">
        <v>-11</v>
      </c>
      <c r="F5405" s="34">
        <v>10.1</v>
      </c>
      <c r="G5405" s="35">
        <v>230</v>
      </c>
      <c r="H5405" s="35">
        <v>6</v>
      </c>
      <c r="I5405" s="36"/>
    </row>
    <row r="5406" spans="2:9" ht="15.75" thickTop="1" thickBot="1" x14ac:dyDescent="0.25">
      <c r="B5406" s="22">
        <v>5401</v>
      </c>
      <c r="C5406" s="32">
        <v>74838</v>
      </c>
      <c r="D5406" s="33" t="s">
        <v>4053</v>
      </c>
      <c r="E5406" s="34">
        <v>-11.8</v>
      </c>
      <c r="F5406" s="34">
        <v>9.1</v>
      </c>
      <c r="G5406" s="35">
        <v>437</v>
      </c>
      <c r="H5406" s="35">
        <v>6</v>
      </c>
      <c r="I5406" s="36"/>
    </row>
    <row r="5407" spans="2:9" ht="15.75" thickTop="1" thickBot="1" x14ac:dyDescent="0.25">
      <c r="B5407" s="22">
        <v>5402</v>
      </c>
      <c r="C5407" s="32">
        <v>74842</v>
      </c>
      <c r="D5407" s="33" t="s">
        <v>4054</v>
      </c>
      <c r="E5407" s="34">
        <v>-11</v>
      </c>
      <c r="F5407" s="34">
        <v>10.1</v>
      </c>
      <c r="G5407" s="35">
        <v>256</v>
      </c>
      <c r="H5407" s="35">
        <v>6</v>
      </c>
      <c r="I5407" s="36"/>
    </row>
    <row r="5408" spans="2:9" ht="15.75" thickTop="1" thickBot="1" x14ac:dyDescent="0.25">
      <c r="B5408" s="22">
        <v>5403</v>
      </c>
      <c r="C5408" s="32">
        <v>74847</v>
      </c>
      <c r="D5408" s="33" t="s">
        <v>4055</v>
      </c>
      <c r="E5408" s="34">
        <v>-11</v>
      </c>
      <c r="F5408" s="34">
        <v>9.8000000000000007</v>
      </c>
      <c r="G5408" s="35">
        <v>297</v>
      </c>
      <c r="H5408" s="35">
        <v>12</v>
      </c>
      <c r="I5408" s="36"/>
    </row>
    <row r="5409" spans="2:9" ht="15.75" thickTop="1" thickBot="1" x14ac:dyDescent="0.25">
      <c r="B5409" s="22">
        <v>5404</v>
      </c>
      <c r="C5409" s="32">
        <v>74850</v>
      </c>
      <c r="D5409" s="33" t="s">
        <v>4056</v>
      </c>
      <c r="E5409" s="34">
        <v>-10.9</v>
      </c>
      <c r="F5409" s="34">
        <v>9.8000000000000007</v>
      </c>
      <c r="G5409" s="35">
        <v>316</v>
      </c>
      <c r="H5409" s="35">
        <v>6</v>
      </c>
      <c r="I5409" s="36"/>
    </row>
    <row r="5410" spans="2:9" ht="15.75" thickTop="1" thickBot="1" x14ac:dyDescent="0.25">
      <c r="B5410" s="22">
        <v>5405</v>
      </c>
      <c r="C5410" s="32">
        <v>74855</v>
      </c>
      <c r="D5410" s="33" t="s">
        <v>4057</v>
      </c>
      <c r="E5410" s="34">
        <v>-10.5</v>
      </c>
      <c r="F5410" s="34">
        <v>10.5</v>
      </c>
      <c r="G5410" s="35">
        <v>162</v>
      </c>
      <c r="H5410" s="35">
        <v>12</v>
      </c>
      <c r="I5410" s="36"/>
    </row>
    <row r="5411" spans="2:9" ht="15.75" thickTop="1" thickBot="1" x14ac:dyDescent="0.25">
      <c r="B5411" s="22">
        <v>5406</v>
      </c>
      <c r="C5411" s="32">
        <v>74858</v>
      </c>
      <c r="D5411" s="33" t="s">
        <v>4058</v>
      </c>
      <c r="E5411" s="34">
        <v>-10.7</v>
      </c>
      <c r="F5411" s="34">
        <v>10.199999999999999</v>
      </c>
      <c r="G5411" s="35">
        <v>230</v>
      </c>
      <c r="H5411" s="35">
        <v>12</v>
      </c>
      <c r="I5411" s="36"/>
    </row>
    <row r="5412" spans="2:9" ht="15.75" thickTop="1" thickBot="1" x14ac:dyDescent="0.25">
      <c r="B5412" s="22">
        <v>5407</v>
      </c>
      <c r="C5412" s="32">
        <v>74861</v>
      </c>
      <c r="D5412" s="33" t="s">
        <v>4059</v>
      </c>
      <c r="E5412" s="34">
        <v>-10.7</v>
      </c>
      <c r="F5412" s="34">
        <v>10.4</v>
      </c>
      <c r="G5412" s="35">
        <v>200</v>
      </c>
      <c r="H5412" s="35">
        <v>13</v>
      </c>
      <c r="I5412" s="36"/>
    </row>
    <row r="5413" spans="2:9" ht="15.75" thickTop="1" thickBot="1" x14ac:dyDescent="0.25">
      <c r="B5413" s="22">
        <v>5408</v>
      </c>
      <c r="C5413" s="32">
        <v>74862</v>
      </c>
      <c r="D5413" s="33" t="s">
        <v>4060</v>
      </c>
      <c r="E5413" s="34">
        <v>-10.9</v>
      </c>
      <c r="F5413" s="34">
        <v>10.1</v>
      </c>
      <c r="G5413" s="35">
        <v>238</v>
      </c>
      <c r="H5413" s="35">
        <v>12</v>
      </c>
      <c r="I5413" s="36"/>
    </row>
    <row r="5414" spans="2:9" ht="15.75" thickTop="1" thickBot="1" x14ac:dyDescent="0.25">
      <c r="B5414" s="22">
        <v>5409</v>
      </c>
      <c r="C5414" s="32">
        <v>74864</v>
      </c>
      <c r="D5414" s="33" t="s">
        <v>4061</v>
      </c>
      <c r="E5414" s="34">
        <v>-11.2</v>
      </c>
      <c r="F5414" s="34">
        <v>9.6</v>
      </c>
      <c r="G5414" s="35">
        <v>350</v>
      </c>
      <c r="H5414" s="35">
        <v>6</v>
      </c>
      <c r="I5414" s="36"/>
    </row>
    <row r="5415" spans="2:9" ht="15.75" thickTop="1" thickBot="1" x14ac:dyDescent="0.25">
      <c r="B5415" s="22">
        <v>5410</v>
      </c>
      <c r="C5415" s="32">
        <v>74865</v>
      </c>
      <c r="D5415" s="33" t="s">
        <v>4062</v>
      </c>
      <c r="E5415" s="34">
        <v>-11</v>
      </c>
      <c r="F5415" s="34">
        <v>10</v>
      </c>
      <c r="G5415" s="35">
        <v>284</v>
      </c>
      <c r="H5415" s="35">
        <v>12</v>
      </c>
      <c r="I5415" s="36"/>
    </row>
    <row r="5416" spans="2:9" ht="15.75" thickTop="1" thickBot="1" x14ac:dyDescent="0.25">
      <c r="B5416" s="22">
        <v>5411</v>
      </c>
      <c r="C5416" s="32">
        <v>74867</v>
      </c>
      <c r="D5416" s="33" t="s">
        <v>2982</v>
      </c>
      <c r="E5416" s="34">
        <v>-10.8</v>
      </c>
      <c r="F5416" s="34">
        <v>9.6999999999999993</v>
      </c>
      <c r="G5416" s="35">
        <v>315</v>
      </c>
      <c r="H5416" s="35">
        <v>12</v>
      </c>
      <c r="I5416" s="36"/>
    </row>
    <row r="5417" spans="2:9" ht="15.75" thickTop="1" thickBot="1" x14ac:dyDescent="0.25">
      <c r="B5417" s="22">
        <v>5412</v>
      </c>
      <c r="C5417" s="32">
        <v>74869</v>
      </c>
      <c r="D5417" s="33" t="s">
        <v>4063</v>
      </c>
      <c r="E5417" s="34">
        <v>-11</v>
      </c>
      <c r="F5417" s="34">
        <v>9.9</v>
      </c>
      <c r="G5417" s="35">
        <v>285</v>
      </c>
      <c r="H5417" s="35">
        <v>12</v>
      </c>
      <c r="I5417" s="36"/>
    </row>
    <row r="5418" spans="2:9" ht="15.75" thickTop="1" thickBot="1" x14ac:dyDescent="0.25">
      <c r="B5418" s="22">
        <v>5413</v>
      </c>
      <c r="C5418" s="32">
        <v>74889</v>
      </c>
      <c r="D5418" s="33" t="s">
        <v>4064</v>
      </c>
      <c r="E5418" s="34">
        <v>-10.5</v>
      </c>
      <c r="F5418" s="34">
        <v>10.5</v>
      </c>
      <c r="G5418" s="35">
        <v>168</v>
      </c>
      <c r="H5418" s="35">
        <v>12</v>
      </c>
      <c r="I5418" s="36"/>
    </row>
    <row r="5419" spans="2:9" ht="15.75" thickTop="1" thickBot="1" x14ac:dyDescent="0.25">
      <c r="B5419" s="22">
        <v>5414</v>
      </c>
      <c r="C5419" s="32">
        <v>74906</v>
      </c>
      <c r="D5419" s="33" t="s">
        <v>4065</v>
      </c>
      <c r="E5419" s="34">
        <v>-11</v>
      </c>
      <c r="F5419" s="34">
        <v>10.1</v>
      </c>
      <c r="G5419" s="35">
        <v>252</v>
      </c>
      <c r="H5419" s="35">
        <v>12</v>
      </c>
      <c r="I5419" s="36"/>
    </row>
    <row r="5420" spans="2:9" ht="15.75" thickTop="1" thickBot="1" x14ac:dyDescent="0.25">
      <c r="B5420" s="22">
        <v>5415</v>
      </c>
      <c r="C5420" s="32">
        <v>74909</v>
      </c>
      <c r="D5420" s="33" t="s">
        <v>4066</v>
      </c>
      <c r="E5420" s="34">
        <v>-10.5</v>
      </c>
      <c r="F5420" s="34">
        <v>10.4</v>
      </c>
      <c r="G5420" s="35">
        <v>182</v>
      </c>
      <c r="H5420" s="35">
        <v>12</v>
      </c>
      <c r="I5420" s="36"/>
    </row>
    <row r="5421" spans="2:9" ht="15.75" thickTop="1" thickBot="1" x14ac:dyDescent="0.25">
      <c r="B5421" s="22">
        <v>5416</v>
      </c>
      <c r="C5421" s="32">
        <v>74912</v>
      </c>
      <c r="D5421" s="33" t="s">
        <v>4067</v>
      </c>
      <c r="E5421" s="34">
        <v>-10.8</v>
      </c>
      <c r="F5421" s="34">
        <v>10.1</v>
      </c>
      <c r="G5421" s="35">
        <v>238</v>
      </c>
      <c r="H5421" s="35">
        <v>12</v>
      </c>
      <c r="I5421" s="36"/>
    </row>
    <row r="5422" spans="2:9" ht="15.75" thickTop="1" thickBot="1" x14ac:dyDescent="0.25">
      <c r="B5422" s="22">
        <v>5417</v>
      </c>
      <c r="C5422" s="32">
        <v>74915</v>
      </c>
      <c r="D5422" s="33" t="s">
        <v>4068</v>
      </c>
      <c r="E5422" s="34">
        <v>-10.6</v>
      </c>
      <c r="F5422" s="34">
        <v>10.3</v>
      </c>
      <c r="G5422" s="35">
        <v>209</v>
      </c>
      <c r="H5422" s="35">
        <v>12</v>
      </c>
      <c r="I5422" s="36"/>
    </row>
    <row r="5423" spans="2:9" ht="15.75" thickTop="1" thickBot="1" x14ac:dyDescent="0.25">
      <c r="B5423" s="22">
        <v>5418</v>
      </c>
      <c r="C5423" s="32">
        <v>74918</v>
      </c>
      <c r="D5423" s="33" t="s">
        <v>4069</v>
      </c>
      <c r="E5423" s="34">
        <v>-10.6</v>
      </c>
      <c r="F5423" s="34">
        <v>10.4</v>
      </c>
      <c r="G5423" s="35">
        <v>188</v>
      </c>
      <c r="H5423" s="35">
        <v>12</v>
      </c>
      <c r="I5423" s="36"/>
    </row>
    <row r="5424" spans="2:9" ht="15.75" thickTop="1" thickBot="1" x14ac:dyDescent="0.25">
      <c r="B5424" s="22">
        <v>5419</v>
      </c>
      <c r="C5424" s="32">
        <v>74921</v>
      </c>
      <c r="D5424" s="33" t="s">
        <v>4070</v>
      </c>
      <c r="E5424" s="34">
        <v>-10.8</v>
      </c>
      <c r="F5424" s="34">
        <v>10.199999999999999</v>
      </c>
      <c r="G5424" s="35">
        <v>216</v>
      </c>
      <c r="H5424" s="35">
        <v>12</v>
      </c>
      <c r="I5424" s="36"/>
    </row>
    <row r="5425" spans="2:9" ht="15.75" thickTop="1" thickBot="1" x14ac:dyDescent="0.25">
      <c r="B5425" s="22">
        <v>5420</v>
      </c>
      <c r="C5425" s="32">
        <v>74924</v>
      </c>
      <c r="D5425" s="33" t="s">
        <v>4071</v>
      </c>
      <c r="E5425" s="34">
        <v>-10.8</v>
      </c>
      <c r="F5425" s="34">
        <v>10.1</v>
      </c>
      <c r="G5425" s="35">
        <v>242</v>
      </c>
      <c r="H5425" s="35">
        <v>12</v>
      </c>
      <c r="I5425" s="36"/>
    </row>
    <row r="5426" spans="2:9" ht="15.75" thickTop="1" thickBot="1" x14ac:dyDescent="0.25">
      <c r="B5426" s="22">
        <v>5421</v>
      </c>
      <c r="C5426" s="32">
        <v>74925</v>
      </c>
      <c r="D5426" s="33" t="s">
        <v>4072</v>
      </c>
      <c r="E5426" s="34">
        <v>-10.8</v>
      </c>
      <c r="F5426" s="34">
        <v>10.1</v>
      </c>
      <c r="G5426" s="35">
        <v>237</v>
      </c>
      <c r="H5426" s="35">
        <v>12</v>
      </c>
      <c r="I5426" s="36"/>
    </row>
    <row r="5427" spans="2:9" ht="15.75" thickTop="1" thickBot="1" x14ac:dyDescent="0.25">
      <c r="B5427" s="22">
        <v>5422</v>
      </c>
      <c r="C5427" s="32">
        <v>74927</v>
      </c>
      <c r="D5427" s="33" t="s">
        <v>4073</v>
      </c>
      <c r="E5427" s="34">
        <v>-10.3</v>
      </c>
      <c r="F5427" s="34">
        <v>10.5</v>
      </c>
      <c r="G5427" s="35">
        <v>164</v>
      </c>
      <c r="H5427" s="35">
        <v>12</v>
      </c>
      <c r="I5427" s="36"/>
    </row>
    <row r="5428" spans="2:9" ht="15.75" thickTop="1" thickBot="1" x14ac:dyDescent="0.25">
      <c r="B5428" s="22">
        <v>5423</v>
      </c>
      <c r="C5428" s="32">
        <v>74928</v>
      </c>
      <c r="D5428" s="33" t="s">
        <v>4074</v>
      </c>
      <c r="E5428" s="34">
        <v>-10.8</v>
      </c>
      <c r="F5428" s="34">
        <v>9.8000000000000007</v>
      </c>
      <c r="G5428" s="35">
        <v>307</v>
      </c>
      <c r="H5428" s="35">
        <v>12</v>
      </c>
      <c r="I5428" s="36"/>
    </row>
    <row r="5429" spans="2:9" ht="15.75" thickTop="1" thickBot="1" x14ac:dyDescent="0.25">
      <c r="B5429" s="22">
        <v>5424</v>
      </c>
      <c r="C5429" s="32">
        <v>74930</v>
      </c>
      <c r="D5429" s="33" t="s">
        <v>4075</v>
      </c>
      <c r="E5429" s="34">
        <v>-10.6</v>
      </c>
      <c r="F5429" s="34">
        <v>10.3</v>
      </c>
      <c r="G5429" s="35">
        <v>206</v>
      </c>
      <c r="H5429" s="35">
        <v>12</v>
      </c>
      <c r="I5429" s="36"/>
    </row>
    <row r="5430" spans="2:9" ht="15.75" thickTop="1" thickBot="1" x14ac:dyDescent="0.25">
      <c r="B5430" s="22">
        <v>5425</v>
      </c>
      <c r="C5430" s="32">
        <v>74931</v>
      </c>
      <c r="D5430" s="33" t="s">
        <v>4076</v>
      </c>
      <c r="E5430" s="34">
        <v>-10.8</v>
      </c>
      <c r="F5430" s="34">
        <v>10.1</v>
      </c>
      <c r="G5430" s="35">
        <v>243</v>
      </c>
      <c r="H5430" s="35">
        <v>12</v>
      </c>
      <c r="I5430" s="36"/>
    </row>
    <row r="5431" spans="2:9" ht="15.75" thickTop="1" thickBot="1" x14ac:dyDescent="0.25">
      <c r="B5431" s="22">
        <v>5426</v>
      </c>
      <c r="C5431" s="32">
        <v>74933</v>
      </c>
      <c r="D5431" s="33" t="s">
        <v>4077</v>
      </c>
      <c r="E5431" s="34">
        <v>-10.5</v>
      </c>
      <c r="F5431" s="34">
        <v>10.5</v>
      </c>
      <c r="G5431" s="35">
        <v>171</v>
      </c>
      <c r="H5431" s="35">
        <v>12</v>
      </c>
      <c r="I5431" s="36"/>
    </row>
    <row r="5432" spans="2:9" ht="15.75" thickTop="1" thickBot="1" x14ac:dyDescent="0.25">
      <c r="B5432" s="22">
        <v>5427</v>
      </c>
      <c r="C5432" s="32">
        <v>74934</v>
      </c>
      <c r="D5432" s="33" t="s">
        <v>4078</v>
      </c>
      <c r="E5432" s="34">
        <v>-10.9</v>
      </c>
      <c r="F5432" s="34">
        <v>9.8000000000000007</v>
      </c>
      <c r="G5432" s="35">
        <v>308</v>
      </c>
      <c r="H5432" s="35">
        <v>12</v>
      </c>
      <c r="I5432" s="36"/>
    </row>
    <row r="5433" spans="2:9" ht="15.75" thickTop="1" thickBot="1" x14ac:dyDescent="0.25">
      <c r="B5433" s="22">
        <v>5428</v>
      </c>
      <c r="C5433" s="32">
        <v>74936</v>
      </c>
      <c r="D5433" s="33" t="s">
        <v>4079</v>
      </c>
      <c r="E5433" s="34">
        <v>-11.1</v>
      </c>
      <c r="F5433" s="34">
        <v>9.9</v>
      </c>
      <c r="G5433" s="35">
        <v>288</v>
      </c>
      <c r="H5433" s="35">
        <v>12</v>
      </c>
      <c r="I5433" s="36"/>
    </row>
    <row r="5434" spans="2:9" ht="15.75" thickTop="1" thickBot="1" x14ac:dyDescent="0.25">
      <c r="B5434" s="22">
        <v>5429</v>
      </c>
      <c r="C5434" s="32">
        <v>74937</v>
      </c>
      <c r="D5434" s="33" t="s">
        <v>4080</v>
      </c>
      <c r="E5434" s="34">
        <v>-10.7</v>
      </c>
      <c r="F5434" s="34">
        <v>10.199999999999999</v>
      </c>
      <c r="G5434" s="35">
        <v>216</v>
      </c>
      <c r="H5434" s="35">
        <v>12</v>
      </c>
      <c r="I5434" s="36"/>
    </row>
    <row r="5435" spans="2:9" ht="15.75" thickTop="1" thickBot="1" x14ac:dyDescent="0.25">
      <c r="B5435" s="22">
        <v>5430</v>
      </c>
      <c r="C5435" s="32">
        <v>74939</v>
      </c>
      <c r="D5435" s="33" t="s">
        <v>4081</v>
      </c>
      <c r="E5435" s="34">
        <v>-10.3</v>
      </c>
      <c r="F5435" s="34">
        <v>10.6</v>
      </c>
      <c r="G5435" s="35">
        <v>145</v>
      </c>
      <c r="H5435" s="35">
        <v>12</v>
      </c>
      <c r="I5435" s="36"/>
    </row>
    <row r="5436" spans="2:9" ht="15.75" thickTop="1" thickBot="1" x14ac:dyDescent="0.25">
      <c r="B5436" s="22">
        <v>5431</v>
      </c>
      <c r="C5436" s="32">
        <v>75015</v>
      </c>
      <c r="D5436" s="33" t="s">
        <v>4082</v>
      </c>
      <c r="E5436" s="34">
        <v>-10.7</v>
      </c>
      <c r="F5436" s="34">
        <v>10.199999999999999</v>
      </c>
      <c r="G5436" s="35">
        <v>220</v>
      </c>
      <c r="H5436" s="35">
        <v>6</v>
      </c>
      <c r="I5436" s="36"/>
    </row>
    <row r="5437" spans="2:9" ht="15.75" thickTop="1" thickBot="1" x14ac:dyDescent="0.25">
      <c r="B5437" s="22">
        <v>5432</v>
      </c>
      <c r="C5437" s="32">
        <v>75031</v>
      </c>
      <c r="D5437" s="33" t="s">
        <v>4083</v>
      </c>
      <c r="E5437" s="34">
        <v>-10.6</v>
      </c>
      <c r="F5437" s="34">
        <v>10.4</v>
      </c>
      <c r="G5437" s="35">
        <v>198</v>
      </c>
      <c r="H5437" s="35">
        <v>6</v>
      </c>
      <c r="I5437" s="36"/>
    </row>
    <row r="5438" spans="2:9" ht="15.75" thickTop="1" thickBot="1" x14ac:dyDescent="0.25">
      <c r="B5438" s="22">
        <v>5433</v>
      </c>
      <c r="C5438" s="32">
        <v>75038</v>
      </c>
      <c r="D5438" s="33" t="s">
        <v>4084</v>
      </c>
      <c r="E5438" s="34">
        <v>-10.7</v>
      </c>
      <c r="F5438" s="34">
        <v>10.3</v>
      </c>
      <c r="G5438" s="35">
        <v>203</v>
      </c>
      <c r="H5438" s="35">
        <v>6</v>
      </c>
      <c r="I5438" s="36"/>
    </row>
    <row r="5439" spans="2:9" ht="15.75" thickTop="1" thickBot="1" x14ac:dyDescent="0.25">
      <c r="B5439" s="22">
        <v>5434</v>
      </c>
      <c r="C5439" s="32">
        <v>75045</v>
      </c>
      <c r="D5439" s="33" t="s">
        <v>4085</v>
      </c>
      <c r="E5439" s="34">
        <v>-10.7</v>
      </c>
      <c r="F5439" s="34">
        <v>10.3</v>
      </c>
      <c r="G5439" s="35">
        <v>201</v>
      </c>
      <c r="H5439" s="35">
        <v>6</v>
      </c>
      <c r="I5439" s="36"/>
    </row>
    <row r="5440" spans="2:9" ht="15.75" thickTop="1" thickBot="1" x14ac:dyDescent="0.25">
      <c r="B5440" s="22">
        <v>5435</v>
      </c>
      <c r="C5440" s="32">
        <v>75050</v>
      </c>
      <c r="D5440" s="33" t="s">
        <v>4086</v>
      </c>
      <c r="E5440" s="34">
        <v>-10.8</v>
      </c>
      <c r="F5440" s="34">
        <v>10.199999999999999</v>
      </c>
      <c r="G5440" s="35">
        <v>228</v>
      </c>
      <c r="H5440" s="35">
        <v>12</v>
      </c>
      <c r="I5440" s="36"/>
    </row>
    <row r="5441" spans="2:9" ht="15.75" thickTop="1" thickBot="1" x14ac:dyDescent="0.25">
      <c r="B5441" s="22">
        <v>5436</v>
      </c>
      <c r="C5441" s="32">
        <v>75053</v>
      </c>
      <c r="D5441" s="33" t="s">
        <v>4087</v>
      </c>
      <c r="E5441" s="34">
        <v>-10.6</v>
      </c>
      <c r="F5441" s="34">
        <v>10.3</v>
      </c>
      <c r="G5441" s="35">
        <v>192</v>
      </c>
      <c r="H5441" s="35">
        <v>6</v>
      </c>
      <c r="I5441" s="36"/>
    </row>
    <row r="5442" spans="2:9" ht="15.75" thickTop="1" thickBot="1" x14ac:dyDescent="0.25">
      <c r="B5442" s="22">
        <v>5437</v>
      </c>
      <c r="C5442" s="32">
        <v>75056</v>
      </c>
      <c r="D5442" s="33" t="s">
        <v>4088</v>
      </c>
      <c r="E5442" s="34">
        <v>-10.6</v>
      </c>
      <c r="F5442" s="34">
        <v>10.3</v>
      </c>
      <c r="G5442" s="35">
        <v>193</v>
      </c>
      <c r="H5442" s="35">
        <v>6</v>
      </c>
      <c r="I5442" s="36"/>
    </row>
    <row r="5443" spans="2:9" ht="15.75" thickTop="1" thickBot="1" x14ac:dyDescent="0.25">
      <c r="B5443" s="22">
        <v>5438</v>
      </c>
      <c r="C5443" s="32">
        <v>75057</v>
      </c>
      <c r="D5443" s="33" t="s">
        <v>4089</v>
      </c>
      <c r="E5443" s="34">
        <v>-10.8</v>
      </c>
      <c r="F5443" s="34">
        <v>10.199999999999999</v>
      </c>
      <c r="G5443" s="35">
        <v>206</v>
      </c>
      <c r="H5443" s="35">
        <v>6</v>
      </c>
      <c r="I5443" s="36"/>
    </row>
    <row r="5444" spans="2:9" ht="15.75" thickTop="1" thickBot="1" x14ac:dyDescent="0.25">
      <c r="B5444" s="22">
        <v>5439</v>
      </c>
      <c r="C5444" s="32">
        <v>75059</v>
      </c>
      <c r="D5444" s="33" t="s">
        <v>4090</v>
      </c>
      <c r="E5444" s="34">
        <v>-10.6</v>
      </c>
      <c r="F5444" s="34">
        <v>10.3</v>
      </c>
      <c r="G5444" s="35">
        <v>201</v>
      </c>
      <c r="H5444" s="35">
        <v>6</v>
      </c>
      <c r="I5444" s="36"/>
    </row>
    <row r="5445" spans="2:9" ht="15.75" thickTop="1" thickBot="1" x14ac:dyDescent="0.25">
      <c r="B5445" s="22">
        <v>5440</v>
      </c>
      <c r="C5445" s="32">
        <v>75172</v>
      </c>
      <c r="D5445" s="33" t="s">
        <v>4091</v>
      </c>
      <c r="E5445" s="34">
        <v>-11</v>
      </c>
      <c r="F5445" s="34">
        <v>10.199999999999999</v>
      </c>
      <c r="G5445" s="35">
        <v>291</v>
      </c>
      <c r="H5445" s="35">
        <v>6</v>
      </c>
      <c r="I5445" s="36"/>
    </row>
    <row r="5446" spans="2:9" ht="15.75" thickTop="1" thickBot="1" x14ac:dyDescent="0.25">
      <c r="B5446" s="22">
        <v>5441</v>
      </c>
      <c r="C5446" s="32">
        <v>75173</v>
      </c>
      <c r="D5446" s="33" t="s">
        <v>4091</v>
      </c>
      <c r="E5446" s="34">
        <v>-10.7</v>
      </c>
      <c r="F5446" s="34">
        <v>10.3</v>
      </c>
      <c r="G5446" s="35">
        <v>264</v>
      </c>
      <c r="H5446" s="35">
        <v>6</v>
      </c>
      <c r="I5446" s="36"/>
    </row>
    <row r="5447" spans="2:9" ht="15.75" thickTop="1" thickBot="1" x14ac:dyDescent="0.25">
      <c r="B5447" s="22">
        <v>5442</v>
      </c>
      <c r="C5447" s="32">
        <v>75175</v>
      </c>
      <c r="D5447" s="33" t="s">
        <v>4091</v>
      </c>
      <c r="E5447" s="34">
        <v>-11.3</v>
      </c>
      <c r="F5447" s="34">
        <v>9.8000000000000007</v>
      </c>
      <c r="G5447" s="35">
        <v>320</v>
      </c>
      <c r="H5447" s="35">
        <v>6</v>
      </c>
      <c r="I5447" s="36"/>
    </row>
    <row r="5448" spans="2:9" ht="15.75" thickTop="1" thickBot="1" x14ac:dyDescent="0.25">
      <c r="B5448" s="22">
        <v>5443</v>
      </c>
      <c r="C5448" s="32">
        <v>75177</v>
      </c>
      <c r="D5448" s="33" t="s">
        <v>4091</v>
      </c>
      <c r="E5448" s="34">
        <v>-11.6</v>
      </c>
      <c r="F5448" s="34">
        <v>9.5</v>
      </c>
      <c r="G5448" s="35">
        <v>344</v>
      </c>
      <c r="H5448" s="35">
        <v>6</v>
      </c>
      <c r="I5448" s="36"/>
    </row>
    <row r="5449" spans="2:9" ht="15.75" thickTop="1" thickBot="1" x14ac:dyDescent="0.25">
      <c r="B5449" s="22">
        <v>5444</v>
      </c>
      <c r="C5449" s="32">
        <v>75179</v>
      </c>
      <c r="D5449" s="33" t="s">
        <v>4091</v>
      </c>
      <c r="E5449" s="34">
        <v>-11.3</v>
      </c>
      <c r="F5449" s="34">
        <v>9.6</v>
      </c>
      <c r="G5449" s="35">
        <v>332</v>
      </c>
      <c r="H5449" s="35">
        <v>6</v>
      </c>
      <c r="I5449" s="36"/>
    </row>
    <row r="5450" spans="2:9" ht="15.75" thickTop="1" thickBot="1" x14ac:dyDescent="0.25">
      <c r="B5450" s="22">
        <v>5445</v>
      </c>
      <c r="C5450" s="32">
        <v>75180</v>
      </c>
      <c r="D5450" s="33" t="s">
        <v>4091</v>
      </c>
      <c r="E5450" s="34">
        <v>-11.7</v>
      </c>
      <c r="F5450" s="34">
        <v>9.1999999999999993</v>
      </c>
      <c r="G5450" s="35">
        <v>425</v>
      </c>
      <c r="H5450" s="35">
        <v>6</v>
      </c>
      <c r="I5450" s="36"/>
    </row>
    <row r="5451" spans="2:9" ht="15.75" thickTop="1" thickBot="1" x14ac:dyDescent="0.25">
      <c r="B5451" s="22">
        <v>5446</v>
      </c>
      <c r="C5451" s="32">
        <v>75181</v>
      </c>
      <c r="D5451" s="33" t="s">
        <v>4091</v>
      </c>
      <c r="E5451" s="34">
        <v>-11.8</v>
      </c>
      <c r="F5451" s="34">
        <v>9.1</v>
      </c>
      <c r="G5451" s="35">
        <v>436</v>
      </c>
      <c r="H5451" s="35">
        <v>6</v>
      </c>
      <c r="I5451" s="36"/>
    </row>
    <row r="5452" spans="2:9" ht="15.75" thickTop="1" thickBot="1" x14ac:dyDescent="0.25">
      <c r="B5452" s="22">
        <v>5447</v>
      </c>
      <c r="C5452" s="32">
        <v>75196</v>
      </c>
      <c r="D5452" s="33" t="s">
        <v>4092</v>
      </c>
      <c r="E5452" s="34">
        <v>-10.5</v>
      </c>
      <c r="F5452" s="34">
        <v>10.5</v>
      </c>
      <c r="G5452" s="35">
        <v>191</v>
      </c>
      <c r="H5452" s="35">
        <v>6</v>
      </c>
      <c r="I5452" s="36"/>
    </row>
    <row r="5453" spans="2:9" ht="15.75" thickTop="1" thickBot="1" x14ac:dyDescent="0.25">
      <c r="B5453" s="22">
        <v>5448</v>
      </c>
      <c r="C5453" s="32">
        <v>75203</v>
      </c>
      <c r="D5453" s="33" t="s">
        <v>4093</v>
      </c>
      <c r="E5453" s="34">
        <v>-10.8</v>
      </c>
      <c r="F5453" s="34">
        <v>10.1</v>
      </c>
      <c r="G5453" s="35">
        <v>240</v>
      </c>
      <c r="H5453" s="35">
        <v>6</v>
      </c>
      <c r="I5453" s="36"/>
    </row>
    <row r="5454" spans="2:9" ht="15.75" thickTop="1" thickBot="1" x14ac:dyDescent="0.25">
      <c r="B5454" s="22">
        <v>5449</v>
      </c>
      <c r="C5454" s="32">
        <v>75210</v>
      </c>
      <c r="D5454" s="33" t="s">
        <v>4094</v>
      </c>
      <c r="E5454" s="34">
        <v>-10.7</v>
      </c>
      <c r="F5454" s="34">
        <v>10.4</v>
      </c>
      <c r="G5454" s="35">
        <v>202</v>
      </c>
      <c r="H5454" s="35">
        <v>6</v>
      </c>
      <c r="I5454" s="36"/>
    </row>
    <row r="5455" spans="2:9" ht="15.75" thickTop="1" thickBot="1" x14ac:dyDescent="0.25">
      <c r="B5455" s="22">
        <v>5450</v>
      </c>
      <c r="C5455" s="32">
        <v>75217</v>
      </c>
      <c r="D5455" s="33" t="s">
        <v>4095</v>
      </c>
      <c r="E5455" s="34">
        <v>-11.4</v>
      </c>
      <c r="F5455" s="34">
        <v>9.5</v>
      </c>
      <c r="G5455" s="35">
        <v>381</v>
      </c>
      <c r="H5455" s="35">
        <v>6</v>
      </c>
      <c r="I5455" s="36"/>
    </row>
    <row r="5456" spans="2:9" ht="15.75" thickTop="1" thickBot="1" x14ac:dyDescent="0.25">
      <c r="B5456" s="22">
        <v>5451</v>
      </c>
      <c r="C5456" s="32">
        <v>75223</v>
      </c>
      <c r="D5456" s="33" t="s">
        <v>4096</v>
      </c>
      <c r="E5456" s="34">
        <v>-11.4</v>
      </c>
      <c r="F5456" s="34">
        <v>9.6</v>
      </c>
      <c r="G5456" s="35">
        <v>278</v>
      </c>
      <c r="H5456" s="35">
        <v>6</v>
      </c>
      <c r="I5456" s="36"/>
    </row>
    <row r="5457" spans="2:9" ht="15.75" thickTop="1" thickBot="1" x14ac:dyDescent="0.25">
      <c r="B5457" s="22">
        <v>5452</v>
      </c>
      <c r="C5457" s="32">
        <v>75228</v>
      </c>
      <c r="D5457" s="33" t="s">
        <v>4097</v>
      </c>
      <c r="E5457" s="34">
        <v>-11.5</v>
      </c>
      <c r="F5457" s="34">
        <v>9.5</v>
      </c>
      <c r="G5457" s="35">
        <v>337</v>
      </c>
      <c r="H5457" s="35">
        <v>6</v>
      </c>
      <c r="I5457" s="36"/>
    </row>
    <row r="5458" spans="2:9" ht="15.75" thickTop="1" thickBot="1" x14ac:dyDescent="0.25">
      <c r="B5458" s="22">
        <v>5453</v>
      </c>
      <c r="C5458" s="32">
        <v>75233</v>
      </c>
      <c r="D5458" s="33" t="s">
        <v>4098</v>
      </c>
      <c r="E5458" s="34">
        <v>-11.7</v>
      </c>
      <c r="F5458" s="34">
        <v>9.1999999999999993</v>
      </c>
      <c r="G5458" s="35">
        <v>437</v>
      </c>
      <c r="H5458" s="35">
        <v>6</v>
      </c>
      <c r="I5458" s="36"/>
    </row>
    <row r="5459" spans="2:9" ht="15.75" thickTop="1" thickBot="1" x14ac:dyDescent="0.25">
      <c r="B5459" s="22">
        <v>5454</v>
      </c>
      <c r="C5459" s="32">
        <v>75236</v>
      </c>
      <c r="D5459" s="33" t="s">
        <v>4099</v>
      </c>
      <c r="E5459" s="34">
        <v>-11.3</v>
      </c>
      <c r="F5459" s="34">
        <v>9.6999999999999993</v>
      </c>
      <c r="G5459" s="35">
        <v>294</v>
      </c>
      <c r="H5459" s="35">
        <v>6</v>
      </c>
      <c r="I5459" s="36"/>
    </row>
    <row r="5460" spans="2:9" ht="15.75" thickTop="1" thickBot="1" x14ac:dyDescent="0.25">
      <c r="B5460" s="22">
        <v>5455</v>
      </c>
      <c r="C5460" s="32">
        <v>75239</v>
      </c>
      <c r="D5460" s="33" t="s">
        <v>4100</v>
      </c>
      <c r="E5460" s="34">
        <v>-11.3</v>
      </c>
      <c r="F5460" s="34">
        <v>9.6999999999999993</v>
      </c>
      <c r="G5460" s="35">
        <v>312</v>
      </c>
      <c r="H5460" s="35">
        <v>6</v>
      </c>
      <c r="I5460" s="36"/>
    </row>
    <row r="5461" spans="2:9" ht="15.75" thickTop="1" thickBot="1" x14ac:dyDescent="0.25">
      <c r="B5461" s="22">
        <v>5456</v>
      </c>
      <c r="C5461" s="32">
        <v>75242</v>
      </c>
      <c r="D5461" s="33" t="s">
        <v>4101</v>
      </c>
      <c r="E5461" s="34">
        <v>-12</v>
      </c>
      <c r="F5461" s="34">
        <v>8.9</v>
      </c>
      <c r="G5461" s="35">
        <v>507</v>
      </c>
      <c r="H5461" s="35">
        <v>6</v>
      </c>
      <c r="I5461" s="36"/>
    </row>
    <row r="5462" spans="2:9" ht="15.75" thickTop="1" thickBot="1" x14ac:dyDescent="0.25">
      <c r="B5462" s="22">
        <v>5457</v>
      </c>
      <c r="C5462" s="32">
        <v>75245</v>
      </c>
      <c r="D5462" s="33" t="s">
        <v>4102</v>
      </c>
      <c r="E5462" s="34">
        <v>-11.5</v>
      </c>
      <c r="F5462" s="34">
        <v>9.5</v>
      </c>
      <c r="G5462" s="35">
        <v>321</v>
      </c>
      <c r="H5462" s="35">
        <v>6</v>
      </c>
      <c r="I5462" s="36"/>
    </row>
    <row r="5463" spans="2:9" ht="15.75" thickTop="1" thickBot="1" x14ac:dyDescent="0.25">
      <c r="B5463" s="22">
        <v>5458</v>
      </c>
      <c r="C5463" s="32">
        <v>75248</v>
      </c>
      <c r="D5463" s="33" t="s">
        <v>4103</v>
      </c>
      <c r="E5463" s="34">
        <v>-11.5</v>
      </c>
      <c r="F5463" s="34">
        <v>9.6</v>
      </c>
      <c r="G5463" s="35">
        <v>280</v>
      </c>
      <c r="H5463" s="35">
        <v>6</v>
      </c>
      <c r="I5463" s="36"/>
    </row>
    <row r="5464" spans="2:9" ht="15.75" thickTop="1" thickBot="1" x14ac:dyDescent="0.25">
      <c r="B5464" s="22">
        <v>5459</v>
      </c>
      <c r="C5464" s="32">
        <v>75249</v>
      </c>
      <c r="D5464" s="33" t="s">
        <v>4104</v>
      </c>
      <c r="E5464" s="34">
        <v>-11.5</v>
      </c>
      <c r="F5464" s="34">
        <v>9.5</v>
      </c>
      <c r="G5464" s="35">
        <v>363</v>
      </c>
      <c r="H5464" s="35">
        <v>6</v>
      </c>
      <c r="I5464" s="36"/>
    </row>
    <row r="5465" spans="2:9" ht="15.75" thickTop="1" thickBot="1" x14ac:dyDescent="0.25">
      <c r="B5465" s="22">
        <v>5460</v>
      </c>
      <c r="C5465" s="32">
        <v>75305</v>
      </c>
      <c r="D5465" s="33" t="s">
        <v>4105</v>
      </c>
      <c r="E5465" s="34">
        <v>-12.3</v>
      </c>
      <c r="F5465" s="34">
        <v>8.4</v>
      </c>
      <c r="G5465" s="35">
        <v>606</v>
      </c>
      <c r="H5465" s="35">
        <v>6</v>
      </c>
      <c r="I5465" s="36"/>
    </row>
    <row r="5466" spans="2:9" ht="15.75" thickTop="1" thickBot="1" x14ac:dyDescent="0.25">
      <c r="B5466" s="22">
        <v>5461</v>
      </c>
      <c r="C5466" s="32">
        <v>75323</v>
      </c>
      <c r="D5466" s="33" t="s">
        <v>4106</v>
      </c>
      <c r="E5466" s="34">
        <v>-13.7</v>
      </c>
      <c r="F5466" s="34">
        <v>7.5</v>
      </c>
      <c r="G5466" s="35">
        <v>776</v>
      </c>
      <c r="H5466" s="35">
        <v>8</v>
      </c>
      <c r="I5466" s="36"/>
    </row>
    <row r="5467" spans="2:9" ht="15.75" thickTop="1" thickBot="1" x14ac:dyDescent="0.25">
      <c r="B5467" s="22">
        <v>5462</v>
      </c>
      <c r="C5467" s="32">
        <v>75328</v>
      </c>
      <c r="D5467" s="33" t="s">
        <v>3760</v>
      </c>
      <c r="E5467" s="34">
        <v>-12.8</v>
      </c>
      <c r="F5467" s="34">
        <v>8.1</v>
      </c>
      <c r="G5467" s="35">
        <v>669</v>
      </c>
      <c r="H5467" s="35">
        <v>6</v>
      </c>
      <c r="I5467" s="36"/>
    </row>
    <row r="5468" spans="2:9" ht="15.75" thickTop="1" thickBot="1" x14ac:dyDescent="0.25">
      <c r="B5468" s="22">
        <v>5463</v>
      </c>
      <c r="C5468" s="32">
        <v>75331</v>
      </c>
      <c r="D5468" s="33" t="s">
        <v>4107</v>
      </c>
      <c r="E5468" s="34">
        <v>-12.4</v>
      </c>
      <c r="F5468" s="34">
        <v>8.5</v>
      </c>
      <c r="G5468" s="35">
        <v>573</v>
      </c>
      <c r="H5468" s="35">
        <v>6</v>
      </c>
      <c r="I5468" s="36"/>
    </row>
    <row r="5469" spans="2:9" ht="15.75" thickTop="1" thickBot="1" x14ac:dyDescent="0.25">
      <c r="B5469" s="22">
        <v>5464</v>
      </c>
      <c r="C5469" s="32">
        <v>75334</v>
      </c>
      <c r="D5469" s="33" t="s">
        <v>4108</v>
      </c>
      <c r="E5469" s="34">
        <v>-11.5</v>
      </c>
      <c r="F5469" s="34">
        <v>9.5</v>
      </c>
      <c r="G5469" s="35">
        <v>379</v>
      </c>
      <c r="H5469" s="35">
        <v>6</v>
      </c>
      <c r="I5469" s="36"/>
    </row>
    <row r="5470" spans="2:9" ht="15.75" thickTop="1" thickBot="1" x14ac:dyDescent="0.25">
      <c r="B5470" s="22">
        <v>5465</v>
      </c>
      <c r="C5470" s="32">
        <v>75335</v>
      </c>
      <c r="D5470" s="33" t="s">
        <v>4109</v>
      </c>
      <c r="E5470" s="34">
        <v>-12.8</v>
      </c>
      <c r="F5470" s="34">
        <v>8.1</v>
      </c>
      <c r="G5470" s="35">
        <v>662</v>
      </c>
      <c r="H5470" s="35">
        <v>8</v>
      </c>
      <c r="I5470" s="36"/>
    </row>
    <row r="5471" spans="2:9" ht="15.75" thickTop="1" thickBot="1" x14ac:dyDescent="0.25">
      <c r="B5471" s="22">
        <v>5466</v>
      </c>
      <c r="C5471" s="32">
        <v>75337</v>
      </c>
      <c r="D5471" s="33" t="s">
        <v>4110</v>
      </c>
      <c r="E5471" s="34">
        <v>-13</v>
      </c>
      <c r="F5471" s="34">
        <v>8</v>
      </c>
      <c r="G5471" s="35">
        <v>686</v>
      </c>
      <c r="H5471" s="35">
        <v>8</v>
      </c>
      <c r="I5471" s="36"/>
    </row>
    <row r="5472" spans="2:9" ht="15.75" thickTop="1" thickBot="1" x14ac:dyDescent="0.25">
      <c r="B5472" s="22">
        <v>5467</v>
      </c>
      <c r="C5472" s="32">
        <v>75339</v>
      </c>
      <c r="D5472" s="33" t="s">
        <v>4111</v>
      </c>
      <c r="E5472" s="34">
        <v>-11.4</v>
      </c>
      <c r="F5472" s="34">
        <v>9.6</v>
      </c>
      <c r="G5472" s="35">
        <v>365</v>
      </c>
      <c r="H5472" s="35">
        <v>6</v>
      </c>
      <c r="I5472" s="36"/>
    </row>
    <row r="5473" spans="2:9" ht="15.75" thickTop="1" thickBot="1" x14ac:dyDescent="0.25">
      <c r="B5473" s="22">
        <v>5468</v>
      </c>
      <c r="C5473" s="32">
        <v>75365</v>
      </c>
      <c r="D5473" s="33" t="s">
        <v>4112</v>
      </c>
      <c r="E5473" s="34">
        <v>-11.3</v>
      </c>
      <c r="F5473" s="34">
        <v>9.9</v>
      </c>
      <c r="G5473" s="35">
        <v>341</v>
      </c>
      <c r="H5473" s="35">
        <v>6</v>
      </c>
      <c r="I5473" s="36"/>
    </row>
    <row r="5474" spans="2:9" ht="15.75" thickTop="1" thickBot="1" x14ac:dyDescent="0.25">
      <c r="B5474" s="22">
        <v>5469</v>
      </c>
      <c r="C5474" s="32">
        <v>75378</v>
      </c>
      <c r="D5474" s="33" t="s">
        <v>4113</v>
      </c>
      <c r="E5474" s="34">
        <v>-11.7</v>
      </c>
      <c r="F5474" s="34">
        <v>9.1</v>
      </c>
      <c r="G5474" s="35">
        <v>468</v>
      </c>
      <c r="H5474" s="35">
        <v>6</v>
      </c>
      <c r="I5474" s="36"/>
    </row>
    <row r="5475" spans="2:9" ht="15.75" thickTop="1" thickBot="1" x14ac:dyDescent="0.25">
      <c r="B5475" s="22">
        <v>5470</v>
      </c>
      <c r="C5475" s="32">
        <v>75382</v>
      </c>
      <c r="D5475" s="33" t="s">
        <v>4114</v>
      </c>
      <c r="E5475" s="34">
        <v>-11.8</v>
      </c>
      <c r="F5475" s="34">
        <v>8.9</v>
      </c>
      <c r="G5475" s="35">
        <v>525</v>
      </c>
      <c r="H5475" s="35">
        <v>6</v>
      </c>
      <c r="I5475" s="36"/>
    </row>
    <row r="5476" spans="2:9" ht="15.75" thickTop="1" thickBot="1" x14ac:dyDescent="0.25">
      <c r="B5476" s="22">
        <v>5471</v>
      </c>
      <c r="C5476" s="32">
        <v>75385</v>
      </c>
      <c r="D5476" s="33" t="s">
        <v>4115</v>
      </c>
      <c r="E5476" s="34">
        <v>-12.3</v>
      </c>
      <c r="F5476" s="34">
        <v>8.4</v>
      </c>
      <c r="G5476" s="35">
        <v>608</v>
      </c>
      <c r="H5476" s="35">
        <v>6</v>
      </c>
      <c r="I5476" s="36"/>
    </row>
    <row r="5477" spans="2:9" ht="15.75" thickTop="1" thickBot="1" x14ac:dyDescent="0.25">
      <c r="B5477" s="22">
        <v>5472</v>
      </c>
      <c r="C5477" s="32">
        <v>75387</v>
      </c>
      <c r="D5477" s="33" t="s">
        <v>4116</v>
      </c>
      <c r="E5477" s="34">
        <v>-12.3</v>
      </c>
      <c r="F5477" s="34">
        <v>8.5</v>
      </c>
      <c r="G5477" s="35">
        <v>603</v>
      </c>
      <c r="H5477" s="35">
        <v>6</v>
      </c>
      <c r="I5477" s="36"/>
    </row>
    <row r="5478" spans="2:9" ht="15.75" thickTop="1" thickBot="1" x14ac:dyDescent="0.25">
      <c r="B5478" s="22">
        <v>5473</v>
      </c>
      <c r="C5478" s="32">
        <v>75389</v>
      </c>
      <c r="D5478" s="33" t="s">
        <v>4117</v>
      </c>
      <c r="E5478" s="34">
        <v>-13.1</v>
      </c>
      <c r="F5478" s="34">
        <v>7.9</v>
      </c>
      <c r="G5478" s="35">
        <v>700</v>
      </c>
      <c r="H5478" s="35">
        <v>6</v>
      </c>
      <c r="I5478" s="36"/>
    </row>
    <row r="5479" spans="2:9" ht="15.75" thickTop="1" thickBot="1" x14ac:dyDescent="0.25">
      <c r="B5479" s="22">
        <v>5474</v>
      </c>
      <c r="C5479" s="32">
        <v>75391</v>
      </c>
      <c r="D5479" s="33" t="s">
        <v>4118</v>
      </c>
      <c r="E5479" s="34">
        <v>-11.8</v>
      </c>
      <c r="F5479" s="34">
        <v>9.1</v>
      </c>
      <c r="G5479" s="35">
        <v>482</v>
      </c>
      <c r="H5479" s="35">
        <v>6</v>
      </c>
      <c r="I5479" s="36"/>
    </row>
    <row r="5480" spans="2:9" ht="15.75" thickTop="1" thickBot="1" x14ac:dyDescent="0.25">
      <c r="B5480" s="22">
        <v>5475</v>
      </c>
      <c r="C5480" s="32">
        <v>75392</v>
      </c>
      <c r="D5480" s="33" t="s">
        <v>4119</v>
      </c>
      <c r="E5480" s="34">
        <v>-12.2</v>
      </c>
      <c r="F5480" s="34">
        <v>8.6999999999999993</v>
      </c>
      <c r="G5480" s="35">
        <v>562</v>
      </c>
      <c r="H5480" s="35">
        <v>6</v>
      </c>
      <c r="I5480" s="36"/>
    </row>
    <row r="5481" spans="2:9" ht="15.75" thickTop="1" thickBot="1" x14ac:dyDescent="0.25">
      <c r="B5481" s="22">
        <v>5476</v>
      </c>
      <c r="C5481" s="32">
        <v>75394</v>
      </c>
      <c r="D5481" s="33" t="s">
        <v>4120</v>
      </c>
      <c r="E5481" s="34">
        <v>-13.1</v>
      </c>
      <c r="F5481" s="34">
        <v>7.9</v>
      </c>
      <c r="G5481" s="35">
        <v>700</v>
      </c>
      <c r="H5481" s="35">
        <v>6</v>
      </c>
      <c r="I5481" s="36"/>
    </row>
    <row r="5482" spans="2:9" ht="15.75" thickTop="1" thickBot="1" x14ac:dyDescent="0.25">
      <c r="B5482" s="22">
        <v>5477</v>
      </c>
      <c r="C5482" s="32">
        <v>75395</v>
      </c>
      <c r="D5482" s="33" t="s">
        <v>4121</v>
      </c>
      <c r="E5482" s="34">
        <v>-12.1</v>
      </c>
      <c r="F5482" s="34">
        <v>8.8000000000000007</v>
      </c>
      <c r="G5482" s="35">
        <v>535</v>
      </c>
      <c r="H5482" s="35">
        <v>6</v>
      </c>
      <c r="I5482" s="36"/>
    </row>
    <row r="5483" spans="2:9" ht="15.75" thickTop="1" thickBot="1" x14ac:dyDescent="0.25">
      <c r="B5483" s="22">
        <v>5478</v>
      </c>
      <c r="C5483" s="32">
        <v>75397</v>
      </c>
      <c r="D5483" s="33" t="s">
        <v>4122</v>
      </c>
      <c r="E5483" s="34">
        <v>-12.1</v>
      </c>
      <c r="F5483" s="34">
        <v>8.6999999999999993</v>
      </c>
      <c r="G5483" s="35">
        <v>546</v>
      </c>
      <c r="H5483" s="35">
        <v>6</v>
      </c>
      <c r="I5483" s="36"/>
    </row>
    <row r="5484" spans="2:9" ht="15.75" thickTop="1" thickBot="1" x14ac:dyDescent="0.25">
      <c r="B5484" s="22">
        <v>5479</v>
      </c>
      <c r="C5484" s="32">
        <v>75399</v>
      </c>
      <c r="D5484" s="33" t="s">
        <v>4123</v>
      </c>
      <c r="E5484" s="34">
        <v>-11.8</v>
      </c>
      <c r="F5484" s="34">
        <v>9.3000000000000007</v>
      </c>
      <c r="G5484" s="35">
        <v>411</v>
      </c>
      <c r="H5484" s="35">
        <v>6</v>
      </c>
      <c r="I5484" s="36"/>
    </row>
    <row r="5485" spans="2:9" ht="15.75" thickTop="1" thickBot="1" x14ac:dyDescent="0.25">
      <c r="B5485" s="22">
        <v>5480</v>
      </c>
      <c r="C5485" s="32">
        <v>75417</v>
      </c>
      <c r="D5485" s="33" t="s">
        <v>4124</v>
      </c>
      <c r="E5485" s="34">
        <v>-11.5</v>
      </c>
      <c r="F5485" s="34">
        <v>9.6</v>
      </c>
      <c r="G5485" s="35">
        <v>292</v>
      </c>
      <c r="H5485" s="35">
        <v>6</v>
      </c>
      <c r="I5485" s="36"/>
    </row>
    <row r="5486" spans="2:9" ht="15.75" thickTop="1" thickBot="1" x14ac:dyDescent="0.25">
      <c r="B5486" s="22">
        <v>5481</v>
      </c>
      <c r="C5486" s="32">
        <v>75428</v>
      </c>
      <c r="D5486" s="33" t="s">
        <v>3364</v>
      </c>
      <c r="E5486" s="34">
        <v>-11.6</v>
      </c>
      <c r="F5486" s="34">
        <v>9.5</v>
      </c>
      <c r="G5486" s="35">
        <v>268</v>
      </c>
      <c r="H5486" s="35">
        <v>6</v>
      </c>
      <c r="I5486" s="36"/>
    </row>
    <row r="5487" spans="2:9" ht="15.75" thickTop="1" thickBot="1" x14ac:dyDescent="0.25">
      <c r="B5487" s="22">
        <v>5482</v>
      </c>
      <c r="C5487" s="32">
        <v>75433</v>
      </c>
      <c r="D5487" s="33" t="s">
        <v>4125</v>
      </c>
      <c r="E5487" s="34">
        <v>-11.5</v>
      </c>
      <c r="F5487" s="34">
        <v>9.6</v>
      </c>
      <c r="G5487" s="35">
        <v>284</v>
      </c>
      <c r="H5487" s="35">
        <v>6</v>
      </c>
      <c r="I5487" s="36"/>
    </row>
    <row r="5488" spans="2:9" ht="15.75" thickTop="1" thickBot="1" x14ac:dyDescent="0.25">
      <c r="B5488" s="22">
        <v>5483</v>
      </c>
      <c r="C5488" s="32">
        <v>75438</v>
      </c>
      <c r="D5488" s="33" t="s">
        <v>4126</v>
      </c>
      <c r="E5488" s="34">
        <v>-11</v>
      </c>
      <c r="F5488" s="34">
        <v>10</v>
      </c>
      <c r="G5488" s="35">
        <v>233</v>
      </c>
      <c r="H5488" s="35">
        <v>6</v>
      </c>
      <c r="I5488" s="36"/>
    </row>
    <row r="5489" spans="2:9" ht="15.75" thickTop="1" thickBot="1" x14ac:dyDescent="0.25">
      <c r="B5489" s="22">
        <v>5484</v>
      </c>
      <c r="C5489" s="32">
        <v>75443</v>
      </c>
      <c r="D5489" s="33" t="s">
        <v>4127</v>
      </c>
      <c r="E5489" s="34">
        <v>-11.7</v>
      </c>
      <c r="F5489" s="34">
        <v>9.6999999999999993</v>
      </c>
      <c r="G5489" s="35">
        <v>239</v>
      </c>
      <c r="H5489" s="35">
        <v>6</v>
      </c>
      <c r="I5489" s="36"/>
    </row>
    <row r="5490" spans="2:9" ht="15.75" thickTop="1" thickBot="1" x14ac:dyDescent="0.25">
      <c r="B5490" s="22">
        <v>5485</v>
      </c>
      <c r="C5490" s="32">
        <v>75446</v>
      </c>
      <c r="D5490" s="33" t="s">
        <v>4128</v>
      </c>
      <c r="E5490" s="34">
        <v>-11.8</v>
      </c>
      <c r="F5490" s="34">
        <v>9.4</v>
      </c>
      <c r="G5490" s="35">
        <v>376</v>
      </c>
      <c r="H5490" s="35">
        <v>6</v>
      </c>
      <c r="I5490" s="36"/>
    </row>
    <row r="5491" spans="2:9" ht="15.75" thickTop="1" thickBot="1" x14ac:dyDescent="0.25">
      <c r="B5491" s="22">
        <v>5486</v>
      </c>
      <c r="C5491" s="32">
        <v>75447</v>
      </c>
      <c r="D5491" s="33" t="s">
        <v>4129</v>
      </c>
      <c r="E5491" s="34">
        <v>-11.7</v>
      </c>
      <c r="F5491" s="34">
        <v>9.4</v>
      </c>
      <c r="G5491" s="35">
        <v>349</v>
      </c>
      <c r="H5491" s="35">
        <v>6</v>
      </c>
      <c r="I5491" s="36"/>
    </row>
    <row r="5492" spans="2:9" ht="15.75" thickTop="1" thickBot="1" x14ac:dyDescent="0.25">
      <c r="B5492" s="22">
        <v>5487</v>
      </c>
      <c r="C5492" s="32">
        <v>75449</v>
      </c>
      <c r="D5492" s="33" t="s">
        <v>4130</v>
      </c>
      <c r="E5492" s="34">
        <v>-11.8</v>
      </c>
      <c r="F5492" s="34">
        <v>9.1999999999999993</v>
      </c>
      <c r="G5492" s="35">
        <v>408</v>
      </c>
      <c r="H5492" s="35">
        <v>6</v>
      </c>
      <c r="I5492" s="36"/>
    </row>
    <row r="5493" spans="2:9" ht="15.75" thickTop="1" thickBot="1" x14ac:dyDescent="0.25">
      <c r="B5493" s="22">
        <v>5488</v>
      </c>
      <c r="C5493" s="32">
        <v>76131</v>
      </c>
      <c r="D5493" s="33" t="s">
        <v>4131</v>
      </c>
      <c r="E5493" s="34">
        <v>-10.1</v>
      </c>
      <c r="F5493" s="34">
        <v>11</v>
      </c>
      <c r="G5493" s="35">
        <v>125</v>
      </c>
      <c r="H5493" s="35">
        <v>12</v>
      </c>
      <c r="I5493" s="36"/>
    </row>
    <row r="5494" spans="2:9" ht="15.75" thickTop="1" thickBot="1" x14ac:dyDescent="0.25">
      <c r="B5494" s="22">
        <v>5489</v>
      </c>
      <c r="C5494" s="32">
        <v>76133</v>
      </c>
      <c r="D5494" s="33" t="s">
        <v>4131</v>
      </c>
      <c r="E5494" s="34">
        <v>-9.3000000000000007</v>
      </c>
      <c r="F5494" s="34">
        <v>11.6</v>
      </c>
      <c r="G5494" s="35">
        <v>117</v>
      </c>
      <c r="H5494" s="35">
        <v>12</v>
      </c>
      <c r="I5494" s="36"/>
    </row>
    <row r="5495" spans="2:9" ht="15.75" thickTop="1" thickBot="1" x14ac:dyDescent="0.25">
      <c r="B5495" s="22">
        <v>5490</v>
      </c>
      <c r="C5495" s="32">
        <v>76135</v>
      </c>
      <c r="D5495" s="33" t="s">
        <v>4131</v>
      </c>
      <c r="E5495" s="34">
        <v>-9.5</v>
      </c>
      <c r="F5495" s="34">
        <v>11.5</v>
      </c>
      <c r="G5495" s="35">
        <v>114</v>
      </c>
      <c r="H5495" s="35">
        <v>12</v>
      </c>
      <c r="I5495" s="36"/>
    </row>
    <row r="5496" spans="2:9" ht="15.75" thickTop="1" thickBot="1" x14ac:dyDescent="0.25">
      <c r="B5496" s="22">
        <v>5491</v>
      </c>
      <c r="C5496" s="32">
        <v>76137</v>
      </c>
      <c r="D5496" s="33" t="s">
        <v>4131</v>
      </c>
      <c r="E5496" s="34">
        <v>-9.5</v>
      </c>
      <c r="F5496" s="34">
        <v>11.3</v>
      </c>
      <c r="G5496" s="35">
        <v>119</v>
      </c>
      <c r="H5496" s="35">
        <v>12</v>
      </c>
      <c r="I5496" s="36"/>
    </row>
    <row r="5497" spans="2:9" ht="15.75" thickTop="1" thickBot="1" x14ac:dyDescent="0.25">
      <c r="B5497" s="22">
        <v>5492</v>
      </c>
      <c r="C5497" s="32">
        <v>76139</v>
      </c>
      <c r="D5497" s="33" t="s">
        <v>4131</v>
      </c>
      <c r="E5497" s="34">
        <v>-10</v>
      </c>
      <c r="F5497" s="34">
        <v>11.1</v>
      </c>
      <c r="G5497" s="35">
        <v>112</v>
      </c>
      <c r="H5497" s="35">
        <v>12</v>
      </c>
      <c r="I5497" s="36"/>
    </row>
    <row r="5498" spans="2:9" ht="15.75" thickTop="1" thickBot="1" x14ac:dyDescent="0.25">
      <c r="B5498" s="22">
        <v>5493</v>
      </c>
      <c r="C5498" s="32">
        <v>76149</v>
      </c>
      <c r="D5498" s="33" t="s">
        <v>4131</v>
      </c>
      <c r="E5498" s="34">
        <v>-9.8000000000000007</v>
      </c>
      <c r="F5498" s="34">
        <v>11.2</v>
      </c>
      <c r="G5498" s="35">
        <v>111</v>
      </c>
      <c r="H5498" s="35">
        <v>12</v>
      </c>
      <c r="I5498" s="36"/>
    </row>
    <row r="5499" spans="2:9" ht="15.75" thickTop="1" thickBot="1" x14ac:dyDescent="0.25">
      <c r="B5499" s="22">
        <v>5494</v>
      </c>
      <c r="C5499" s="32">
        <v>76185</v>
      </c>
      <c r="D5499" s="33" t="s">
        <v>4131</v>
      </c>
      <c r="E5499" s="34">
        <v>-9.5</v>
      </c>
      <c r="F5499" s="34">
        <v>11.5</v>
      </c>
      <c r="G5499" s="35">
        <v>109</v>
      </c>
      <c r="H5499" s="35">
        <v>12</v>
      </c>
      <c r="I5499" s="36"/>
    </row>
    <row r="5500" spans="2:9" ht="15.75" thickTop="1" thickBot="1" x14ac:dyDescent="0.25">
      <c r="B5500" s="22">
        <v>5495</v>
      </c>
      <c r="C5500" s="32">
        <v>76187</v>
      </c>
      <c r="D5500" s="33" t="s">
        <v>4131</v>
      </c>
      <c r="E5500" s="34">
        <v>-10</v>
      </c>
      <c r="F5500" s="34">
        <v>11.2</v>
      </c>
      <c r="G5500" s="35">
        <v>102</v>
      </c>
      <c r="H5500" s="35">
        <v>12</v>
      </c>
      <c r="I5500" s="36"/>
    </row>
    <row r="5501" spans="2:9" ht="15.75" thickTop="1" thickBot="1" x14ac:dyDescent="0.25">
      <c r="B5501" s="22">
        <v>5496</v>
      </c>
      <c r="C5501" s="32">
        <v>76189</v>
      </c>
      <c r="D5501" s="33" t="s">
        <v>4131</v>
      </c>
      <c r="E5501" s="34">
        <v>-10</v>
      </c>
      <c r="F5501" s="34">
        <v>11.1</v>
      </c>
      <c r="G5501" s="35">
        <v>105</v>
      </c>
      <c r="H5501" s="35">
        <v>12</v>
      </c>
      <c r="I5501" s="36"/>
    </row>
    <row r="5502" spans="2:9" ht="15.75" thickTop="1" thickBot="1" x14ac:dyDescent="0.25">
      <c r="B5502" s="22">
        <v>5497</v>
      </c>
      <c r="C5502" s="32">
        <v>76199</v>
      </c>
      <c r="D5502" s="33" t="s">
        <v>4131</v>
      </c>
      <c r="E5502" s="34">
        <v>-10</v>
      </c>
      <c r="F5502" s="34">
        <v>11.1</v>
      </c>
      <c r="G5502" s="35">
        <v>114</v>
      </c>
      <c r="H5502" s="35">
        <v>12</v>
      </c>
      <c r="I5502" s="36"/>
    </row>
    <row r="5503" spans="2:9" ht="15.75" thickTop="1" thickBot="1" x14ac:dyDescent="0.25">
      <c r="B5503" s="22">
        <v>5498</v>
      </c>
      <c r="C5503" s="32">
        <v>76227</v>
      </c>
      <c r="D5503" s="33" t="s">
        <v>4131</v>
      </c>
      <c r="E5503" s="34">
        <v>-9.9</v>
      </c>
      <c r="F5503" s="34">
        <v>11.2</v>
      </c>
      <c r="G5503" s="35">
        <v>130</v>
      </c>
      <c r="H5503" s="35">
        <v>12</v>
      </c>
      <c r="I5503" s="36"/>
    </row>
    <row r="5504" spans="2:9" ht="15.75" thickTop="1" thickBot="1" x14ac:dyDescent="0.25">
      <c r="B5504" s="22">
        <v>5499</v>
      </c>
      <c r="C5504" s="32">
        <v>76228</v>
      </c>
      <c r="D5504" s="33" t="s">
        <v>4131</v>
      </c>
      <c r="E5504" s="34">
        <v>-10.7</v>
      </c>
      <c r="F5504" s="34">
        <v>10.1</v>
      </c>
      <c r="G5504" s="35">
        <v>251</v>
      </c>
      <c r="H5504" s="35">
        <v>6</v>
      </c>
      <c r="I5504" s="36"/>
    </row>
    <row r="5505" spans="2:9" ht="15.75" thickTop="1" thickBot="1" x14ac:dyDescent="0.25">
      <c r="B5505" s="22">
        <v>5500</v>
      </c>
      <c r="C5505" s="32">
        <v>76229</v>
      </c>
      <c r="D5505" s="33" t="s">
        <v>4131</v>
      </c>
      <c r="E5505" s="34">
        <v>-10</v>
      </c>
      <c r="F5505" s="34">
        <v>11</v>
      </c>
      <c r="G5505" s="35">
        <v>113</v>
      </c>
      <c r="H5505" s="35">
        <v>12</v>
      </c>
      <c r="I5505" s="36"/>
    </row>
    <row r="5506" spans="2:9" ht="15.75" thickTop="1" thickBot="1" x14ac:dyDescent="0.25">
      <c r="B5506" s="22">
        <v>5501</v>
      </c>
      <c r="C5506" s="32">
        <v>76275</v>
      </c>
      <c r="D5506" s="33" t="s">
        <v>4132</v>
      </c>
      <c r="E5506" s="34">
        <v>-10.199999999999999</v>
      </c>
      <c r="F5506" s="34">
        <v>10.7</v>
      </c>
      <c r="G5506" s="35">
        <v>174</v>
      </c>
      <c r="H5506" s="35">
        <v>6</v>
      </c>
      <c r="I5506" s="36"/>
    </row>
    <row r="5507" spans="2:9" ht="15.75" thickTop="1" thickBot="1" x14ac:dyDescent="0.25">
      <c r="B5507" s="22">
        <v>5502</v>
      </c>
      <c r="C5507" s="32">
        <v>76287</v>
      </c>
      <c r="D5507" s="33" t="s">
        <v>4133</v>
      </c>
      <c r="E5507" s="34">
        <v>-10.1</v>
      </c>
      <c r="F5507" s="34">
        <v>11.1</v>
      </c>
      <c r="G5507" s="35">
        <v>114</v>
      </c>
      <c r="H5507" s="35">
        <v>12</v>
      </c>
      <c r="I5507" s="36"/>
    </row>
    <row r="5508" spans="2:9" ht="15.75" thickTop="1" thickBot="1" x14ac:dyDescent="0.25">
      <c r="B5508" s="22">
        <v>5503</v>
      </c>
      <c r="C5508" s="32">
        <v>76297</v>
      </c>
      <c r="D5508" s="33" t="s">
        <v>4134</v>
      </c>
      <c r="E5508" s="34">
        <v>-10.1</v>
      </c>
      <c r="F5508" s="34">
        <v>11</v>
      </c>
      <c r="G5508" s="35">
        <v>115</v>
      </c>
      <c r="H5508" s="35">
        <v>12</v>
      </c>
      <c r="I5508" s="36"/>
    </row>
    <row r="5509" spans="2:9" ht="15.75" thickTop="1" thickBot="1" x14ac:dyDescent="0.25">
      <c r="B5509" s="22">
        <v>5504</v>
      </c>
      <c r="C5509" s="32">
        <v>76307</v>
      </c>
      <c r="D5509" s="33" t="s">
        <v>4135</v>
      </c>
      <c r="E5509" s="34">
        <v>-11.2</v>
      </c>
      <c r="F5509" s="34">
        <v>9.8000000000000007</v>
      </c>
      <c r="G5509" s="35">
        <v>295</v>
      </c>
      <c r="H5509" s="35">
        <v>6</v>
      </c>
      <c r="I5509" s="36"/>
    </row>
    <row r="5510" spans="2:9" ht="15.75" thickTop="1" thickBot="1" x14ac:dyDescent="0.25">
      <c r="B5510" s="22">
        <v>5505</v>
      </c>
      <c r="C5510" s="32">
        <v>76316</v>
      </c>
      <c r="D5510" s="33" t="s">
        <v>3622</v>
      </c>
      <c r="E5510" s="34">
        <v>-10.199999999999999</v>
      </c>
      <c r="F5510" s="34">
        <v>10.9</v>
      </c>
      <c r="G5510" s="35">
        <v>138</v>
      </c>
      <c r="H5510" s="35">
        <v>6</v>
      </c>
      <c r="I5510" s="36"/>
    </row>
    <row r="5511" spans="2:9" ht="15.75" thickTop="1" thickBot="1" x14ac:dyDescent="0.25">
      <c r="B5511" s="22">
        <v>5506</v>
      </c>
      <c r="C5511" s="32">
        <v>76327</v>
      </c>
      <c r="D5511" s="33" t="s">
        <v>4136</v>
      </c>
      <c r="E5511" s="34">
        <v>-10.199999999999999</v>
      </c>
      <c r="F5511" s="34">
        <v>10.8</v>
      </c>
      <c r="G5511" s="35">
        <v>144</v>
      </c>
      <c r="H5511" s="35">
        <v>6</v>
      </c>
      <c r="I5511" s="36"/>
    </row>
    <row r="5512" spans="2:9" ht="15.75" thickTop="1" thickBot="1" x14ac:dyDescent="0.25">
      <c r="B5512" s="22">
        <v>5507</v>
      </c>
      <c r="C5512" s="32">
        <v>76332</v>
      </c>
      <c r="D5512" s="33" t="s">
        <v>4137</v>
      </c>
      <c r="E5512" s="34">
        <v>-11.5</v>
      </c>
      <c r="F5512" s="34">
        <v>9.4</v>
      </c>
      <c r="G5512" s="35">
        <v>391</v>
      </c>
      <c r="H5512" s="35">
        <v>8</v>
      </c>
      <c r="I5512" s="36"/>
    </row>
    <row r="5513" spans="2:9" ht="15.75" thickTop="1" thickBot="1" x14ac:dyDescent="0.25">
      <c r="B5513" s="22">
        <v>5508</v>
      </c>
      <c r="C5513" s="32">
        <v>76337</v>
      </c>
      <c r="D5513" s="33" t="s">
        <v>4138</v>
      </c>
      <c r="E5513" s="34">
        <v>-10.6</v>
      </c>
      <c r="F5513" s="34">
        <v>10.4</v>
      </c>
      <c r="G5513" s="35">
        <v>223</v>
      </c>
      <c r="H5513" s="35">
        <v>6</v>
      </c>
      <c r="I5513" s="36"/>
    </row>
    <row r="5514" spans="2:9" ht="15.75" thickTop="1" thickBot="1" x14ac:dyDescent="0.25">
      <c r="B5514" s="22">
        <v>5509</v>
      </c>
      <c r="C5514" s="32">
        <v>76344</v>
      </c>
      <c r="D5514" s="33" t="s">
        <v>4139</v>
      </c>
      <c r="E5514" s="34">
        <v>-10</v>
      </c>
      <c r="F5514" s="34">
        <v>11.1</v>
      </c>
      <c r="G5514" s="35">
        <v>100</v>
      </c>
      <c r="H5514" s="35">
        <v>12</v>
      </c>
      <c r="I5514" s="36"/>
    </row>
    <row r="5515" spans="2:9" ht="15.75" thickTop="1" thickBot="1" x14ac:dyDescent="0.25">
      <c r="B5515" s="22">
        <v>5510</v>
      </c>
      <c r="C5515" s="32">
        <v>76351</v>
      </c>
      <c r="D5515" s="33" t="s">
        <v>4140</v>
      </c>
      <c r="E5515" s="34">
        <v>-10</v>
      </c>
      <c r="F5515" s="34">
        <v>11</v>
      </c>
      <c r="G5515" s="35">
        <v>104</v>
      </c>
      <c r="H5515" s="35">
        <v>12</v>
      </c>
      <c r="I5515" s="36"/>
    </row>
    <row r="5516" spans="2:9" ht="15.75" thickTop="1" thickBot="1" x14ac:dyDescent="0.25">
      <c r="B5516" s="22">
        <v>5511</v>
      </c>
      <c r="C5516" s="32">
        <v>76356</v>
      </c>
      <c r="D5516" s="33" t="s">
        <v>4141</v>
      </c>
      <c r="E5516" s="34">
        <v>-10.3</v>
      </c>
      <c r="F5516" s="34">
        <v>10.8</v>
      </c>
      <c r="G5516" s="35">
        <v>145</v>
      </c>
      <c r="H5516" s="35">
        <v>12</v>
      </c>
      <c r="I5516" s="36"/>
    </row>
    <row r="5517" spans="2:9" ht="15.75" thickTop="1" thickBot="1" x14ac:dyDescent="0.25">
      <c r="B5517" s="22">
        <v>5512</v>
      </c>
      <c r="C5517" s="32">
        <v>76359</v>
      </c>
      <c r="D5517" s="33" t="s">
        <v>4142</v>
      </c>
      <c r="E5517" s="34">
        <v>-10.8</v>
      </c>
      <c r="F5517" s="34">
        <v>10.1</v>
      </c>
      <c r="G5517" s="35">
        <v>263</v>
      </c>
      <c r="H5517" s="35">
        <v>6</v>
      </c>
      <c r="I5517" s="36"/>
    </row>
    <row r="5518" spans="2:9" ht="15.75" thickTop="1" thickBot="1" x14ac:dyDescent="0.25">
      <c r="B5518" s="22">
        <v>5513</v>
      </c>
      <c r="C5518" s="32">
        <v>76437</v>
      </c>
      <c r="D5518" s="33" t="s">
        <v>4143</v>
      </c>
      <c r="E5518" s="34">
        <v>-9.6999999999999993</v>
      </c>
      <c r="F5518" s="34">
        <v>11.3</v>
      </c>
      <c r="G5518" s="35">
        <v>112</v>
      </c>
      <c r="H5518" s="35">
        <v>12</v>
      </c>
      <c r="I5518" s="36"/>
    </row>
    <row r="5519" spans="2:9" ht="15.75" thickTop="1" thickBot="1" x14ac:dyDescent="0.25">
      <c r="B5519" s="22">
        <v>5514</v>
      </c>
      <c r="C5519" s="32">
        <v>76448</v>
      </c>
      <c r="D5519" s="33" t="s">
        <v>4144</v>
      </c>
      <c r="E5519" s="34">
        <v>-10</v>
      </c>
      <c r="F5519" s="34">
        <v>11.1</v>
      </c>
      <c r="G5519" s="35">
        <v>107</v>
      </c>
      <c r="H5519" s="35">
        <v>12</v>
      </c>
      <c r="I5519" s="36"/>
    </row>
    <row r="5520" spans="2:9" ht="15.75" thickTop="1" thickBot="1" x14ac:dyDescent="0.25">
      <c r="B5520" s="22">
        <v>5515</v>
      </c>
      <c r="C5520" s="32">
        <v>76456</v>
      </c>
      <c r="D5520" s="33" t="s">
        <v>4145</v>
      </c>
      <c r="E5520" s="34">
        <v>-10.199999999999999</v>
      </c>
      <c r="F5520" s="34">
        <v>10.5</v>
      </c>
      <c r="G5520" s="35">
        <v>214</v>
      </c>
      <c r="H5520" s="35">
        <v>6</v>
      </c>
      <c r="I5520" s="36"/>
    </row>
    <row r="5521" spans="2:9" ht="15.75" thickTop="1" thickBot="1" x14ac:dyDescent="0.25">
      <c r="B5521" s="22">
        <v>5516</v>
      </c>
      <c r="C5521" s="32">
        <v>76461</v>
      </c>
      <c r="D5521" s="33" t="s">
        <v>4146</v>
      </c>
      <c r="E5521" s="34">
        <v>-10.199999999999999</v>
      </c>
      <c r="F5521" s="34">
        <v>11</v>
      </c>
      <c r="G5521" s="35">
        <v>122</v>
      </c>
      <c r="H5521" s="35">
        <v>12</v>
      </c>
      <c r="I5521" s="36"/>
    </row>
    <row r="5522" spans="2:9" ht="15.75" thickTop="1" thickBot="1" x14ac:dyDescent="0.25">
      <c r="B5522" s="22">
        <v>5517</v>
      </c>
      <c r="C5522" s="32">
        <v>76467</v>
      </c>
      <c r="D5522" s="33" t="s">
        <v>4147</v>
      </c>
      <c r="E5522" s="34">
        <v>-10.1</v>
      </c>
      <c r="F5522" s="34">
        <v>11.1</v>
      </c>
      <c r="G5522" s="35">
        <v>118</v>
      </c>
      <c r="H5522" s="35">
        <v>12</v>
      </c>
      <c r="I5522" s="36"/>
    </row>
    <row r="5523" spans="2:9" ht="15.75" thickTop="1" thickBot="1" x14ac:dyDescent="0.25">
      <c r="B5523" s="22">
        <v>5518</v>
      </c>
      <c r="C5523" s="32">
        <v>76470</v>
      </c>
      <c r="D5523" s="33" t="s">
        <v>4148</v>
      </c>
      <c r="E5523" s="34">
        <v>-10.1</v>
      </c>
      <c r="F5523" s="34">
        <v>11.2</v>
      </c>
      <c r="G5523" s="35">
        <v>120</v>
      </c>
      <c r="H5523" s="35">
        <v>12</v>
      </c>
      <c r="I5523" s="36"/>
    </row>
    <row r="5524" spans="2:9" ht="15.75" thickTop="1" thickBot="1" x14ac:dyDescent="0.25">
      <c r="B5524" s="22">
        <v>5519</v>
      </c>
      <c r="C5524" s="32">
        <v>76473</v>
      </c>
      <c r="D5524" s="33" t="s">
        <v>4149</v>
      </c>
      <c r="E5524" s="34">
        <v>-10.1</v>
      </c>
      <c r="F5524" s="34">
        <v>11.1</v>
      </c>
      <c r="G5524" s="35">
        <v>114</v>
      </c>
      <c r="H5524" s="35">
        <v>12</v>
      </c>
      <c r="I5524" s="36"/>
    </row>
    <row r="5525" spans="2:9" ht="15.75" thickTop="1" thickBot="1" x14ac:dyDescent="0.25">
      <c r="B5525" s="22">
        <v>5520</v>
      </c>
      <c r="C5525" s="32">
        <v>76474</v>
      </c>
      <c r="D5525" s="33" t="s">
        <v>4150</v>
      </c>
      <c r="E5525" s="34">
        <v>-10</v>
      </c>
      <c r="F5525" s="34">
        <v>11.1</v>
      </c>
      <c r="G5525" s="35">
        <v>110</v>
      </c>
      <c r="H5525" s="35">
        <v>12</v>
      </c>
      <c r="I5525" s="36"/>
    </row>
    <row r="5526" spans="2:9" ht="15.75" thickTop="1" thickBot="1" x14ac:dyDescent="0.25">
      <c r="B5526" s="22">
        <v>5521</v>
      </c>
      <c r="C5526" s="32">
        <v>76476</v>
      </c>
      <c r="D5526" s="33" t="s">
        <v>4151</v>
      </c>
      <c r="E5526" s="34">
        <v>-10.1</v>
      </c>
      <c r="F5526" s="34">
        <v>11</v>
      </c>
      <c r="G5526" s="35">
        <v>133</v>
      </c>
      <c r="H5526" s="35">
        <v>6</v>
      </c>
      <c r="I5526" s="36"/>
    </row>
    <row r="5527" spans="2:9" ht="15.75" thickTop="1" thickBot="1" x14ac:dyDescent="0.25">
      <c r="B5527" s="22">
        <v>5522</v>
      </c>
      <c r="C5527" s="32">
        <v>76477</v>
      </c>
      <c r="D5527" s="33" t="s">
        <v>4152</v>
      </c>
      <c r="E5527" s="34">
        <v>-10</v>
      </c>
      <c r="F5527" s="34">
        <v>11.1</v>
      </c>
      <c r="G5527" s="35">
        <v>110</v>
      </c>
      <c r="H5527" s="35">
        <v>12</v>
      </c>
      <c r="I5527" s="36"/>
    </row>
    <row r="5528" spans="2:9" ht="15.75" thickTop="1" thickBot="1" x14ac:dyDescent="0.25">
      <c r="B5528" s="22">
        <v>5523</v>
      </c>
      <c r="C5528" s="32">
        <v>76479</v>
      </c>
      <c r="D5528" s="33" t="s">
        <v>4153</v>
      </c>
      <c r="E5528" s="34">
        <v>-10</v>
      </c>
      <c r="F5528" s="34">
        <v>11.1</v>
      </c>
      <c r="G5528" s="35">
        <v>108</v>
      </c>
      <c r="H5528" s="35">
        <v>12</v>
      </c>
      <c r="I5528" s="36"/>
    </row>
    <row r="5529" spans="2:9" ht="15.75" thickTop="1" thickBot="1" x14ac:dyDescent="0.25">
      <c r="B5529" s="22">
        <v>5524</v>
      </c>
      <c r="C5529" s="32">
        <v>76530</v>
      </c>
      <c r="D5529" s="33" t="s">
        <v>4154</v>
      </c>
      <c r="E5529" s="34">
        <v>-10.1</v>
      </c>
      <c r="F5529" s="34">
        <v>10.5</v>
      </c>
      <c r="G5529" s="35">
        <v>228</v>
      </c>
      <c r="H5529" s="35">
        <v>6</v>
      </c>
      <c r="I5529" s="36"/>
    </row>
    <row r="5530" spans="2:9" ht="15.75" thickTop="1" thickBot="1" x14ac:dyDescent="0.25">
      <c r="B5530" s="22">
        <v>5525</v>
      </c>
      <c r="C5530" s="32">
        <v>76532</v>
      </c>
      <c r="D5530" s="33" t="s">
        <v>4154</v>
      </c>
      <c r="E5530" s="34">
        <v>-10</v>
      </c>
      <c r="F5530" s="34">
        <v>11</v>
      </c>
      <c r="G5530" s="35">
        <v>125</v>
      </c>
      <c r="H5530" s="35">
        <v>12</v>
      </c>
      <c r="I5530" s="36"/>
    </row>
    <row r="5531" spans="2:9" ht="15.75" thickTop="1" thickBot="1" x14ac:dyDescent="0.25">
      <c r="B5531" s="22">
        <v>5526</v>
      </c>
      <c r="C5531" s="32">
        <v>76534</v>
      </c>
      <c r="D5531" s="33" t="s">
        <v>4154</v>
      </c>
      <c r="E5531" s="34">
        <v>-11</v>
      </c>
      <c r="F5531" s="34">
        <v>9.8000000000000007</v>
      </c>
      <c r="G5531" s="35">
        <v>323</v>
      </c>
      <c r="H5531" s="35">
        <v>6</v>
      </c>
      <c r="I5531" s="36"/>
    </row>
    <row r="5532" spans="2:9" ht="15.75" thickTop="1" thickBot="1" x14ac:dyDescent="0.25">
      <c r="B5532" s="22">
        <v>5527</v>
      </c>
      <c r="C5532" s="32">
        <v>76547</v>
      </c>
      <c r="D5532" s="33" t="s">
        <v>4155</v>
      </c>
      <c r="E5532" s="34">
        <v>-10.1</v>
      </c>
      <c r="F5532" s="34">
        <v>11</v>
      </c>
      <c r="G5532" s="35">
        <v>125</v>
      </c>
      <c r="H5532" s="35">
        <v>12</v>
      </c>
      <c r="I5532" s="36"/>
    </row>
    <row r="5533" spans="2:9" ht="15.75" thickTop="1" thickBot="1" x14ac:dyDescent="0.25">
      <c r="B5533" s="22">
        <v>5528</v>
      </c>
      <c r="C5533" s="32">
        <v>76549</v>
      </c>
      <c r="D5533" s="33" t="s">
        <v>4156</v>
      </c>
      <c r="E5533" s="34">
        <v>-10.199999999999999</v>
      </c>
      <c r="F5533" s="34">
        <v>11</v>
      </c>
      <c r="G5533" s="35">
        <v>122</v>
      </c>
      <c r="H5533" s="35">
        <v>12</v>
      </c>
      <c r="I5533" s="36"/>
    </row>
    <row r="5534" spans="2:9" ht="15.75" thickTop="1" thickBot="1" x14ac:dyDescent="0.25">
      <c r="B5534" s="22">
        <v>5529</v>
      </c>
      <c r="C5534" s="32">
        <v>76571</v>
      </c>
      <c r="D5534" s="33" t="s">
        <v>4157</v>
      </c>
      <c r="E5534" s="34">
        <v>-10.7</v>
      </c>
      <c r="F5534" s="34">
        <v>10.1</v>
      </c>
      <c r="G5534" s="35">
        <v>266</v>
      </c>
      <c r="H5534" s="35">
        <v>6</v>
      </c>
      <c r="I5534" s="36"/>
    </row>
    <row r="5535" spans="2:9" ht="15.75" thickTop="1" thickBot="1" x14ac:dyDescent="0.25">
      <c r="B5535" s="22">
        <v>5530</v>
      </c>
      <c r="C5535" s="32">
        <v>76593</v>
      </c>
      <c r="D5535" s="33" t="s">
        <v>4158</v>
      </c>
      <c r="E5535" s="34">
        <v>-11.8</v>
      </c>
      <c r="F5535" s="34">
        <v>9.1</v>
      </c>
      <c r="G5535" s="35">
        <v>478</v>
      </c>
      <c r="H5535" s="35">
        <v>8</v>
      </c>
      <c r="I5535" s="36"/>
    </row>
    <row r="5536" spans="2:9" ht="15.75" thickTop="1" thickBot="1" x14ac:dyDescent="0.25">
      <c r="B5536" s="22">
        <v>5531</v>
      </c>
      <c r="C5536" s="32">
        <v>76596</v>
      </c>
      <c r="D5536" s="33" t="s">
        <v>4159</v>
      </c>
      <c r="E5536" s="34">
        <v>-12.3</v>
      </c>
      <c r="F5536" s="34">
        <v>8.5</v>
      </c>
      <c r="G5536" s="35">
        <v>618</v>
      </c>
      <c r="H5536" s="35">
        <v>8</v>
      </c>
      <c r="I5536" s="36"/>
    </row>
    <row r="5537" spans="2:9" ht="15.75" thickTop="1" thickBot="1" x14ac:dyDescent="0.25">
      <c r="B5537" s="22">
        <v>5532</v>
      </c>
      <c r="C5537" s="32">
        <v>76597</v>
      </c>
      <c r="D5537" s="33" t="s">
        <v>4160</v>
      </c>
      <c r="E5537" s="34">
        <v>-11.5</v>
      </c>
      <c r="F5537" s="34">
        <v>9.4</v>
      </c>
      <c r="G5537" s="35">
        <v>402</v>
      </c>
      <c r="H5537" s="35">
        <v>8</v>
      </c>
      <c r="I5537" s="36"/>
    </row>
    <row r="5538" spans="2:9" ht="15.75" thickTop="1" thickBot="1" x14ac:dyDescent="0.25">
      <c r="B5538" s="22">
        <v>5533</v>
      </c>
      <c r="C5538" s="32">
        <v>76599</v>
      </c>
      <c r="D5538" s="33" t="s">
        <v>4161</v>
      </c>
      <c r="E5538" s="34">
        <v>-10.8</v>
      </c>
      <c r="F5538" s="34">
        <v>10</v>
      </c>
      <c r="G5538" s="35">
        <v>274</v>
      </c>
      <c r="H5538" s="35">
        <v>8</v>
      </c>
      <c r="I5538" s="36"/>
    </row>
    <row r="5539" spans="2:9" ht="15.75" thickTop="1" thickBot="1" x14ac:dyDescent="0.25">
      <c r="B5539" s="22">
        <v>5534</v>
      </c>
      <c r="C5539" s="32">
        <v>76646</v>
      </c>
      <c r="D5539" s="33" t="s">
        <v>4162</v>
      </c>
      <c r="E5539" s="34">
        <v>-10.4</v>
      </c>
      <c r="F5539" s="34">
        <v>10.4</v>
      </c>
      <c r="G5539" s="35">
        <v>196</v>
      </c>
      <c r="H5539" s="35">
        <v>12</v>
      </c>
      <c r="I5539" s="36"/>
    </row>
    <row r="5540" spans="2:9" ht="15.75" thickTop="1" thickBot="1" x14ac:dyDescent="0.25">
      <c r="B5540" s="22">
        <v>5535</v>
      </c>
      <c r="C5540" s="32">
        <v>76661</v>
      </c>
      <c r="D5540" s="33" t="s">
        <v>4163</v>
      </c>
      <c r="E5540" s="34">
        <v>-10</v>
      </c>
      <c r="F5540" s="34">
        <v>11.1</v>
      </c>
      <c r="G5540" s="35">
        <v>95</v>
      </c>
      <c r="H5540" s="35">
        <v>12</v>
      </c>
      <c r="I5540" s="36"/>
    </row>
    <row r="5541" spans="2:9" ht="15.75" thickTop="1" thickBot="1" x14ac:dyDescent="0.25">
      <c r="B5541" s="22">
        <v>5536</v>
      </c>
      <c r="C5541" s="32">
        <v>76669</v>
      </c>
      <c r="D5541" s="33" t="s">
        <v>4164</v>
      </c>
      <c r="E5541" s="34">
        <v>-10.199999999999999</v>
      </c>
      <c r="F5541" s="34">
        <v>11</v>
      </c>
      <c r="G5541" s="35">
        <v>106</v>
      </c>
      <c r="H5541" s="35">
        <v>12</v>
      </c>
      <c r="I5541" s="36"/>
    </row>
    <row r="5542" spans="2:9" ht="15.75" thickTop="1" thickBot="1" x14ac:dyDescent="0.25">
      <c r="B5542" s="22">
        <v>5537</v>
      </c>
      <c r="C5542" s="32">
        <v>76676</v>
      </c>
      <c r="D5542" s="33" t="s">
        <v>4165</v>
      </c>
      <c r="E5542" s="34">
        <v>-9.9</v>
      </c>
      <c r="F5542" s="34">
        <v>11</v>
      </c>
      <c r="G5542" s="35">
        <v>108</v>
      </c>
      <c r="H5542" s="35">
        <v>12</v>
      </c>
      <c r="I5542" s="36"/>
    </row>
    <row r="5543" spans="2:9" ht="15.75" thickTop="1" thickBot="1" x14ac:dyDescent="0.25">
      <c r="B5543" s="22">
        <v>5538</v>
      </c>
      <c r="C5543" s="32">
        <v>76684</v>
      </c>
      <c r="D5543" s="33" t="s">
        <v>4166</v>
      </c>
      <c r="E5543" s="34">
        <v>-10.6</v>
      </c>
      <c r="F5543" s="34">
        <v>10.199999999999999</v>
      </c>
      <c r="G5543" s="35">
        <v>217</v>
      </c>
      <c r="H5543" s="35">
        <v>6</v>
      </c>
      <c r="I5543" s="36"/>
    </row>
    <row r="5544" spans="2:9" ht="15.75" thickTop="1" thickBot="1" x14ac:dyDescent="0.25">
      <c r="B5544" s="22">
        <v>5539</v>
      </c>
      <c r="C5544" s="32">
        <v>76689</v>
      </c>
      <c r="D5544" s="33" t="s">
        <v>4167</v>
      </c>
      <c r="E5544" s="34">
        <v>-10.1</v>
      </c>
      <c r="F5544" s="34">
        <v>11</v>
      </c>
      <c r="G5544" s="35">
        <v>110</v>
      </c>
      <c r="H5544" s="35">
        <v>12</v>
      </c>
      <c r="I5544" s="36"/>
    </row>
    <row r="5545" spans="2:9" ht="15.75" thickTop="1" thickBot="1" x14ac:dyDescent="0.25">
      <c r="B5545" s="22">
        <v>5540</v>
      </c>
      <c r="C5545" s="32">
        <v>76694</v>
      </c>
      <c r="D5545" s="33" t="s">
        <v>4168</v>
      </c>
      <c r="E5545" s="34">
        <v>-10</v>
      </c>
      <c r="F5545" s="34">
        <v>11</v>
      </c>
      <c r="G5545" s="35">
        <v>112</v>
      </c>
      <c r="H5545" s="35">
        <v>12</v>
      </c>
      <c r="I5545" s="36"/>
    </row>
    <row r="5546" spans="2:9" ht="15.75" thickTop="1" thickBot="1" x14ac:dyDescent="0.25">
      <c r="B5546" s="22">
        <v>5541</v>
      </c>
      <c r="C5546" s="32">
        <v>76698</v>
      </c>
      <c r="D5546" s="33" t="s">
        <v>4169</v>
      </c>
      <c r="E5546" s="34">
        <v>-10.3</v>
      </c>
      <c r="F5546" s="34">
        <v>10.7</v>
      </c>
      <c r="G5546" s="35">
        <v>146</v>
      </c>
      <c r="H5546" s="35">
        <v>12</v>
      </c>
      <c r="I5546" s="36"/>
    </row>
    <row r="5547" spans="2:9" ht="15.75" thickTop="1" thickBot="1" x14ac:dyDescent="0.25">
      <c r="B5547" s="22">
        <v>5542</v>
      </c>
      <c r="C5547" s="32">
        <v>76703</v>
      </c>
      <c r="D5547" s="33" t="s">
        <v>4170</v>
      </c>
      <c r="E5547" s="34">
        <v>-10.5</v>
      </c>
      <c r="F5547" s="34">
        <v>10.3</v>
      </c>
      <c r="G5547" s="35">
        <v>198</v>
      </c>
      <c r="H5547" s="35">
        <v>6</v>
      </c>
      <c r="I5547" s="36"/>
    </row>
    <row r="5548" spans="2:9" ht="15.75" thickTop="1" thickBot="1" x14ac:dyDescent="0.25">
      <c r="B5548" s="22">
        <v>5543</v>
      </c>
      <c r="C5548" s="32">
        <v>76706</v>
      </c>
      <c r="D5548" s="33" t="s">
        <v>4171</v>
      </c>
      <c r="E5548" s="34">
        <v>-9.9</v>
      </c>
      <c r="F5548" s="34">
        <v>11</v>
      </c>
      <c r="G5548" s="35">
        <v>98</v>
      </c>
      <c r="H5548" s="35">
        <v>12</v>
      </c>
      <c r="I5548" s="36"/>
    </row>
    <row r="5549" spans="2:9" ht="15.75" thickTop="1" thickBot="1" x14ac:dyDescent="0.25">
      <c r="B5549" s="22">
        <v>5544</v>
      </c>
      <c r="C5549" s="32">
        <v>76707</v>
      </c>
      <c r="D5549" s="33" t="s">
        <v>4172</v>
      </c>
      <c r="E5549" s="34">
        <v>-10</v>
      </c>
      <c r="F5549" s="34">
        <v>11</v>
      </c>
      <c r="G5549" s="35">
        <v>105</v>
      </c>
      <c r="H5549" s="35">
        <v>12</v>
      </c>
      <c r="I5549" s="36"/>
    </row>
    <row r="5550" spans="2:9" ht="15.75" thickTop="1" thickBot="1" x14ac:dyDescent="0.25">
      <c r="B5550" s="22">
        <v>5545</v>
      </c>
      <c r="C5550" s="32">
        <v>76709</v>
      </c>
      <c r="D5550" s="33" t="s">
        <v>4173</v>
      </c>
      <c r="E5550" s="34">
        <v>-10.1</v>
      </c>
      <c r="F5550" s="34">
        <v>11</v>
      </c>
      <c r="G5550" s="35">
        <v>108</v>
      </c>
      <c r="H5550" s="35">
        <v>12</v>
      </c>
      <c r="I5550" s="36"/>
    </row>
    <row r="5551" spans="2:9" ht="15.75" thickTop="1" thickBot="1" x14ac:dyDescent="0.25">
      <c r="B5551" s="22">
        <v>5546</v>
      </c>
      <c r="C5551" s="32">
        <v>76726</v>
      </c>
      <c r="D5551" s="33" t="s">
        <v>4174</v>
      </c>
      <c r="E5551" s="34">
        <v>-9.9</v>
      </c>
      <c r="F5551" s="34">
        <v>11</v>
      </c>
      <c r="G5551" s="35">
        <v>99</v>
      </c>
      <c r="H5551" s="35">
        <v>12</v>
      </c>
      <c r="I5551" s="36"/>
    </row>
    <row r="5552" spans="2:9" ht="15.75" thickTop="1" thickBot="1" x14ac:dyDescent="0.25">
      <c r="B5552" s="22">
        <v>5547</v>
      </c>
      <c r="C5552" s="32">
        <v>76744</v>
      </c>
      <c r="D5552" s="33" t="s">
        <v>4175</v>
      </c>
      <c r="E5552" s="34">
        <v>-10.1</v>
      </c>
      <c r="F5552" s="34">
        <v>10.9</v>
      </c>
      <c r="G5552" s="35">
        <v>131</v>
      </c>
      <c r="H5552" s="35">
        <v>12</v>
      </c>
      <c r="I5552" s="36"/>
    </row>
    <row r="5553" spans="2:9" ht="15.75" thickTop="1" thickBot="1" x14ac:dyDescent="0.25">
      <c r="B5553" s="22">
        <v>5548</v>
      </c>
      <c r="C5553" s="32">
        <v>76751</v>
      </c>
      <c r="D5553" s="33" t="s">
        <v>4176</v>
      </c>
      <c r="E5553" s="34">
        <v>-9.9</v>
      </c>
      <c r="F5553" s="34">
        <v>11.1</v>
      </c>
      <c r="G5553" s="35">
        <v>97</v>
      </c>
      <c r="H5553" s="35">
        <v>12</v>
      </c>
      <c r="I5553" s="36"/>
    </row>
    <row r="5554" spans="2:9" ht="15.75" thickTop="1" thickBot="1" x14ac:dyDescent="0.25">
      <c r="B5554" s="22">
        <v>5549</v>
      </c>
      <c r="C5554" s="32">
        <v>76756</v>
      </c>
      <c r="D5554" s="33" t="s">
        <v>4177</v>
      </c>
      <c r="E5554" s="34">
        <v>-9.9</v>
      </c>
      <c r="F5554" s="34">
        <v>11</v>
      </c>
      <c r="G5554" s="35">
        <v>116</v>
      </c>
      <c r="H5554" s="35">
        <v>12</v>
      </c>
      <c r="I5554" s="36"/>
    </row>
    <row r="5555" spans="2:9" ht="15.75" thickTop="1" thickBot="1" x14ac:dyDescent="0.25">
      <c r="B5555" s="22">
        <v>5550</v>
      </c>
      <c r="C5555" s="32">
        <v>76761</v>
      </c>
      <c r="D5555" s="33" t="s">
        <v>4178</v>
      </c>
      <c r="E5555" s="34">
        <v>-10</v>
      </c>
      <c r="F5555" s="34">
        <v>11</v>
      </c>
      <c r="G5555" s="35">
        <v>116</v>
      </c>
      <c r="H5555" s="35">
        <v>12</v>
      </c>
      <c r="I5555" s="36"/>
    </row>
    <row r="5556" spans="2:9" ht="15.75" thickTop="1" thickBot="1" x14ac:dyDescent="0.25">
      <c r="B5556" s="22">
        <v>5551</v>
      </c>
      <c r="C5556" s="32">
        <v>76764</v>
      </c>
      <c r="D5556" s="33" t="s">
        <v>4179</v>
      </c>
      <c r="E5556" s="34">
        <v>-10</v>
      </c>
      <c r="F5556" s="34">
        <v>11</v>
      </c>
      <c r="G5556" s="35">
        <v>110</v>
      </c>
      <c r="H5556" s="35">
        <v>12</v>
      </c>
      <c r="I5556" s="36"/>
    </row>
    <row r="5557" spans="2:9" ht="15.75" thickTop="1" thickBot="1" x14ac:dyDescent="0.25">
      <c r="B5557" s="22">
        <v>5552</v>
      </c>
      <c r="C5557" s="32">
        <v>76767</v>
      </c>
      <c r="D5557" s="33" t="s">
        <v>4180</v>
      </c>
      <c r="E5557" s="34">
        <v>-10</v>
      </c>
      <c r="F5557" s="34">
        <v>11.1</v>
      </c>
      <c r="G5557" s="35">
        <v>104</v>
      </c>
      <c r="H5557" s="35">
        <v>12</v>
      </c>
      <c r="I5557" s="36"/>
    </row>
    <row r="5558" spans="2:9" ht="15.75" thickTop="1" thickBot="1" x14ac:dyDescent="0.25">
      <c r="B5558" s="22">
        <v>5553</v>
      </c>
      <c r="C5558" s="32">
        <v>76768</v>
      </c>
      <c r="D5558" s="33" t="s">
        <v>4181</v>
      </c>
      <c r="E5558" s="34">
        <v>-10</v>
      </c>
      <c r="F5558" s="34">
        <v>11.1</v>
      </c>
      <c r="G5558" s="35">
        <v>109</v>
      </c>
      <c r="H5558" s="35">
        <v>12</v>
      </c>
      <c r="I5558" s="36"/>
    </row>
    <row r="5559" spans="2:9" ht="15.75" thickTop="1" thickBot="1" x14ac:dyDescent="0.25">
      <c r="B5559" s="22">
        <v>5554</v>
      </c>
      <c r="C5559" s="32">
        <v>76770</v>
      </c>
      <c r="D5559" s="33" t="s">
        <v>4182</v>
      </c>
      <c r="E5559" s="34">
        <v>-10</v>
      </c>
      <c r="F5559" s="34">
        <v>11</v>
      </c>
      <c r="G5559" s="35">
        <v>116</v>
      </c>
      <c r="H5559" s="35">
        <v>12</v>
      </c>
      <c r="I5559" s="36"/>
    </row>
    <row r="5560" spans="2:9" ht="15.75" thickTop="1" thickBot="1" x14ac:dyDescent="0.25">
      <c r="B5560" s="22">
        <v>5555</v>
      </c>
      <c r="C5560" s="32">
        <v>76771</v>
      </c>
      <c r="D5560" s="33" t="s">
        <v>4183</v>
      </c>
      <c r="E5560" s="34">
        <v>-9.9</v>
      </c>
      <c r="F5560" s="34">
        <v>11</v>
      </c>
      <c r="G5560" s="35">
        <v>101</v>
      </c>
      <c r="H5560" s="35">
        <v>12</v>
      </c>
      <c r="I5560" s="36"/>
    </row>
    <row r="5561" spans="2:9" ht="15.75" thickTop="1" thickBot="1" x14ac:dyDescent="0.25">
      <c r="B5561" s="22">
        <v>5556</v>
      </c>
      <c r="C5561" s="32">
        <v>76773</v>
      </c>
      <c r="D5561" s="33" t="s">
        <v>4184</v>
      </c>
      <c r="E5561" s="34">
        <v>-10</v>
      </c>
      <c r="F5561" s="34">
        <v>11</v>
      </c>
      <c r="G5561" s="35">
        <v>110</v>
      </c>
      <c r="H5561" s="35">
        <v>12</v>
      </c>
      <c r="I5561" s="36"/>
    </row>
    <row r="5562" spans="2:9" ht="15.75" thickTop="1" thickBot="1" x14ac:dyDescent="0.25">
      <c r="B5562" s="22">
        <v>5557</v>
      </c>
      <c r="C5562" s="32">
        <v>76774</v>
      </c>
      <c r="D5562" s="33" t="s">
        <v>4185</v>
      </c>
      <c r="E5562" s="34">
        <v>-9.9</v>
      </c>
      <c r="F5562" s="34">
        <v>11</v>
      </c>
      <c r="G5562" s="35">
        <v>99</v>
      </c>
      <c r="H5562" s="35">
        <v>12</v>
      </c>
      <c r="I5562" s="36"/>
    </row>
    <row r="5563" spans="2:9" ht="15.75" thickTop="1" thickBot="1" x14ac:dyDescent="0.25">
      <c r="B5563" s="22">
        <v>5558</v>
      </c>
      <c r="C5563" s="32">
        <v>76776</v>
      </c>
      <c r="D5563" s="33" t="s">
        <v>4186</v>
      </c>
      <c r="E5563" s="34">
        <v>-10</v>
      </c>
      <c r="F5563" s="34">
        <v>11.1</v>
      </c>
      <c r="G5563" s="35">
        <v>103</v>
      </c>
      <c r="H5563" s="35">
        <v>12</v>
      </c>
      <c r="I5563" s="36"/>
    </row>
    <row r="5564" spans="2:9" ht="15.75" thickTop="1" thickBot="1" x14ac:dyDescent="0.25">
      <c r="B5564" s="22">
        <v>5559</v>
      </c>
      <c r="C5564" s="32">
        <v>76777</v>
      </c>
      <c r="D5564" s="33" t="s">
        <v>4187</v>
      </c>
      <c r="E5564" s="34">
        <v>-9.9</v>
      </c>
      <c r="F5564" s="34">
        <v>11.1</v>
      </c>
      <c r="G5564" s="35">
        <v>100</v>
      </c>
      <c r="H5564" s="35">
        <v>12</v>
      </c>
      <c r="I5564" s="36"/>
    </row>
    <row r="5565" spans="2:9" ht="15.75" thickTop="1" thickBot="1" x14ac:dyDescent="0.25">
      <c r="B5565" s="22">
        <v>5560</v>
      </c>
      <c r="C5565" s="32">
        <v>76779</v>
      </c>
      <c r="D5565" s="33" t="s">
        <v>4188</v>
      </c>
      <c r="E5565" s="34">
        <v>-10.1</v>
      </c>
      <c r="F5565" s="34">
        <v>11</v>
      </c>
      <c r="G5565" s="35">
        <v>125</v>
      </c>
      <c r="H5565" s="35">
        <v>12</v>
      </c>
      <c r="I5565" s="36">
        <v>2</v>
      </c>
    </row>
    <row r="5566" spans="2:9" ht="15.75" thickTop="1" thickBot="1" x14ac:dyDescent="0.25">
      <c r="B5566" s="22">
        <v>5561</v>
      </c>
      <c r="C5566" s="32">
        <v>76829</v>
      </c>
      <c r="D5566" s="33" t="s">
        <v>4189</v>
      </c>
      <c r="E5566" s="34">
        <v>-10.1</v>
      </c>
      <c r="F5566" s="34">
        <v>10.7</v>
      </c>
      <c r="G5566" s="35">
        <v>169</v>
      </c>
      <c r="H5566" s="35">
        <v>12</v>
      </c>
      <c r="I5566" s="36"/>
    </row>
    <row r="5567" spans="2:9" ht="15.75" thickTop="1" thickBot="1" x14ac:dyDescent="0.25">
      <c r="B5567" s="22">
        <v>5562</v>
      </c>
      <c r="C5567" s="32">
        <v>76831</v>
      </c>
      <c r="D5567" s="33" t="s">
        <v>4190</v>
      </c>
      <c r="E5567" s="34">
        <v>-10</v>
      </c>
      <c r="F5567" s="34">
        <v>10.7</v>
      </c>
      <c r="G5567" s="35">
        <v>163</v>
      </c>
      <c r="H5567" s="35">
        <v>6</v>
      </c>
      <c r="I5567" s="36"/>
    </row>
    <row r="5568" spans="2:9" ht="15.75" thickTop="1" thickBot="1" x14ac:dyDescent="0.25">
      <c r="B5568" s="22">
        <v>5563</v>
      </c>
      <c r="C5568" s="32">
        <v>76833</v>
      </c>
      <c r="D5568" s="33" t="s">
        <v>4191</v>
      </c>
      <c r="E5568" s="34">
        <v>-10.199999999999999</v>
      </c>
      <c r="F5568" s="34">
        <v>10.199999999999999</v>
      </c>
      <c r="G5568" s="35">
        <v>247</v>
      </c>
      <c r="H5568" s="35">
        <v>6</v>
      </c>
      <c r="I5568" s="36"/>
    </row>
    <row r="5569" spans="2:9" ht="15.75" thickTop="1" thickBot="1" x14ac:dyDescent="0.25">
      <c r="B5569" s="22">
        <v>5564</v>
      </c>
      <c r="C5569" s="32">
        <v>76835</v>
      </c>
      <c r="D5569" s="33" t="s">
        <v>4192</v>
      </c>
      <c r="E5569" s="34">
        <v>-10.1</v>
      </c>
      <c r="F5569" s="34">
        <v>10</v>
      </c>
      <c r="G5569" s="35">
        <v>309</v>
      </c>
      <c r="H5569" s="35">
        <v>6</v>
      </c>
      <c r="I5569" s="36"/>
    </row>
    <row r="5570" spans="2:9" ht="15.75" thickTop="1" thickBot="1" x14ac:dyDescent="0.25">
      <c r="B5570" s="22">
        <v>5565</v>
      </c>
      <c r="C5570" s="32">
        <v>76846</v>
      </c>
      <c r="D5570" s="33" t="s">
        <v>4193</v>
      </c>
      <c r="E5570" s="34">
        <v>-10.1</v>
      </c>
      <c r="F5570" s="34">
        <v>10</v>
      </c>
      <c r="G5570" s="35">
        <v>295</v>
      </c>
      <c r="H5570" s="35">
        <v>6</v>
      </c>
      <c r="I5570" s="36"/>
    </row>
    <row r="5571" spans="2:9" ht="15.75" thickTop="1" thickBot="1" x14ac:dyDescent="0.25">
      <c r="B5571" s="22">
        <v>5566</v>
      </c>
      <c r="C5571" s="32">
        <v>76848</v>
      </c>
      <c r="D5571" s="33" t="s">
        <v>4194</v>
      </c>
      <c r="E5571" s="34">
        <v>-11.6</v>
      </c>
      <c r="F5571" s="34">
        <v>8.9</v>
      </c>
      <c r="G5571" s="35">
        <v>539</v>
      </c>
      <c r="H5571" s="35">
        <v>6</v>
      </c>
      <c r="I5571" s="36"/>
    </row>
    <row r="5572" spans="2:9" ht="15.75" thickTop="1" thickBot="1" x14ac:dyDescent="0.25">
      <c r="B5572" s="22">
        <v>5567</v>
      </c>
      <c r="C5572" s="32">
        <v>76855</v>
      </c>
      <c r="D5572" s="33" t="s">
        <v>4195</v>
      </c>
      <c r="E5572" s="34">
        <v>-11</v>
      </c>
      <c r="F5572" s="34">
        <v>9.4</v>
      </c>
      <c r="G5572" s="35">
        <v>431</v>
      </c>
      <c r="H5572" s="35">
        <v>6</v>
      </c>
      <c r="I5572" s="36"/>
    </row>
    <row r="5573" spans="2:9" ht="15.75" thickTop="1" thickBot="1" x14ac:dyDescent="0.25">
      <c r="B5573" s="22">
        <v>5568</v>
      </c>
      <c r="C5573" s="32">
        <v>76857</v>
      </c>
      <c r="D5573" s="33" t="s">
        <v>4196</v>
      </c>
      <c r="E5573" s="34">
        <v>-10.8</v>
      </c>
      <c r="F5573" s="34">
        <v>9.5</v>
      </c>
      <c r="G5573" s="35">
        <v>417</v>
      </c>
      <c r="H5573" s="35">
        <v>6</v>
      </c>
      <c r="I5573" s="36"/>
    </row>
    <row r="5574" spans="2:9" ht="15.75" thickTop="1" thickBot="1" x14ac:dyDescent="0.25">
      <c r="B5574" s="22">
        <v>5569</v>
      </c>
      <c r="C5574" s="32">
        <v>76863</v>
      </c>
      <c r="D5574" s="33" t="s">
        <v>4197</v>
      </c>
      <c r="E5574" s="34">
        <v>-10</v>
      </c>
      <c r="F5574" s="34">
        <v>11</v>
      </c>
      <c r="G5574" s="35">
        <v>115</v>
      </c>
      <c r="H5574" s="35">
        <v>12</v>
      </c>
      <c r="I5574" s="36"/>
    </row>
    <row r="5575" spans="2:9" ht="15.75" thickTop="1" thickBot="1" x14ac:dyDescent="0.25">
      <c r="B5575" s="22">
        <v>5570</v>
      </c>
      <c r="C5575" s="32">
        <v>76865</v>
      </c>
      <c r="D5575" s="33" t="s">
        <v>4198</v>
      </c>
      <c r="E5575" s="34">
        <v>-10</v>
      </c>
      <c r="F5575" s="34">
        <v>10.8</v>
      </c>
      <c r="G5575" s="35">
        <v>145</v>
      </c>
      <c r="H5575" s="35">
        <v>12</v>
      </c>
      <c r="I5575" s="36"/>
    </row>
    <row r="5576" spans="2:9" ht="15.75" thickTop="1" thickBot="1" x14ac:dyDescent="0.25">
      <c r="B5576" s="22">
        <v>5571</v>
      </c>
      <c r="C5576" s="32">
        <v>76870</v>
      </c>
      <c r="D5576" s="33" t="s">
        <v>4199</v>
      </c>
      <c r="E5576" s="34">
        <v>-10.1</v>
      </c>
      <c r="F5576" s="34">
        <v>10.9</v>
      </c>
      <c r="G5576" s="35">
        <v>132</v>
      </c>
      <c r="H5576" s="35">
        <v>12</v>
      </c>
      <c r="I5576" s="36"/>
    </row>
    <row r="5577" spans="2:9" ht="15.75" thickTop="1" thickBot="1" x14ac:dyDescent="0.25">
      <c r="B5577" s="22">
        <v>5572</v>
      </c>
      <c r="C5577" s="32">
        <v>76872</v>
      </c>
      <c r="D5577" s="33" t="s">
        <v>4200</v>
      </c>
      <c r="E5577" s="34">
        <v>-10.1</v>
      </c>
      <c r="F5577" s="34">
        <v>10.9</v>
      </c>
      <c r="G5577" s="35">
        <v>132</v>
      </c>
      <c r="H5577" s="35">
        <v>12</v>
      </c>
      <c r="I5577" s="36"/>
    </row>
    <row r="5578" spans="2:9" ht="15.75" thickTop="1" thickBot="1" x14ac:dyDescent="0.25">
      <c r="B5578" s="22">
        <v>5573</v>
      </c>
      <c r="C5578" s="32">
        <v>76877</v>
      </c>
      <c r="D5578" s="33" t="s">
        <v>4201</v>
      </c>
      <c r="E5578" s="34">
        <v>-9.9</v>
      </c>
      <c r="F5578" s="34">
        <v>10.9</v>
      </c>
      <c r="G5578" s="35">
        <v>129</v>
      </c>
      <c r="H5578" s="35">
        <v>12</v>
      </c>
      <c r="I5578" s="36"/>
    </row>
    <row r="5579" spans="2:9" ht="15.75" thickTop="1" thickBot="1" x14ac:dyDescent="0.25">
      <c r="B5579" s="22">
        <v>5574</v>
      </c>
      <c r="C5579" s="32">
        <v>76879</v>
      </c>
      <c r="D5579" s="33" t="s">
        <v>4202</v>
      </c>
      <c r="E5579" s="34">
        <v>-9.9</v>
      </c>
      <c r="F5579" s="34">
        <v>10.9</v>
      </c>
      <c r="G5579" s="35">
        <v>132</v>
      </c>
      <c r="H5579" s="35">
        <v>12</v>
      </c>
      <c r="I5579" s="36"/>
    </row>
    <row r="5580" spans="2:9" ht="15.75" thickTop="1" thickBot="1" x14ac:dyDescent="0.25">
      <c r="B5580" s="22">
        <v>5575</v>
      </c>
      <c r="C5580" s="32">
        <v>76887</v>
      </c>
      <c r="D5580" s="33" t="s">
        <v>4203</v>
      </c>
      <c r="E5580" s="34">
        <v>-10.199999999999999</v>
      </c>
      <c r="F5580" s="34">
        <v>10.6</v>
      </c>
      <c r="G5580" s="35">
        <v>196</v>
      </c>
      <c r="H5580" s="35">
        <v>6</v>
      </c>
      <c r="I5580" s="36"/>
    </row>
    <row r="5581" spans="2:9" ht="15.75" thickTop="1" thickBot="1" x14ac:dyDescent="0.25">
      <c r="B5581" s="22">
        <v>5576</v>
      </c>
      <c r="C5581" s="32">
        <v>76889</v>
      </c>
      <c r="D5581" s="33" t="s">
        <v>4204</v>
      </c>
      <c r="E5581" s="34">
        <v>-10.1</v>
      </c>
      <c r="F5581" s="34">
        <v>10.4</v>
      </c>
      <c r="G5581" s="35">
        <v>220</v>
      </c>
      <c r="H5581" s="35">
        <v>6</v>
      </c>
      <c r="I5581" s="36"/>
    </row>
    <row r="5582" spans="2:9" ht="15.75" thickTop="1" thickBot="1" x14ac:dyDescent="0.25">
      <c r="B5582" s="22">
        <v>5577</v>
      </c>
      <c r="C5582" s="32">
        <v>76891</v>
      </c>
      <c r="D5582" s="33" t="s">
        <v>4205</v>
      </c>
      <c r="E5582" s="34">
        <v>-10.199999999999999</v>
      </c>
      <c r="F5582" s="34">
        <v>10.1</v>
      </c>
      <c r="G5582" s="35">
        <v>270</v>
      </c>
      <c r="H5582" s="35">
        <v>6</v>
      </c>
      <c r="I5582" s="36"/>
    </row>
    <row r="5583" spans="2:9" ht="15.75" thickTop="1" thickBot="1" x14ac:dyDescent="0.25">
      <c r="B5583" s="22">
        <v>5578</v>
      </c>
      <c r="C5583" s="32">
        <v>77652</v>
      </c>
      <c r="D5583" s="33" t="s">
        <v>4206</v>
      </c>
      <c r="E5583" s="34">
        <v>-9.5</v>
      </c>
      <c r="F5583" s="34">
        <v>10.9</v>
      </c>
      <c r="G5583" s="35">
        <v>151</v>
      </c>
      <c r="H5583" s="35">
        <v>12</v>
      </c>
      <c r="I5583" s="36"/>
    </row>
    <row r="5584" spans="2:9" ht="15.75" thickTop="1" thickBot="1" x14ac:dyDescent="0.25">
      <c r="B5584" s="22">
        <v>5579</v>
      </c>
      <c r="C5584" s="32">
        <v>77654</v>
      </c>
      <c r="D5584" s="33" t="s">
        <v>4206</v>
      </c>
      <c r="E5584" s="34">
        <v>-9.5</v>
      </c>
      <c r="F5584" s="34">
        <v>10.7</v>
      </c>
      <c r="G5584" s="35">
        <v>193</v>
      </c>
      <c r="H5584" s="35">
        <v>12</v>
      </c>
      <c r="I5584" s="36"/>
    </row>
    <row r="5585" spans="2:9" ht="15.75" thickTop="1" thickBot="1" x14ac:dyDescent="0.25">
      <c r="B5585" s="22">
        <v>5580</v>
      </c>
      <c r="C5585" s="32">
        <v>77656</v>
      </c>
      <c r="D5585" s="33" t="s">
        <v>4206</v>
      </c>
      <c r="E5585" s="34">
        <v>-8.8000000000000007</v>
      </c>
      <c r="F5585" s="34">
        <v>11.3</v>
      </c>
      <c r="G5585" s="35">
        <v>154</v>
      </c>
      <c r="H5585" s="35">
        <v>12</v>
      </c>
      <c r="I5585" s="36"/>
    </row>
    <row r="5586" spans="2:9" ht="15.75" thickTop="1" thickBot="1" x14ac:dyDescent="0.25">
      <c r="B5586" s="22">
        <v>5581</v>
      </c>
      <c r="C5586" s="32">
        <v>77694</v>
      </c>
      <c r="D5586" s="33" t="s">
        <v>4207</v>
      </c>
      <c r="E5586" s="34">
        <v>-9.4</v>
      </c>
      <c r="F5586" s="34">
        <v>11</v>
      </c>
      <c r="G5586" s="35">
        <v>136</v>
      </c>
      <c r="H5586" s="35">
        <v>12</v>
      </c>
      <c r="I5586" s="36"/>
    </row>
    <row r="5587" spans="2:9" ht="15.75" thickTop="1" thickBot="1" x14ac:dyDescent="0.25">
      <c r="B5587" s="22">
        <v>5582</v>
      </c>
      <c r="C5587" s="32">
        <v>77704</v>
      </c>
      <c r="D5587" s="33" t="s">
        <v>4208</v>
      </c>
      <c r="E5587" s="34">
        <v>-9.6999999999999993</v>
      </c>
      <c r="F5587" s="34">
        <v>10.7</v>
      </c>
      <c r="G5587" s="35">
        <v>204</v>
      </c>
      <c r="H5587" s="35">
        <v>6</v>
      </c>
      <c r="I5587" s="36"/>
    </row>
    <row r="5588" spans="2:9" ht="15.75" thickTop="1" thickBot="1" x14ac:dyDescent="0.25">
      <c r="B5588" s="22">
        <v>5583</v>
      </c>
      <c r="C5588" s="32">
        <v>77709</v>
      </c>
      <c r="D5588" s="33" t="s">
        <v>4209</v>
      </c>
      <c r="E5588" s="34">
        <v>-11.2</v>
      </c>
      <c r="F5588" s="34">
        <v>9.4</v>
      </c>
      <c r="G5588" s="35">
        <v>483</v>
      </c>
      <c r="H5588" s="35">
        <v>8</v>
      </c>
      <c r="I5588" s="36"/>
    </row>
    <row r="5589" spans="2:9" ht="15.75" thickTop="1" thickBot="1" x14ac:dyDescent="0.25">
      <c r="B5589" s="22">
        <v>5584</v>
      </c>
      <c r="C5589" s="32">
        <v>77716</v>
      </c>
      <c r="D5589" s="33" t="s">
        <v>4210</v>
      </c>
      <c r="E5589" s="34">
        <v>-9.8000000000000007</v>
      </c>
      <c r="F5589" s="34">
        <v>10.6</v>
      </c>
      <c r="G5589" s="35">
        <v>227</v>
      </c>
      <c r="H5589" s="35">
        <v>12</v>
      </c>
      <c r="I5589" s="36"/>
    </row>
    <row r="5590" spans="2:9" ht="15.75" thickTop="1" thickBot="1" x14ac:dyDescent="0.25">
      <c r="B5590" s="22">
        <v>5585</v>
      </c>
      <c r="C5590" s="32">
        <v>77723</v>
      </c>
      <c r="D5590" s="33" t="s">
        <v>4211</v>
      </c>
      <c r="E5590" s="34">
        <v>-9.8000000000000007</v>
      </c>
      <c r="F5590" s="34">
        <v>10.6</v>
      </c>
      <c r="G5590" s="35">
        <v>218</v>
      </c>
      <c r="H5590" s="35">
        <v>12</v>
      </c>
      <c r="I5590" s="36"/>
    </row>
    <row r="5591" spans="2:9" ht="15.75" thickTop="1" thickBot="1" x14ac:dyDescent="0.25">
      <c r="B5591" s="22">
        <v>5586</v>
      </c>
      <c r="C5591" s="32">
        <v>77728</v>
      </c>
      <c r="D5591" s="33" t="s">
        <v>4212</v>
      </c>
      <c r="E5591" s="34">
        <v>-10.8</v>
      </c>
      <c r="F5591" s="34">
        <v>9.9</v>
      </c>
      <c r="G5591" s="35">
        <v>355</v>
      </c>
      <c r="H5591" s="35">
        <v>6</v>
      </c>
      <c r="I5591" s="36"/>
    </row>
    <row r="5592" spans="2:9" ht="15.75" thickTop="1" thickBot="1" x14ac:dyDescent="0.25">
      <c r="B5592" s="22">
        <v>5587</v>
      </c>
      <c r="C5592" s="32">
        <v>77731</v>
      </c>
      <c r="D5592" s="33" t="s">
        <v>4213</v>
      </c>
      <c r="E5592" s="34">
        <v>-9.4</v>
      </c>
      <c r="F5592" s="34">
        <v>11</v>
      </c>
      <c r="G5592" s="35">
        <v>140</v>
      </c>
      <c r="H5592" s="35">
        <v>12</v>
      </c>
      <c r="I5592" s="36"/>
    </row>
    <row r="5593" spans="2:9" ht="15.75" thickTop="1" thickBot="1" x14ac:dyDescent="0.25">
      <c r="B5593" s="22">
        <v>5588</v>
      </c>
      <c r="C5593" s="32">
        <v>77736</v>
      </c>
      <c r="D5593" s="33" t="s">
        <v>4214</v>
      </c>
      <c r="E5593" s="34">
        <v>-10.7</v>
      </c>
      <c r="F5593" s="34">
        <v>10.1</v>
      </c>
      <c r="G5593" s="35">
        <v>329</v>
      </c>
      <c r="H5593" s="35">
        <v>12</v>
      </c>
      <c r="I5593" s="36"/>
    </row>
    <row r="5594" spans="2:9" ht="15.75" thickTop="1" thickBot="1" x14ac:dyDescent="0.25">
      <c r="B5594" s="22">
        <v>5589</v>
      </c>
      <c r="C5594" s="32">
        <v>77740</v>
      </c>
      <c r="D5594" s="33" t="s">
        <v>4215</v>
      </c>
      <c r="E5594" s="34">
        <v>-11.4</v>
      </c>
      <c r="F5594" s="34">
        <v>9.4</v>
      </c>
      <c r="G5594" s="35">
        <v>459</v>
      </c>
      <c r="H5594" s="35">
        <v>8</v>
      </c>
      <c r="I5594" s="36"/>
    </row>
    <row r="5595" spans="2:9" ht="15.75" thickTop="1" thickBot="1" x14ac:dyDescent="0.25">
      <c r="B5595" s="22">
        <v>5590</v>
      </c>
      <c r="C5595" s="32">
        <v>77743</v>
      </c>
      <c r="D5595" s="33" t="s">
        <v>4216</v>
      </c>
      <c r="E5595" s="34">
        <v>-9.5</v>
      </c>
      <c r="F5595" s="34">
        <v>10.9</v>
      </c>
      <c r="G5595" s="35">
        <v>144</v>
      </c>
      <c r="H5595" s="35">
        <v>12</v>
      </c>
      <c r="I5595" s="36"/>
    </row>
    <row r="5596" spans="2:9" ht="15.75" thickTop="1" thickBot="1" x14ac:dyDescent="0.25">
      <c r="B5596" s="22">
        <v>5591</v>
      </c>
      <c r="C5596" s="32">
        <v>77746</v>
      </c>
      <c r="D5596" s="33" t="s">
        <v>4217</v>
      </c>
      <c r="E5596" s="34">
        <v>-9.5</v>
      </c>
      <c r="F5596" s="34">
        <v>10.8</v>
      </c>
      <c r="G5596" s="35">
        <v>156</v>
      </c>
      <c r="H5596" s="35">
        <v>12</v>
      </c>
      <c r="I5596" s="36"/>
    </row>
    <row r="5597" spans="2:9" ht="15.75" thickTop="1" thickBot="1" x14ac:dyDescent="0.25">
      <c r="B5597" s="22">
        <v>5592</v>
      </c>
      <c r="C5597" s="32">
        <v>77749</v>
      </c>
      <c r="D5597" s="33" t="s">
        <v>4218</v>
      </c>
      <c r="E5597" s="34">
        <v>-9.6</v>
      </c>
      <c r="F5597" s="34">
        <v>10.8</v>
      </c>
      <c r="G5597" s="35">
        <v>177</v>
      </c>
      <c r="H5597" s="35">
        <v>12</v>
      </c>
      <c r="I5597" s="36"/>
    </row>
    <row r="5598" spans="2:9" ht="15.75" thickTop="1" thickBot="1" x14ac:dyDescent="0.25">
      <c r="B5598" s="22">
        <v>5593</v>
      </c>
      <c r="C5598" s="32">
        <v>77756</v>
      </c>
      <c r="D5598" s="33" t="s">
        <v>4219</v>
      </c>
      <c r="E5598" s="34">
        <v>-10.199999999999999</v>
      </c>
      <c r="F5598" s="34">
        <v>10.5</v>
      </c>
      <c r="G5598" s="35">
        <v>253</v>
      </c>
      <c r="H5598" s="35">
        <v>6</v>
      </c>
      <c r="I5598" s="36"/>
    </row>
    <row r="5599" spans="2:9" ht="15.75" thickTop="1" thickBot="1" x14ac:dyDescent="0.25">
      <c r="B5599" s="22">
        <v>5594</v>
      </c>
      <c r="C5599" s="32">
        <v>77761</v>
      </c>
      <c r="D5599" s="33" t="s">
        <v>4220</v>
      </c>
      <c r="E5599" s="34">
        <v>-11.4</v>
      </c>
      <c r="F5599" s="34">
        <v>9.1999999999999993</v>
      </c>
      <c r="G5599" s="35">
        <v>509</v>
      </c>
      <c r="H5599" s="35">
        <v>8</v>
      </c>
      <c r="I5599" s="36"/>
    </row>
    <row r="5600" spans="2:9" ht="15.75" thickTop="1" thickBot="1" x14ac:dyDescent="0.25">
      <c r="B5600" s="22">
        <v>5595</v>
      </c>
      <c r="C5600" s="32">
        <v>77767</v>
      </c>
      <c r="D5600" s="33" t="s">
        <v>4221</v>
      </c>
      <c r="E5600" s="34">
        <v>-9.5</v>
      </c>
      <c r="F5600" s="34">
        <v>11</v>
      </c>
      <c r="G5600" s="35">
        <v>142</v>
      </c>
      <c r="H5600" s="35">
        <v>12</v>
      </c>
      <c r="I5600" s="36"/>
    </row>
    <row r="5601" spans="2:9" ht="15.75" thickTop="1" thickBot="1" x14ac:dyDescent="0.25">
      <c r="B5601" s="22">
        <v>5596</v>
      </c>
      <c r="C5601" s="32">
        <v>77770</v>
      </c>
      <c r="D5601" s="33" t="s">
        <v>4222</v>
      </c>
      <c r="E5601" s="34">
        <v>-10</v>
      </c>
      <c r="F5601" s="34">
        <v>10.4</v>
      </c>
      <c r="G5601" s="35">
        <v>262</v>
      </c>
      <c r="H5601" s="35">
        <v>6</v>
      </c>
      <c r="I5601" s="36"/>
    </row>
    <row r="5602" spans="2:9" ht="15.75" thickTop="1" thickBot="1" x14ac:dyDescent="0.25">
      <c r="B5602" s="22">
        <v>5597</v>
      </c>
      <c r="C5602" s="32">
        <v>77773</v>
      </c>
      <c r="D5602" s="33" t="s">
        <v>4223</v>
      </c>
      <c r="E5602" s="34">
        <v>-11.8</v>
      </c>
      <c r="F5602" s="34">
        <v>9</v>
      </c>
      <c r="G5602" s="35">
        <v>546</v>
      </c>
      <c r="H5602" s="35">
        <v>8</v>
      </c>
      <c r="I5602" s="36"/>
    </row>
    <row r="5603" spans="2:9" ht="15.75" thickTop="1" thickBot="1" x14ac:dyDescent="0.25">
      <c r="B5603" s="22">
        <v>5598</v>
      </c>
      <c r="C5603" s="32">
        <v>77776</v>
      </c>
      <c r="D5603" s="33" t="s">
        <v>4224</v>
      </c>
      <c r="E5603" s="34">
        <v>-13.2</v>
      </c>
      <c r="F5603" s="34">
        <v>7.8</v>
      </c>
      <c r="G5603" s="35">
        <v>752</v>
      </c>
      <c r="H5603" s="35">
        <v>8</v>
      </c>
      <c r="I5603" s="36"/>
    </row>
    <row r="5604" spans="2:9" ht="15.75" thickTop="1" thickBot="1" x14ac:dyDescent="0.25">
      <c r="B5604" s="22">
        <v>5599</v>
      </c>
      <c r="C5604" s="32">
        <v>77781</v>
      </c>
      <c r="D5604" s="33" t="s">
        <v>4225</v>
      </c>
      <c r="E5604" s="34">
        <v>-9.9</v>
      </c>
      <c r="F5604" s="34">
        <v>10.6</v>
      </c>
      <c r="G5604" s="35">
        <v>233</v>
      </c>
      <c r="H5604" s="35">
        <v>12</v>
      </c>
      <c r="I5604" s="36"/>
    </row>
    <row r="5605" spans="2:9" ht="15.75" thickTop="1" thickBot="1" x14ac:dyDescent="0.25">
      <c r="B5605" s="22">
        <v>5600</v>
      </c>
      <c r="C5605" s="32">
        <v>77784</v>
      </c>
      <c r="D5605" s="33" t="s">
        <v>4226</v>
      </c>
      <c r="E5605" s="34">
        <v>-10.8</v>
      </c>
      <c r="F5605" s="34">
        <v>10</v>
      </c>
      <c r="G5605" s="35">
        <v>347</v>
      </c>
      <c r="H5605" s="35">
        <v>6</v>
      </c>
      <c r="I5605" s="36"/>
    </row>
    <row r="5606" spans="2:9" ht="15.75" thickTop="1" thickBot="1" x14ac:dyDescent="0.25">
      <c r="B5606" s="22">
        <v>5601</v>
      </c>
      <c r="C5606" s="32">
        <v>77787</v>
      </c>
      <c r="D5606" s="33" t="s">
        <v>4227</v>
      </c>
      <c r="E5606" s="34">
        <v>-10.9</v>
      </c>
      <c r="F5606" s="34">
        <v>9.9</v>
      </c>
      <c r="G5606" s="35">
        <v>365</v>
      </c>
      <c r="H5606" s="35">
        <v>6</v>
      </c>
      <c r="I5606" s="36"/>
    </row>
    <row r="5607" spans="2:9" ht="15.75" thickTop="1" thickBot="1" x14ac:dyDescent="0.25">
      <c r="B5607" s="22">
        <v>5602</v>
      </c>
      <c r="C5607" s="32">
        <v>77790</v>
      </c>
      <c r="D5607" s="33" t="s">
        <v>4228</v>
      </c>
      <c r="E5607" s="34">
        <v>-10</v>
      </c>
      <c r="F5607" s="34">
        <v>10.5</v>
      </c>
      <c r="G5607" s="35">
        <v>244</v>
      </c>
      <c r="H5607" s="35">
        <v>12</v>
      </c>
      <c r="I5607" s="36"/>
    </row>
    <row r="5608" spans="2:9" ht="15.75" thickTop="1" thickBot="1" x14ac:dyDescent="0.25">
      <c r="B5608" s="22">
        <v>5603</v>
      </c>
      <c r="C5608" s="32">
        <v>77791</v>
      </c>
      <c r="D5608" s="33" t="s">
        <v>4229</v>
      </c>
      <c r="E5608" s="34">
        <v>-9.6999999999999993</v>
      </c>
      <c r="F5608" s="34">
        <v>10.7</v>
      </c>
      <c r="G5608" s="35">
        <v>193</v>
      </c>
      <c r="H5608" s="35">
        <v>12</v>
      </c>
      <c r="I5608" s="36"/>
    </row>
    <row r="5609" spans="2:9" ht="15.75" thickTop="1" thickBot="1" x14ac:dyDescent="0.25">
      <c r="B5609" s="22">
        <v>5604</v>
      </c>
      <c r="C5609" s="32">
        <v>77793</v>
      </c>
      <c r="D5609" s="33" t="s">
        <v>4230</v>
      </c>
      <c r="E5609" s="34">
        <v>-11</v>
      </c>
      <c r="F5609" s="34">
        <v>9.8000000000000007</v>
      </c>
      <c r="G5609" s="35">
        <v>390</v>
      </c>
      <c r="H5609" s="35">
        <v>6</v>
      </c>
      <c r="I5609" s="36"/>
    </row>
    <row r="5610" spans="2:9" ht="15.75" thickTop="1" thickBot="1" x14ac:dyDescent="0.25">
      <c r="B5610" s="22">
        <v>5605</v>
      </c>
      <c r="C5610" s="32">
        <v>77794</v>
      </c>
      <c r="D5610" s="33" t="s">
        <v>4231</v>
      </c>
      <c r="E5610" s="34">
        <v>-10.8</v>
      </c>
      <c r="F5610" s="34">
        <v>9.9</v>
      </c>
      <c r="G5610" s="35">
        <v>371</v>
      </c>
      <c r="H5610" s="35">
        <v>6</v>
      </c>
      <c r="I5610" s="36"/>
    </row>
    <row r="5611" spans="2:9" ht="15.75" thickTop="1" thickBot="1" x14ac:dyDescent="0.25">
      <c r="B5611" s="22">
        <v>5606</v>
      </c>
      <c r="C5611" s="32">
        <v>77796</v>
      </c>
      <c r="D5611" s="33" t="s">
        <v>4232</v>
      </c>
      <c r="E5611" s="34">
        <v>-11.1</v>
      </c>
      <c r="F5611" s="34">
        <v>9.6999999999999993</v>
      </c>
      <c r="G5611" s="35">
        <v>416</v>
      </c>
      <c r="H5611" s="35">
        <v>6</v>
      </c>
      <c r="I5611" s="36"/>
    </row>
    <row r="5612" spans="2:9" ht="15.75" thickTop="1" thickBot="1" x14ac:dyDescent="0.25">
      <c r="B5612" s="22">
        <v>5607</v>
      </c>
      <c r="C5612" s="32">
        <v>77797</v>
      </c>
      <c r="D5612" s="33" t="s">
        <v>4233</v>
      </c>
      <c r="E5612" s="34">
        <v>-9.8000000000000007</v>
      </c>
      <c r="F5612" s="34">
        <v>10.6</v>
      </c>
      <c r="G5612" s="35">
        <v>211</v>
      </c>
      <c r="H5612" s="35">
        <v>12</v>
      </c>
      <c r="I5612" s="36"/>
    </row>
    <row r="5613" spans="2:9" ht="15.75" thickTop="1" thickBot="1" x14ac:dyDescent="0.25">
      <c r="B5613" s="22">
        <v>5608</v>
      </c>
      <c r="C5613" s="32">
        <v>77799</v>
      </c>
      <c r="D5613" s="33" t="s">
        <v>3166</v>
      </c>
      <c r="E5613" s="34">
        <v>-9.6</v>
      </c>
      <c r="F5613" s="34">
        <v>10.7</v>
      </c>
      <c r="G5613" s="35">
        <v>190</v>
      </c>
      <c r="H5613" s="35">
        <v>12</v>
      </c>
      <c r="I5613" s="36"/>
    </row>
    <row r="5614" spans="2:9" ht="15.75" thickTop="1" thickBot="1" x14ac:dyDescent="0.25">
      <c r="B5614" s="22">
        <v>5609</v>
      </c>
      <c r="C5614" s="32">
        <v>77815</v>
      </c>
      <c r="D5614" s="33" t="s">
        <v>4234</v>
      </c>
      <c r="E5614" s="34">
        <v>-9.6</v>
      </c>
      <c r="F5614" s="34">
        <v>10.8</v>
      </c>
      <c r="G5614" s="35">
        <v>186</v>
      </c>
      <c r="H5614" s="35">
        <v>6</v>
      </c>
      <c r="I5614" s="36"/>
    </row>
    <row r="5615" spans="2:9" ht="15.75" thickTop="1" thickBot="1" x14ac:dyDescent="0.25">
      <c r="B5615" s="22">
        <v>5610</v>
      </c>
      <c r="C5615" s="32">
        <v>77830</v>
      </c>
      <c r="D5615" s="33" t="s">
        <v>4235</v>
      </c>
      <c r="E5615" s="34">
        <v>-10.6</v>
      </c>
      <c r="F5615" s="34">
        <v>10.1</v>
      </c>
      <c r="G5615" s="35">
        <v>279</v>
      </c>
      <c r="H5615" s="35">
        <v>6</v>
      </c>
      <c r="I5615" s="36"/>
    </row>
    <row r="5616" spans="2:9" ht="15.75" thickTop="1" thickBot="1" x14ac:dyDescent="0.25">
      <c r="B5616" s="22">
        <v>5611</v>
      </c>
      <c r="C5616" s="32">
        <v>77833</v>
      </c>
      <c r="D5616" s="33" t="s">
        <v>4236</v>
      </c>
      <c r="E5616" s="34">
        <v>-9.6999999999999993</v>
      </c>
      <c r="F5616" s="34">
        <v>11</v>
      </c>
      <c r="G5616" s="35">
        <v>131</v>
      </c>
      <c r="H5616" s="35">
        <v>12</v>
      </c>
      <c r="I5616" s="36"/>
    </row>
    <row r="5617" spans="2:9" ht="15.75" thickTop="1" thickBot="1" x14ac:dyDescent="0.25">
      <c r="B5617" s="22">
        <v>5612</v>
      </c>
      <c r="C5617" s="32">
        <v>77836</v>
      </c>
      <c r="D5617" s="33" t="s">
        <v>4237</v>
      </c>
      <c r="E5617" s="34">
        <v>-10</v>
      </c>
      <c r="F5617" s="34">
        <v>11</v>
      </c>
      <c r="G5617" s="35">
        <v>127</v>
      </c>
      <c r="H5617" s="35">
        <v>12</v>
      </c>
      <c r="I5617" s="36"/>
    </row>
    <row r="5618" spans="2:9" ht="15.75" thickTop="1" thickBot="1" x14ac:dyDescent="0.25">
      <c r="B5618" s="22">
        <v>5613</v>
      </c>
      <c r="C5618" s="32">
        <v>77839</v>
      </c>
      <c r="D5618" s="33" t="s">
        <v>455</v>
      </c>
      <c r="E5618" s="34">
        <v>-9.8000000000000007</v>
      </c>
      <c r="F5618" s="34">
        <v>11</v>
      </c>
      <c r="G5618" s="35">
        <v>125</v>
      </c>
      <c r="H5618" s="35">
        <v>12</v>
      </c>
      <c r="I5618" s="36"/>
    </row>
    <row r="5619" spans="2:9" ht="15.75" thickTop="1" thickBot="1" x14ac:dyDescent="0.25">
      <c r="B5619" s="22">
        <v>5614</v>
      </c>
      <c r="C5619" s="32">
        <v>77855</v>
      </c>
      <c r="D5619" s="33" t="s">
        <v>4238</v>
      </c>
      <c r="E5619" s="34">
        <v>-9.3000000000000007</v>
      </c>
      <c r="F5619" s="34">
        <v>11</v>
      </c>
      <c r="G5619" s="35">
        <v>136</v>
      </c>
      <c r="H5619" s="35">
        <v>12</v>
      </c>
      <c r="I5619" s="36"/>
    </row>
    <row r="5620" spans="2:9" ht="15.75" thickTop="1" thickBot="1" x14ac:dyDescent="0.25">
      <c r="B5620" s="22">
        <v>5615</v>
      </c>
      <c r="C5620" s="32">
        <v>77866</v>
      </c>
      <c r="D5620" s="33" t="s">
        <v>4239</v>
      </c>
      <c r="E5620" s="34">
        <v>-9.6</v>
      </c>
      <c r="F5620" s="34">
        <v>11</v>
      </c>
      <c r="G5620" s="35">
        <v>129</v>
      </c>
      <c r="H5620" s="35">
        <v>12</v>
      </c>
      <c r="I5620" s="36"/>
    </row>
    <row r="5621" spans="2:9" ht="15.75" thickTop="1" thickBot="1" x14ac:dyDescent="0.25">
      <c r="B5621" s="22">
        <v>5616</v>
      </c>
      <c r="C5621" s="32">
        <v>77871</v>
      </c>
      <c r="D5621" s="33" t="s">
        <v>4240</v>
      </c>
      <c r="E5621" s="34">
        <v>-9.4</v>
      </c>
      <c r="F5621" s="34">
        <v>10.9</v>
      </c>
      <c r="G5621" s="35">
        <v>149</v>
      </c>
      <c r="H5621" s="35">
        <v>12</v>
      </c>
      <c r="I5621" s="36"/>
    </row>
    <row r="5622" spans="2:9" ht="15.75" thickTop="1" thickBot="1" x14ac:dyDescent="0.25">
      <c r="B5622" s="22">
        <v>5617</v>
      </c>
      <c r="C5622" s="32">
        <v>77876</v>
      </c>
      <c r="D5622" s="33" t="s">
        <v>4241</v>
      </c>
      <c r="E5622" s="34">
        <v>-10.7</v>
      </c>
      <c r="F5622" s="34">
        <v>9.8000000000000007</v>
      </c>
      <c r="G5622" s="35">
        <v>369</v>
      </c>
      <c r="H5622" s="35">
        <v>6</v>
      </c>
      <c r="I5622" s="36"/>
    </row>
    <row r="5623" spans="2:9" ht="15.75" thickTop="1" thickBot="1" x14ac:dyDescent="0.25">
      <c r="B5623" s="22">
        <v>5618</v>
      </c>
      <c r="C5623" s="32">
        <v>77880</v>
      </c>
      <c r="D5623" s="33" t="s">
        <v>4242</v>
      </c>
      <c r="E5623" s="34">
        <v>-11.6</v>
      </c>
      <c r="F5623" s="34">
        <v>9.1</v>
      </c>
      <c r="G5623" s="35">
        <v>498</v>
      </c>
      <c r="H5623" s="35">
        <v>6</v>
      </c>
      <c r="I5623" s="36"/>
    </row>
    <row r="5624" spans="2:9" ht="15.75" thickTop="1" thickBot="1" x14ac:dyDescent="0.25">
      <c r="B5624" s="22">
        <v>5619</v>
      </c>
      <c r="C5624" s="32">
        <v>77883</v>
      </c>
      <c r="D5624" s="33" t="s">
        <v>4243</v>
      </c>
      <c r="E5624" s="34">
        <v>-10.7</v>
      </c>
      <c r="F5624" s="34">
        <v>9.9</v>
      </c>
      <c r="G5624" s="35">
        <v>352</v>
      </c>
      <c r="H5624" s="35">
        <v>6</v>
      </c>
      <c r="I5624" s="36"/>
    </row>
    <row r="5625" spans="2:9" ht="15.75" thickTop="1" thickBot="1" x14ac:dyDescent="0.25">
      <c r="B5625" s="22">
        <v>5620</v>
      </c>
      <c r="C5625" s="32">
        <v>77886</v>
      </c>
      <c r="D5625" s="33" t="s">
        <v>4244</v>
      </c>
      <c r="E5625" s="34">
        <v>-10.7</v>
      </c>
      <c r="F5625" s="34">
        <v>9.8000000000000007</v>
      </c>
      <c r="G5625" s="35">
        <v>364</v>
      </c>
      <c r="H5625" s="35">
        <v>6</v>
      </c>
      <c r="I5625" s="36"/>
    </row>
    <row r="5626" spans="2:9" ht="15.75" thickTop="1" thickBot="1" x14ac:dyDescent="0.25">
      <c r="B5626" s="22">
        <v>5621</v>
      </c>
      <c r="C5626" s="32">
        <v>77887</v>
      </c>
      <c r="D5626" s="33" t="s">
        <v>4245</v>
      </c>
      <c r="E5626" s="34">
        <v>-13.3</v>
      </c>
      <c r="F5626" s="34">
        <v>7.7</v>
      </c>
      <c r="G5626" s="35">
        <v>772</v>
      </c>
      <c r="H5626" s="35">
        <v>6</v>
      </c>
      <c r="I5626" s="36"/>
    </row>
    <row r="5627" spans="2:9" ht="15.75" thickTop="1" thickBot="1" x14ac:dyDescent="0.25">
      <c r="B5627" s="22">
        <v>5622</v>
      </c>
      <c r="C5627" s="32">
        <v>77889</v>
      </c>
      <c r="D5627" s="33" t="s">
        <v>4246</v>
      </c>
      <c r="E5627" s="34">
        <v>-12.6</v>
      </c>
      <c r="F5627" s="34">
        <v>8.1999999999999993</v>
      </c>
      <c r="G5627" s="35">
        <v>685</v>
      </c>
      <c r="H5627" s="35">
        <v>8</v>
      </c>
      <c r="I5627" s="36"/>
    </row>
    <row r="5628" spans="2:9" ht="15.75" thickTop="1" thickBot="1" x14ac:dyDescent="0.25">
      <c r="B5628" s="22">
        <v>5623</v>
      </c>
      <c r="C5628" s="32">
        <v>77933</v>
      </c>
      <c r="D5628" s="33" t="s">
        <v>4247</v>
      </c>
      <c r="E5628" s="34">
        <v>-9.5</v>
      </c>
      <c r="F5628" s="34">
        <v>11</v>
      </c>
      <c r="G5628" s="35">
        <v>176</v>
      </c>
      <c r="H5628" s="35">
        <v>12</v>
      </c>
      <c r="I5628" s="36"/>
    </row>
    <row r="5629" spans="2:9" ht="15.75" thickTop="1" thickBot="1" x14ac:dyDescent="0.25">
      <c r="B5629" s="22">
        <v>5624</v>
      </c>
      <c r="C5629" s="32">
        <v>77948</v>
      </c>
      <c r="D5629" s="33" t="s">
        <v>4248</v>
      </c>
      <c r="E5629" s="34">
        <v>-9.6999999999999993</v>
      </c>
      <c r="F5629" s="34">
        <v>10.7</v>
      </c>
      <c r="G5629" s="35">
        <v>185</v>
      </c>
      <c r="H5629" s="35">
        <v>12</v>
      </c>
      <c r="I5629" s="36"/>
    </row>
    <row r="5630" spans="2:9" ht="15.75" thickTop="1" thickBot="1" x14ac:dyDescent="0.25">
      <c r="B5630" s="22">
        <v>5625</v>
      </c>
      <c r="C5630" s="32">
        <v>77955</v>
      </c>
      <c r="D5630" s="33" t="s">
        <v>4249</v>
      </c>
      <c r="E5630" s="34">
        <v>-10.1</v>
      </c>
      <c r="F5630" s="34">
        <v>10.5</v>
      </c>
      <c r="G5630" s="35">
        <v>259</v>
      </c>
      <c r="H5630" s="35">
        <v>6</v>
      </c>
      <c r="I5630" s="36"/>
    </row>
    <row r="5631" spans="2:9" ht="15.75" thickTop="1" thickBot="1" x14ac:dyDescent="0.25">
      <c r="B5631" s="22">
        <v>5626</v>
      </c>
      <c r="C5631" s="32">
        <v>77960</v>
      </c>
      <c r="D5631" s="33" t="s">
        <v>4250</v>
      </c>
      <c r="E5631" s="34">
        <v>-9.8000000000000007</v>
      </c>
      <c r="F5631" s="34">
        <v>10.7</v>
      </c>
      <c r="G5631" s="35">
        <v>216</v>
      </c>
      <c r="H5631" s="35">
        <v>6</v>
      </c>
      <c r="I5631" s="36"/>
    </row>
    <row r="5632" spans="2:9" ht="15.75" thickTop="1" thickBot="1" x14ac:dyDescent="0.25">
      <c r="B5632" s="22">
        <v>5627</v>
      </c>
      <c r="C5632" s="32">
        <v>77963</v>
      </c>
      <c r="D5632" s="33" t="s">
        <v>4251</v>
      </c>
      <c r="E5632" s="34">
        <v>-9.6999999999999993</v>
      </c>
      <c r="F5632" s="34">
        <v>10.8</v>
      </c>
      <c r="G5632" s="35">
        <v>151</v>
      </c>
      <c r="H5632" s="35">
        <v>12</v>
      </c>
      <c r="I5632" s="36"/>
    </row>
    <row r="5633" spans="2:9" ht="15.75" thickTop="1" thickBot="1" x14ac:dyDescent="0.25">
      <c r="B5633" s="22">
        <v>5628</v>
      </c>
      <c r="C5633" s="32">
        <v>77966</v>
      </c>
      <c r="D5633" s="33" t="s">
        <v>4252</v>
      </c>
      <c r="E5633" s="34">
        <v>-9.6</v>
      </c>
      <c r="F5633" s="34">
        <v>10.8</v>
      </c>
      <c r="G5633" s="35">
        <v>160</v>
      </c>
      <c r="H5633" s="35">
        <v>12</v>
      </c>
      <c r="I5633" s="36"/>
    </row>
    <row r="5634" spans="2:9" ht="15.75" thickTop="1" thickBot="1" x14ac:dyDescent="0.25">
      <c r="B5634" s="22">
        <v>5629</v>
      </c>
      <c r="C5634" s="32">
        <v>77971</v>
      </c>
      <c r="D5634" s="33" t="s">
        <v>4253</v>
      </c>
      <c r="E5634" s="34">
        <v>-9.9</v>
      </c>
      <c r="F5634" s="34">
        <v>10.5</v>
      </c>
      <c r="G5634" s="35">
        <v>259</v>
      </c>
      <c r="H5634" s="35">
        <v>12</v>
      </c>
      <c r="I5634" s="36"/>
    </row>
    <row r="5635" spans="2:9" ht="15.75" thickTop="1" thickBot="1" x14ac:dyDescent="0.25">
      <c r="B5635" s="22">
        <v>5630</v>
      </c>
      <c r="C5635" s="32">
        <v>77972</v>
      </c>
      <c r="D5635" s="33" t="s">
        <v>4254</v>
      </c>
      <c r="E5635" s="34">
        <v>-9.6</v>
      </c>
      <c r="F5635" s="34">
        <v>10.9</v>
      </c>
      <c r="G5635" s="35">
        <v>159</v>
      </c>
      <c r="H5635" s="35">
        <v>12</v>
      </c>
      <c r="I5635" s="36"/>
    </row>
    <row r="5636" spans="2:9" ht="15.75" thickTop="1" thickBot="1" x14ac:dyDescent="0.25">
      <c r="B5636" s="22">
        <v>5631</v>
      </c>
      <c r="C5636" s="32">
        <v>77974</v>
      </c>
      <c r="D5636" s="33" t="s">
        <v>4255</v>
      </c>
      <c r="E5636" s="34">
        <v>-9.5</v>
      </c>
      <c r="F5636" s="34">
        <v>10.9</v>
      </c>
      <c r="G5636" s="35">
        <v>147</v>
      </c>
      <c r="H5636" s="35">
        <v>12</v>
      </c>
      <c r="I5636" s="36"/>
    </row>
    <row r="5637" spans="2:9" ht="15.75" thickTop="1" thickBot="1" x14ac:dyDescent="0.25">
      <c r="B5637" s="22">
        <v>5632</v>
      </c>
      <c r="C5637" s="32">
        <v>77975</v>
      </c>
      <c r="D5637" s="33" t="s">
        <v>4256</v>
      </c>
      <c r="E5637" s="34">
        <v>-9.6</v>
      </c>
      <c r="F5637" s="34">
        <v>10.8</v>
      </c>
      <c r="G5637" s="35">
        <v>164</v>
      </c>
      <c r="H5637" s="35">
        <v>12</v>
      </c>
      <c r="I5637" s="36"/>
    </row>
    <row r="5638" spans="2:9" ht="15.75" thickTop="1" thickBot="1" x14ac:dyDescent="0.25">
      <c r="B5638" s="22">
        <v>5633</v>
      </c>
      <c r="C5638" s="32">
        <v>77977</v>
      </c>
      <c r="D5638" s="33" t="s">
        <v>4257</v>
      </c>
      <c r="E5638" s="34">
        <v>-9.6</v>
      </c>
      <c r="F5638" s="34">
        <v>10.8</v>
      </c>
      <c r="G5638" s="35">
        <v>166</v>
      </c>
      <c r="H5638" s="35">
        <v>12</v>
      </c>
      <c r="I5638" s="36"/>
    </row>
    <row r="5639" spans="2:9" ht="15.75" thickTop="1" thickBot="1" x14ac:dyDescent="0.25">
      <c r="B5639" s="22">
        <v>5634</v>
      </c>
      <c r="C5639" s="32">
        <v>77978</v>
      </c>
      <c r="D5639" s="33" t="s">
        <v>4258</v>
      </c>
      <c r="E5639" s="34">
        <v>-10.6</v>
      </c>
      <c r="F5639" s="34">
        <v>9.6999999999999993</v>
      </c>
      <c r="G5639" s="35">
        <v>436</v>
      </c>
      <c r="H5639" s="35">
        <v>6</v>
      </c>
      <c r="I5639" s="36"/>
    </row>
    <row r="5640" spans="2:9" ht="15.75" thickTop="1" thickBot="1" x14ac:dyDescent="0.25">
      <c r="B5640" s="22">
        <v>5635</v>
      </c>
      <c r="C5640" s="32">
        <v>78048</v>
      </c>
      <c r="D5640" s="33" t="s">
        <v>4259</v>
      </c>
      <c r="E5640" s="34">
        <v>-12.9</v>
      </c>
      <c r="F5640" s="34">
        <v>8.1999999999999993</v>
      </c>
      <c r="G5640" s="35">
        <v>736</v>
      </c>
      <c r="H5640" s="35">
        <v>14</v>
      </c>
      <c r="I5640" s="36"/>
    </row>
    <row r="5641" spans="2:9" ht="15.75" thickTop="1" thickBot="1" x14ac:dyDescent="0.25">
      <c r="B5641" s="22">
        <v>5636</v>
      </c>
      <c r="C5641" s="32">
        <v>78050</v>
      </c>
      <c r="D5641" s="33" t="s">
        <v>4259</v>
      </c>
      <c r="E5641" s="34">
        <v>-12.8</v>
      </c>
      <c r="F5641" s="34">
        <v>8.3000000000000007</v>
      </c>
      <c r="G5641" s="35">
        <v>730</v>
      </c>
      <c r="H5641" s="35">
        <v>14</v>
      </c>
      <c r="I5641" s="36"/>
    </row>
    <row r="5642" spans="2:9" ht="15.75" thickTop="1" thickBot="1" x14ac:dyDescent="0.25">
      <c r="B5642" s="22">
        <v>5637</v>
      </c>
      <c r="C5642" s="32">
        <v>78052</v>
      </c>
      <c r="D5642" s="33" t="s">
        <v>4259</v>
      </c>
      <c r="E5642" s="34">
        <v>-13</v>
      </c>
      <c r="F5642" s="34">
        <v>8.1</v>
      </c>
      <c r="G5642" s="35">
        <v>740</v>
      </c>
      <c r="H5642" s="35">
        <v>14</v>
      </c>
      <c r="I5642" s="36"/>
    </row>
    <row r="5643" spans="2:9" ht="15.75" thickTop="1" thickBot="1" x14ac:dyDescent="0.25">
      <c r="B5643" s="22">
        <v>5638</v>
      </c>
      <c r="C5643" s="32">
        <v>78054</v>
      </c>
      <c r="D5643" s="33" t="s">
        <v>4259</v>
      </c>
      <c r="E5643" s="34">
        <v>-12.8</v>
      </c>
      <c r="F5643" s="34">
        <v>8.1999999999999993</v>
      </c>
      <c r="G5643" s="35">
        <v>725</v>
      </c>
      <c r="H5643" s="35">
        <v>14</v>
      </c>
      <c r="I5643" s="36"/>
    </row>
    <row r="5644" spans="2:9" ht="15.75" thickTop="1" thickBot="1" x14ac:dyDescent="0.25">
      <c r="B5644" s="22">
        <v>5639</v>
      </c>
      <c r="C5644" s="32">
        <v>78056</v>
      </c>
      <c r="D5644" s="33" t="s">
        <v>4259</v>
      </c>
      <c r="E5644" s="34">
        <v>-12.5</v>
      </c>
      <c r="F5644" s="34">
        <v>8.3000000000000007</v>
      </c>
      <c r="G5644" s="35">
        <v>685</v>
      </c>
      <c r="H5644" s="35">
        <v>14</v>
      </c>
      <c r="I5644" s="36"/>
    </row>
    <row r="5645" spans="2:9" ht="15.75" thickTop="1" thickBot="1" x14ac:dyDescent="0.25">
      <c r="B5645" s="22">
        <v>5640</v>
      </c>
      <c r="C5645" s="32">
        <v>78073</v>
      </c>
      <c r="D5645" s="33" t="s">
        <v>4260</v>
      </c>
      <c r="E5645" s="34">
        <v>-12.7</v>
      </c>
      <c r="F5645" s="34">
        <v>8.3000000000000007</v>
      </c>
      <c r="G5645" s="35">
        <v>696</v>
      </c>
      <c r="H5645" s="35">
        <v>14</v>
      </c>
      <c r="I5645" s="36"/>
    </row>
    <row r="5646" spans="2:9" ht="15.75" thickTop="1" thickBot="1" x14ac:dyDescent="0.25">
      <c r="B5646" s="22">
        <v>5641</v>
      </c>
      <c r="C5646" s="32">
        <v>78078</v>
      </c>
      <c r="D5646" s="33" t="s">
        <v>4261</v>
      </c>
      <c r="E5646" s="34">
        <v>-12.6</v>
      </c>
      <c r="F5646" s="34">
        <v>8.1999999999999993</v>
      </c>
      <c r="G5646" s="35">
        <v>698</v>
      </c>
      <c r="H5646" s="35">
        <v>14</v>
      </c>
      <c r="I5646" s="36"/>
    </row>
    <row r="5647" spans="2:9" ht="15.75" thickTop="1" thickBot="1" x14ac:dyDescent="0.25">
      <c r="B5647" s="22">
        <v>5642</v>
      </c>
      <c r="C5647" s="32">
        <v>78083</v>
      </c>
      <c r="D5647" s="33" t="s">
        <v>4262</v>
      </c>
      <c r="E5647" s="34">
        <v>-12.8</v>
      </c>
      <c r="F5647" s="34">
        <v>8.1</v>
      </c>
      <c r="G5647" s="35">
        <v>723</v>
      </c>
      <c r="H5647" s="35">
        <v>14</v>
      </c>
      <c r="I5647" s="36"/>
    </row>
    <row r="5648" spans="2:9" ht="15.75" thickTop="1" thickBot="1" x14ac:dyDescent="0.25">
      <c r="B5648" s="22">
        <v>5643</v>
      </c>
      <c r="C5648" s="32">
        <v>78086</v>
      </c>
      <c r="D5648" s="33" t="s">
        <v>4263</v>
      </c>
      <c r="E5648" s="34">
        <v>-12.7</v>
      </c>
      <c r="F5648" s="34">
        <v>8.3000000000000007</v>
      </c>
      <c r="G5648" s="35">
        <v>691</v>
      </c>
      <c r="H5648" s="35">
        <v>14</v>
      </c>
      <c r="I5648" s="36"/>
    </row>
    <row r="5649" spans="2:9" ht="15.75" thickTop="1" thickBot="1" x14ac:dyDescent="0.25">
      <c r="B5649" s="22">
        <v>5644</v>
      </c>
      <c r="C5649" s="32">
        <v>78087</v>
      </c>
      <c r="D5649" s="33" t="s">
        <v>4264</v>
      </c>
      <c r="E5649" s="34">
        <v>-13</v>
      </c>
      <c r="F5649" s="34">
        <v>7.9</v>
      </c>
      <c r="G5649" s="35">
        <v>759</v>
      </c>
      <c r="H5649" s="35">
        <v>14</v>
      </c>
      <c r="I5649" s="36"/>
    </row>
    <row r="5650" spans="2:9" ht="15.75" thickTop="1" thickBot="1" x14ac:dyDescent="0.25">
      <c r="B5650" s="22">
        <v>5645</v>
      </c>
      <c r="C5650" s="32">
        <v>78089</v>
      </c>
      <c r="D5650" s="33" t="s">
        <v>4265</v>
      </c>
      <c r="E5650" s="34">
        <v>-13.1</v>
      </c>
      <c r="F5650" s="34">
        <v>7.8</v>
      </c>
      <c r="G5650" s="35">
        <v>800</v>
      </c>
      <c r="H5650" s="35">
        <v>14</v>
      </c>
      <c r="I5650" s="36"/>
    </row>
    <row r="5651" spans="2:9" ht="15.75" thickTop="1" thickBot="1" x14ac:dyDescent="0.25">
      <c r="B5651" s="22">
        <v>5646</v>
      </c>
      <c r="C5651" s="32">
        <v>78098</v>
      </c>
      <c r="D5651" s="33" t="s">
        <v>4266</v>
      </c>
      <c r="E5651" s="34">
        <v>-13.3</v>
      </c>
      <c r="F5651" s="34">
        <v>7.6</v>
      </c>
      <c r="G5651" s="35">
        <v>815</v>
      </c>
      <c r="H5651" s="35">
        <v>8</v>
      </c>
      <c r="I5651" s="36"/>
    </row>
    <row r="5652" spans="2:9" ht="15.75" thickTop="1" thickBot="1" x14ac:dyDescent="0.25">
      <c r="B5652" s="22">
        <v>5647</v>
      </c>
      <c r="C5652" s="32">
        <v>78112</v>
      </c>
      <c r="D5652" s="33" t="s">
        <v>4267</v>
      </c>
      <c r="E5652" s="34">
        <v>-13.3</v>
      </c>
      <c r="F5652" s="34">
        <v>7.6</v>
      </c>
      <c r="G5652" s="35">
        <v>824</v>
      </c>
      <c r="H5652" s="35">
        <v>8</v>
      </c>
      <c r="I5652" s="36"/>
    </row>
    <row r="5653" spans="2:9" ht="15.75" thickTop="1" thickBot="1" x14ac:dyDescent="0.25">
      <c r="B5653" s="22">
        <v>5648</v>
      </c>
      <c r="C5653" s="32">
        <v>78120</v>
      </c>
      <c r="D5653" s="33" t="s">
        <v>4268</v>
      </c>
      <c r="E5653" s="34">
        <v>-13.3</v>
      </c>
      <c r="F5653" s="34">
        <v>7.3</v>
      </c>
      <c r="G5653" s="35">
        <v>904</v>
      </c>
      <c r="H5653" s="35">
        <v>8</v>
      </c>
      <c r="I5653" s="36"/>
    </row>
    <row r="5654" spans="2:9" ht="15.75" thickTop="1" thickBot="1" x14ac:dyDescent="0.25">
      <c r="B5654" s="22">
        <v>5649</v>
      </c>
      <c r="C5654" s="32">
        <v>78126</v>
      </c>
      <c r="D5654" s="33" t="s">
        <v>4269</v>
      </c>
      <c r="E5654" s="34">
        <v>-13.2</v>
      </c>
      <c r="F5654" s="34">
        <v>7.8</v>
      </c>
      <c r="G5654" s="35">
        <v>786</v>
      </c>
      <c r="H5654" s="35">
        <v>14</v>
      </c>
      <c r="I5654" s="36"/>
    </row>
    <row r="5655" spans="2:9" ht="15.75" thickTop="1" thickBot="1" x14ac:dyDescent="0.25">
      <c r="B5655" s="22">
        <v>5650</v>
      </c>
      <c r="C5655" s="32">
        <v>78132</v>
      </c>
      <c r="D5655" s="33" t="s">
        <v>4270</v>
      </c>
      <c r="E5655" s="34">
        <v>-12.1</v>
      </c>
      <c r="F5655" s="34">
        <v>8.6999999999999993</v>
      </c>
      <c r="G5655" s="35">
        <v>628</v>
      </c>
      <c r="H5655" s="35">
        <v>8</v>
      </c>
      <c r="I5655" s="36"/>
    </row>
    <row r="5656" spans="2:9" ht="15.75" thickTop="1" thickBot="1" x14ac:dyDescent="0.25">
      <c r="B5656" s="22">
        <v>5651</v>
      </c>
      <c r="C5656" s="32">
        <v>78136</v>
      </c>
      <c r="D5656" s="33" t="s">
        <v>4271</v>
      </c>
      <c r="E5656" s="34">
        <v>-13.5</v>
      </c>
      <c r="F5656" s="34">
        <v>7.2</v>
      </c>
      <c r="G5656" s="35">
        <v>908</v>
      </c>
      <c r="H5656" s="35">
        <v>8</v>
      </c>
      <c r="I5656" s="36"/>
    </row>
    <row r="5657" spans="2:9" ht="15.75" thickTop="1" thickBot="1" x14ac:dyDescent="0.25">
      <c r="B5657" s="22">
        <v>5652</v>
      </c>
      <c r="C5657" s="32">
        <v>78141</v>
      </c>
      <c r="D5657" s="33" t="s">
        <v>4272</v>
      </c>
      <c r="E5657" s="34">
        <v>-13.8</v>
      </c>
      <c r="F5657" s="34">
        <v>6.9</v>
      </c>
      <c r="G5657" s="35">
        <v>1008</v>
      </c>
      <c r="H5657" s="35">
        <v>8</v>
      </c>
      <c r="I5657" s="36"/>
    </row>
    <row r="5658" spans="2:9" ht="15.75" thickTop="1" thickBot="1" x14ac:dyDescent="0.25">
      <c r="B5658" s="22">
        <v>5653</v>
      </c>
      <c r="C5658" s="32">
        <v>78144</v>
      </c>
      <c r="D5658" s="33" t="s">
        <v>4273</v>
      </c>
      <c r="E5658" s="34">
        <v>-13.2</v>
      </c>
      <c r="F5658" s="34">
        <v>7.5</v>
      </c>
      <c r="G5658" s="35">
        <v>833</v>
      </c>
      <c r="H5658" s="35">
        <v>8</v>
      </c>
      <c r="I5658" s="36"/>
    </row>
    <row r="5659" spans="2:9" ht="15.75" thickTop="1" thickBot="1" x14ac:dyDescent="0.25">
      <c r="B5659" s="22">
        <v>5654</v>
      </c>
      <c r="C5659" s="32">
        <v>78147</v>
      </c>
      <c r="D5659" s="33" t="s">
        <v>4274</v>
      </c>
      <c r="E5659" s="34">
        <v>-13.1</v>
      </c>
      <c r="F5659" s="34">
        <v>7.7</v>
      </c>
      <c r="G5659" s="35">
        <v>809</v>
      </c>
      <c r="H5659" s="35">
        <v>8</v>
      </c>
      <c r="I5659" s="36"/>
    </row>
    <row r="5660" spans="2:9" ht="15.75" thickTop="1" thickBot="1" x14ac:dyDescent="0.25">
      <c r="B5660" s="22">
        <v>5655</v>
      </c>
      <c r="C5660" s="32">
        <v>78148</v>
      </c>
      <c r="D5660" s="33" t="s">
        <v>4275</v>
      </c>
      <c r="E5660" s="34">
        <v>-13.5</v>
      </c>
      <c r="F5660" s="34">
        <v>7.2</v>
      </c>
      <c r="G5660" s="35">
        <v>924</v>
      </c>
      <c r="H5660" s="35">
        <v>8</v>
      </c>
      <c r="I5660" s="36"/>
    </row>
    <row r="5661" spans="2:9" ht="15.75" thickTop="1" thickBot="1" x14ac:dyDescent="0.25">
      <c r="B5661" s="22">
        <v>5656</v>
      </c>
      <c r="C5661" s="32">
        <v>78166</v>
      </c>
      <c r="D5661" s="33" t="s">
        <v>4276</v>
      </c>
      <c r="E5661" s="34">
        <v>-12.6</v>
      </c>
      <c r="F5661" s="34">
        <v>8.1999999999999993</v>
      </c>
      <c r="G5661" s="35">
        <v>719</v>
      </c>
      <c r="H5661" s="35">
        <v>14</v>
      </c>
      <c r="I5661" s="36"/>
    </row>
    <row r="5662" spans="2:9" ht="15.75" thickTop="1" thickBot="1" x14ac:dyDescent="0.25">
      <c r="B5662" s="22">
        <v>5657</v>
      </c>
      <c r="C5662" s="32">
        <v>78176</v>
      </c>
      <c r="D5662" s="33" t="s">
        <v>4277</v>
      </c>
      <c r="E5662" s="34">
        <v>-12.6</v>
      </c>
      <c r="F5662" s="34">
        <v>8.3000000000000007</v>
      </c>
      <c r="G5662" s="35">
        <v>727</v>
      </c>
      <c r="H5662" s="35">
        <v>14</v>
      </c>
      <c r="I5662" s="36"/>
    </row>
    <row r="5663" spans="2:9" ht="15.75" thickTop="1" thickBot="1" x14ac:dyDescent="0.25">
      <c r="B5663" s="22">
        <v>5658</v>
      </c>
      <c r="C5663" s="32">
        <v>78183</v>
      </c>
      <c r="D5663" s="33" t="s">
        <v>4278</v>
      </c>
      <c r="E5663" s="34">
        <v>-13</v>
      </c>
      <c r="F5663" s="34">
        <v>8.1</v>
      </c>
      <c r="G5663" s="35">
        <v>761</v>
      </c>
      <c r="H5663" s="35">
        <v>14</v>
      </c>
      <c r="I5663" s="36"/>
    </row>
    <row r="5664" spans="2:9" ht="15.75" thickTop="1" thickBot="1" x14ac:dyDescent="0.25">
      <c r="B5664" s="22">
        <v>5659</v>
      </c>
      <c r="C5664" s="32">
        <v>78187</v>
      </c>
      <c r="D5664" s="33" t="s">
        <v>4279</v>
      </c>
      <c r="E5664" s="34">
        <v>-13.3</v>
      </c>
      <c r="F5664" s="34">
        <v>7.8</v>
      </c>
      <c r="G5664" s="35">
        <v>828</v>
      </c>
      <c r="H5664" s="35">
        <v>14</v>
      </c>
      <c r="I5664" s="36"/>
    </row>
    <row r="5665" spans="2:9" ht="15.75" thickTop="1" thickBot="1" x14ac:dyDescent="0.25">
      <c r="B5665" s="22">
        <v>5660</v>
      </c>
      <c r="C5665" s="32">
        <v>78194</v>
      </c>
      <c r="D5665" s="33" t="s">
        <v>4280</v>
      </c>
      <c r="E5665" s="34">
        <v>-13.1</v>
      </c>
      <c r="F5665" s="34">
        <v>7.8</v>
      </c>
      <c r="G5665" s="35">
        <v>804</v>
      </c>
      <c r="H5665" s="35">
        <v>14</v>
      </c>
      <c r="I5665" s="36"/>
    </row>
    <row r="5666" spans="2:9" ht="15.75" thickTop="1" thickBot="1" x14ac:dyDescent="0.25">
      <c r="B5666" s="22">
        <v>5661</v>
      </c>
      <c r="C5666" s="32">
        <v>78199</v>
      </c>
      <c r="D5666" s="33" t="s">
        <v>4281</v>
      </c>
      <c r="E5666" s="34">
        <v>-13</v>
      </c>
      <c r="F5666" s="34">
        <v>8.1</v>
      </c>
      <c r="G5666" s="35">
        <v>747</v>
      </c>
      <c r="H5666" s="35">
        <v>14</v>
      </c>
      <c r="I5666" s="36"/>
    </row>
    <row r="5667" spans="2:9" ht="15.75" thickTop="1" thickBot="1" x14ac:dyDescent="0.25">
      <c r="B5667" s="22">
        <v>5662</v>
      </c>
      <c r="C5667" s="32">
        <v>78224</v>
      </c>
      <c r="D5667" s="33" t="s">
        <v>4282</v>
      </c>
      <c r="E5667" s="34">
        <v>-9.8000000000000007</v>
      </c>
      <c r="F5667" s="34">
        <v>9.9</v>
      </c>
      <c r="G5667" s="35">
        <v>445</v>
      </c>
      <c r="H5667" s="35">
        <v>13</v>
      </c>
      <c r="I5667" s="36"/>
    </row>
    <row r="5668" spans="2:9" ht="15.75" thickTop="1" thickBot="1" x14ac:dyDescent="0.25">
      <c r="B5668" s="22">
        <v>5663</v>
      </c>
      <c r="C5668" s="32">
        <v>78234</v>
      </c>
      <c r="D5668" s="33" t="s">
        <v>4283</v>
      </c>
      <c r="E5668" s="34">
        <v>-10.5</v>
      </c>
      <c r="F5668" s="34">
        <v>9.3000000000000007</v>
      </c>
      <c r="G5668" s="35">
        <v>525</v>
      </c>
      <c r="H5668" s="35">
        <v>14</v>
      </c>
      <c r="I5668" s="36"/>
    </row>
    <row r="5669" spans="2:9" ht="15.75" thickTop="1" thickBot="1" x14ac:dyDescent="0.25">
      <c r="B5669" s="22">
        <v>5664</v>
      </c>
      <c r="C5669" s="32">
        <v>78239</v>
      </c>
      <c r="D5669" s="33" t="s">
        <v>4284</v>
      </c>
      <c r="E5669" s="34">
        <v>-9.5</v>
      </c>
      <c r="F5669" s="34">
        <v>10</v>
      </c>
      <c r="G5669" s="35">
        <v>413</v>
      </c>
      <c r="H5669" s="35">
        <v>13</v>
      </c>
      <c r="I5669" s="36"/>
    </row>
    <row r="5670" spans="2:9" ht="15.75" thickTop="1" thickBot="1" x14ac:dyDescent="0.25">
      <c r="B5670" s="22">
        <v>5665</v>
      </c>
      <c r="C5670" s="32">
        <v>78244</v>
      </c>
      <c r="D5670" s="33" t="s">
        <v>4285</v>
      </c>
      <c r="E5670" s="34">
        <v>-9.6</v>
      </c>
      <c r="F5670" s="34">
        <v>9.8000000000000007</v>
      </c>
      <c r="G5670" s="35">
        <v>430</v>
      </c>
      <c r="H5670" s="35">
        <v>13</v>
      </c>
      <c r="I5670" s="36"/>
    </row>
    <row r="5671" spans="2:9" ht="15.75" thickTop="1" thickBot="1" x14ac:dyDescent="0.25">
      <c r="B5671" s="22">
        <v>5666</v>
      </c>
      <c r="C5671" s="32">
        <v>78247</v>
      </c>
      <c r="D5671" s="33" t="s">
        <v>4286</v>
      </c>
      <c r="E5671" s="34">
        <v>-11.3</v>
      </c>
      <c r="F5671" s="34">
        <v>8.6999999999999993</v>
      </c>
      <c r="G5671" s="35">
        <v>639</v>
      </c>
      <c r="H5671" s="35">
        <v>13</v>
      </c>
      <c r="I5671" s="36"/>
    </row>
    <row r="5672" spans="2:9" ht="15.75" thickTop="1" thickBot="1" x14ac:dyDescent="0.25">
      <c r="B5672" s="22">
        <v>5667</v>
      </c>
      <c r="C5672" s="32">
        <v>78250</v>
      </c>
      <c r="D5672" s="33" t="s">
        <v>4287</v>
      </c>
      <c r="E5672" s="34">
        <v>-11.3</v>
      </c>
      <c r="F5672" s="34">
        <v>8.6999999999999993</v>
      </c>
      <c r="G5672" s="35">
        <v>639</v>
      </c>
      <c r="H5672" s="35">
        <v>14</v>
      </c>
      <c r="I5672" s="36"/>
    </row>
    <row r="5673" spans="2:9" ht="15.75" thickTop="1" thickBot="1" x14ac:dyDescent="0.25">
      <c r="B5673" s="22">
        <v>5668</v>
      </c>
      <c r="C5673" s="32">
        <v>78253</v>
      </c>
      <c r="D5673" s="33" t="s">
        <v>4288</v>
      </c>
      <c r="E5673" s="34">
        <v>-11.5</v>
      </c>
      <c r="F5673" s="34">
        <v>8.6</v>
      </c>
      <c r="G5673" s="35">
        <v>631</v>
      </c>
      <c r="H5673" s="35">
        <v>14</v>
      </c>
      <c r="I5673" s="36"/>
    </row>
    <row r="5674" spans="2:9" ht="15.75" thickTop="1" thickBot="1" x14ac:dyDescent="0.25">
      <c r="B5674" s="22">
        <v>5669</v>
      </c>
      <c r="C5674" s="32">
        <v>78256</v>
      </c>
      <c r="D5674" s="33" t="s">
        <v>4289</v>
      </c>
      <c r="E5674" s="34">
        <v>-9.8000000000000007</v>
      </c>
      <c r="F5674" s="34">
        <v>9.6999999999999993</v>
      </c>
      <c r="G5674" s="35">
        <v>448</v>
      </c>
      <c r="H5674" s="35">
        <v>13</v>
      </c>
      <c r="I5674" s="36"/>
    </row>
    <row r="5675" spans="2:9" ht="15.75" thickTop="1" thickBot="1" x14ac:dyDescent="0.25">
      <c r="B5675" s="22">
        <v>5670</v>
      </c>
      <c r="C5675" s="32">
        <v>78259</v>
      </c>
      <c r="D5675" s="33" t="s">
        <v>4290</v>
      </c>
      <c r="E5675" s="34">
        <v>-10</v>
      </c>
      <c r="F5675" s="34">
        <v>9.6</v>
      </c>
      <c r="G5675" s="35">
        <v>474</v>
      </c>
      <c r="H5675" s="35">
        <v>13</v>
      </c>
      <c r="I5675" s="36"/>
    </row>
    <row r="5676" spans="2:9" ht="15.75" thickTop="1" thickBot="1" x14ac:dyDescent="0.25">
      <c r="B5676" s="22">
        <v>5671</v>
      </c>
      <c r="C5676" s="32">
        <v>78262</v>
      </c>
      <c r="D5676" s="33" t="s">
        <v>4291</v>
      </c>
      <c r="E5676" s="34">
        <v>-10.5</v>
      </c>
      <c r="F5676" s="34">
        <v>9.3000000000000007</v>
      </c>
      <c r="G5676" s="35">
        <v>522</v>
      </c>
      <c r="H5676" s="35">
        <v>13</v>
      </c>
      <c r="I5676" s="36"/>
    </row>
    <row r="5677" spans="2:9" ht="15.75" thickTop="1" thickBot="1" x14ac:dyDescent="0.25">
      <c r="B5677" s="22">
        <v>5672</v>
      </c>
      <c r="C5677" s="32">
        <v>78266</v>
      </c>
      <c r="D5677" s="33" t="s">
        <v>4292</v>
      </c>
      <c r="E5677" s="34">
        <v>-9.6999999999999993</v>
      </c>
      <c r="F5677" s="34">
        <v>9.9</v>
      </c>
      <c r="G5677" s="35">
        <v>404</v>
      </c>
      <c r="H5677" s="35">
        <v>13</v>
      </c>
      <c r="I5677" s="36"/>
    </row>
    <row r="5678" spans="2:9" ht="15.75" thickTop="1" thickBot="1" x14ac:dyDescent="0.25">
      <c r="B5678" s="22">
        <v>5673</v>
      </c>
      <c r="C5678" s="32">
        <v>78267</v>
      </c>
      <c r="D5678" s="33" t="s">
        <v>4293</v>
      </c>
      <c r="E5678" s="34">
        <v>-10.3</v>
      </c>
      <c r="F5678" s="34">
        <v>9.4</v>
      </c>
      <c r="G5678" s="35">
        <v>514</v>
      </c>
      <c r="H5678" s="35">
        <v>13</v>
      </c>
      <c r="I5678" s="36"/>
    </row>
    <row r="5679" spans="2:9" ht="15.75" thickTop="1" thickBot="1" x14ac:dyDescent="0.25">
      <c r="B5679" s="22">
        <v>5674</v>
      </c>
      <c r="C5679" s="32">
        <v>78269</v>
      </c>
      <c r="D5679" s="33" t="s">
        <v>4294</v>
      </c>
      <c r="E5679" s="34">
        <v>-9.6999999999999993</v>
      </c>
      <c r="F5679" s="34">
        <v>9.8000000000000007</v>
      </c>
      <c r="G5679" s="35">
        <v>440</v>
      </c>
      <c r="H5679" s="35">
        <v>13</v>
      </c>
      <c r="I5679" s="36"/>
    </row>
    <row r="5680" spans="2:9" ht="15.75" thickTop="1" thickBot="1" x14ac:dyDescent="0.25">
      <c r="B5680" s="22">
        <v>5675</v>
      </c>
      <c r="C5680" s="32">
        <v>78315</v>
      </c>
      <c r="D5680" s="33" t="s">
        <v>4295</v>
      </c>
      <c r="E5680" s="34">
        <v>-9.6</v>
      </c>
      <c r="F5680" s="34">
        <v>10</v>
      </c>
      <c r="G5680" s="35">
        <v>430</v>
      </c>
      <c r="H5680" s="35">
        <v>13</v>
      </c>
      <c r="I5680" s="36"/>
    </row>
    <row r="5681" spans="2:9" ht="15.75" thickTop="1" thickBot="1" x14ac:dyDescent="0.25">
      <c r="B5681" s="22">
        <v>5676</v>
      </c>
      <c r="C5681" s="32">
        <v>78333</v>
      </c>
      <c r="D5681" s="33" t="s">
        <v>4296</v>
      </c>
      <c r="E5681" s="34">
        <v>-10.199999999999999</v>
      </c>
      <c r="F5681" s="34">
        <v>9.5</v>
      </c>
      <c r="G5681" s="35">
        <v>514</v>
      </c>
      <c r="H5681" s="35">
        <v>13</v>
      </c>
      <c r="I5681" s="36"/>
    </row>
    <row r="5682" spans="2:9" ht="15.75" thickTop="1" thickBot="1" x14ac:dyDescent="0.25">
      <c r="B5682" s="22">
        <v>5677</v>
      </c>
      <c r="C5682" s="32">
        <v>78337</v>
      </c>
      <c r="D5682" s="33" t="s">
        <v>4297</v>
      </c>
      <c r="E5682" s="34">
        <v>-11.3</v>
      </c>
      <c r="F5682" s="34">
        <v>8.9</v>
      </c>
      <c r="G5682" s="35">
        <v>613</v>
      </c>
      <c r="H5682" s="35">
        <v>13</v>
      </c>
      <c r="I5682" s="36"/>
    </row>
    <row r="5683" spans="2:9" ht="15.75" thickTop="1" thickBot="1" x14ac:dyDescent="0.25">
      <c r="B5683" s="22">
        <v>5678</v>
      </c>
      <c r="C5683" s="32">
        <v>78343</v>
      </c>
      <c r="D5683" s="33" t="s">
        <v>4298</v>
      </c>
      <c r="E5683" s="34">
        <v>-9.8000000000000007</v>
      </c>
      <c r="F5683" s="34">
        <v>9.6999999999999993</v>
      </c>
      <c r="G5683" s="35">
        <v>464</v>
      </c>
      <c r="H5683" s="35">
        <v>13</v>
      </c>
      <c r="I5683" s="36"/>
    </row>
    <row r="5684" spans="2:9" ht="15.75" thickTop="1" thickBot="1" x14ac:dyDescent="0.25">
      <c r="B5684" s="22">
        <v>5679</v>
      </c>
      <c r="C5684" s="32">
        <v>78345</v>
      </c>
      <c r="D5684" s="33" t="s">
        <v>4299</v>
      </c>
      <c r="E5684" s="34">
        <v>-9.6</v>
      </c>
      <c r="F5684" s="34">
        <v>10</v>
      </c>
      <c r="G5684" s="35">
        <v>407</v>
      </c>
      <c r="H5684" s="35">
        <v>13</v>
      </c>
      <c r="I5684" s="36"/>
    </row>
    <row r="5685" spans="2:9" ht="15.75" thickTop="1" thickBot="1" x14ac:dyDescent="0.25">
      <c r="B5685" s="22">
        <v>5680</v>
      </c>
      <c r="C5685" s="32">
        <v>78351</v>
      </c>
      <c r="D5685" s="33" t="s">
        <v>4300</v>
      </c>
      <c r="E5685" s="34">
        <v>-9.3000000000000007</v>
      </c>
      <c r="F5685" s="34">
        <v>10</v>
      </c>
      <c r="G5685" s="35">
        <v>392</v>
      </c>
      <c r="H5685" s="35">
        <v>13</v>
      </c>
      <c r="I5685" s="36"/>
    </row>
    <row r="5686" spans="2:9" ht="15.75" thickTop="1" thickBot="1" x14ac:dyDescent="0.25">
      <c r="B5686" s="22">
        <v>5681</v>
      </c>
      <c r="C5686" s="32">
        <v>78354</v>
      </c>
      <c r="D5686" s="33" t="s">
        <v>4301</v>
      </c>
      <c r="E5686" s="34">
        <v>-9.3000000000000007</v>
      </c>
      <c r="F5686" s="34">
        <v>10.1</v>
      </c>
      <c r="G5686" s="35">
        <v>391</v>
      </c>
      <c r="H5686" s="35">
        <v>13</v>
      </c>
      <c r="I5686" s="36"/>
    </row>
    <row r="5687" spans="2:9" ht="15.75" thickTop="1" thickBot="1" x14ac:dyDescent="0.25">
      <c r="B5687" s="22">
        <v>5682</v>
      </c>
      <c r="C5687" s="32">
        <v>78355</v>
      </c>
      <c r="D5687" s="33" t="s">
        <v>4302</v>
      </c>
      <c r="E5687" s="34">
        <v>-11.7</v>
      </c>
      <c r="F5687" s="34">
        <v>8.5</v>
      </c>
      <c r="G5687" s="35">
        <v>633</v>
      </c>
      <c r="H5687" s="35">
        <v>13</v>
      </c>
      <c r="I5687" s="36"/>
    </row>
    <row r="5688" spans="2:9" ht="15.75" thickTop="1" thickBot="1" x14ac:dyDescent="0.25">
      <c r="B5688" s="22">
        <v>5683</v>
      </c>
      <c r="C5688" s="32">
        <v>78357</v>
      </c>
      <c r="D5688" s="33" t="s">
        <v>4303</v>
      </c>
      <c r="E5688" s="34">
        <v>-12</v>
      </c>
      <c r="F5688" s="34">
        <v>8.4</v>
      </c>
      <c r="G5688" s="35">
        <v>652</v>
      </c>
      <c r="H5688" s="35">
        <v>13</v>
      </c>
      <c r="I5688" s="36"/>
    </row>
    <row r="5689" spans="2:9" ht="15.75" thickTop="1" thickBot="1" x14ac:dyDescent="0.25">
      <c r="B5689" s="22">
        <v>5684</v>
      </c>
      <c r="C5689" s="32">
        <v>78359</v>
      </c>
      <c r="D5689" s="33" t="s">
        <v>4304</v>
      </c>
      <c r="E5689" s="34">
        <v>-9.8000000000000007</v>
      </c>
      <c r="F5689" s="34">
        <v>9.6999999999999993</v>
      </c>
      <c r="G5689" s="35">
        <v>454</v>
      </c>
      <c r="H5689" s="35">
        <v>13</v>
      </c>
      <c r="I5689" s="36"/>
    </row>
    <row r="5690" spans="2:9" ht="15.75" thickTop="1" thickBot="1" x14ac:dyDescent="0.25">
      <c r="B5690" s="22">
        <v>5685</v>
      </c>
      <c r="C5690" s="32">
        <v>78462</v>
      </c>
      <c r="D5690" s="33" t="s">
        <v>4305</v>
      </c>
      <c r="E5690" s="34">
        <v>-9.1</v>
      </c>
      <c r="F5690" s="34">
        <v>10.4</v>
      </c>
      <c r="G5690" s="35">
        <v>392</v>
      </c>
      <c r="H5690" s="35">
        <v>13</v>
      </c>
      <c r="I5690" s="36">
        <v>2</v>
      </c>
    </row>
    <row r="5691" spans="2:9" ht="15.75" thickTop="1" thickBot="1" x14ac:dyDescent="0.25">
      <c r="B5691" s="22">
        <v>5686</v>
      </c>
      <c r="C5691" s="32">
        <v>78464</v>
      </c>
      <c r="D5691" s="33" t="s">
        <v>4305</v>
      </c>
      <c r="E5691" s="34">
        <v>-9.4</v>
      </c>
      <c r="F5691" s="34">
        <v>10.1</v>
      </c>
      <c r="G5691" s="35">
        <v>418</v>
      </c>
      <c r="H5691" s="35">
        <v>13</v>
      </c>
      <c r="I5691" s="36"/>
    </row>
    <row r="5692" spans="2:9" ht="15.75" thickTop="1" thickBot="1" x14ac:dyDescent="0.25">
      <c r="B5692" s="22">
        <v>5687</v>
      </c>
      <c r="C5692" s="32">
        <v>78465</v>
      </c>
      <c r="D5692" s="33" t="s">
        <v>4305</v>
      </c>
      <c r="E5692" s="34">
        <v>-9.8000000000000007</v>
      </c>
      <c r="F5692" s="34">
        <v>9.6</v>
      </c>
      <c r="G5692" s="35">
        <v>493</v>
      </c>
      <c r="H5692" s="35">
        <v>13</v>
      </c>
      <c r="I5692" s="36"/>
    </row>
    <row r="5693" spans="2:9" ht="15.75" thickTop="1" thickBot="1" x14ac:dyDescent="0.25">
      <c r="B5693" s="22">
        <v>5688</v>
      </c>
      <c r="C5693" s="32">
        <v>78467</v>
      </c>
      <c r="D5693" s="33" t="s">
        <v>4305</v>
      </c>
      <c r="E5693" s="34">
        <v>-9.1999999999999993</v>
      </c>
      <c r="F5693" s="34">
        <v>10.4</v>
      </c>
      <c r="G5693" s="35">
        <v>404</v>
      </c>
      <c r="H5693" s="35">
        <v>13</v>
      </c>
      <c r="I5693" s="36"/>
    </row>
    <row r="5694" spans="2:9" ht="15.75" thickTop="1" thickBot="1" x14ac:dyDescent="0.25">
      <c r="B5694" s="22">
        <v>5689</v>
      </c>
      <c r="C5694" s="32">
        <v>78476</v>
      </c>
      <c r="D5694" s="33" t="s">
        <v>4306</v>
      </c>
      <c r="E5694" s="34">
        <v>-9.6999999999999993</v>
      </c>
      <c r="F5694" s="34">
        <v>9.6</v>
      </c>
      <c r="G5694" s="35">
        <v>477</v>
      </c>
      <c r="H5694" s="35">
        <v>13</v>
      </c>
      <c r="I5694" s="36"/>
    </row>
    <row r="5695" spans="2:9" ht="15.75" thickTop="1" thickBot="1" x14ac:dyDescent="0.25">
      <c r="B5695" s="22">
        <v>5690</v>
      </c>
      <c r="C5695" s="32">
        <v>78479</v>
      </c>
      <c r="D5695" s="33" t="s">
        <v>4307</v>
      </c>
      <c r="E5695" s="34">
        <v>-9.3000000000000007</v>
      </c>
      <c r="F5695" s="34">
        <v>10.1</v>
      </c>
      <c r="G5695" s="35">
        <v>392</v>
      </c>
      <c r="H5695" s="35">
        <v>13</v>
      </c>
      <c r="I5695" s="36"/>
    </row>
    <row r="5696" spans="2:9" ht="15.75" thickTop="1" thickBot="1" x14ac:dyDescent="0.25">
      <c r="B5696" s="22">
        <v>5691</v>
      </c>
      <c r="C5696" s="32">
        <v>78532</v>
      </c>
      <c r="D5696" s="33" t="s">
        <v>4308</v>
      </c>
      <c r="E5696" s="34">
        <v>-12.3</v>
      </c>
      <c r="F5696" s="34">
        <v>8.5</v>
      </c>
      <c r="G5696" s="35">
        <v>673</v>
      </c>
      <c r="H5696" s="35">
        <v>14</v>
      </c>
      <c r="I5696" s="36"/>
    </row>
    <row r="5697" spans="2:9" ht="15.75" thickTop="1" thickBot="1" x14ac:dyDescent="0.25">
      <c r="B5697" s="22">
        <v>5692</v>
      </c>
      <c r="C5697" s="32">
        <v>78549</v>
      </c>
      <c r="D5697" s="33" t="s">
        <v>4309</v>
      </c>
      <c r="E5697" s="34">
        <v>-12.3</v>
      </c>
      <c r="F5697" s="34">
        <v>8.5</v>
      </c>
      <c r="G5697" s="35">
        <v>666</v>
      </c>
      <c r="H5697" s="35">
        <v>14</v>
      </c>
      <c r="I5697" s="36"/>
    </row>
    <row r="5698" spans="2:9" ht="15.75" thickTop="1" thickBot="1" x14ac:dyDescent="0.25">
      <c r="B5698" s="22">
        <v>5693</v>
      </c>
      <c r="C5698" s="32">
        <v>78554</v>
      </c>
      <c r="D5698" s="33" t="s">
        <v>4310</v>
      </c>
      <c r="E5698" s="34">
        <v>-12.4</v>
      </c>
      <c r="F5698" s="34">
        <v>8.5</v>
      </c>
      <c r="G5698" s="35">
        <v>662</v>
      </c>
      <c r="H5698" s="35">
        <v>6</v>
      </c>
      <c r="I5698" s="36"/>
    </row>
    <row r="5699" spans="2:9" ht="15.75" thickTop="1" thickBot="1" x14ac:dyDescent="0.25">
      <c r="B5699" s="22">
        <v>5694</v>
      </c>
      <c r="C5699" s="32">
        <v>78559</v>
      </c>
      <c r="D5699" s="33" t="s">
        <v>4311</v>
      </c>
      <c r="E5699" s="34">
        <v>-13.1</v>
      </c>
      <c r="F5699" s="34">
        <v>7.7</v>
      </c>
      <c r="G5699" s="35">
        <v>846</v>
      </c>
      <c r="H5699" s="35">
        <v>14</v>
      </c>
      <c r="I5699" s="36"/>
    </row>
    <row r="5700" spans="2:9" ht="15.75" thickTop="1" thickBot="1" x14ac:dyDescent="0.25">
      <c r="B5700" s="22">
        <v>5695</v>
      </c>
      <c r="C5700" s="32">
        <v>78564</v>
      </c>
      <c r="D5700" s="33" t="s">
        <v>4312</v>
      </c>
      <c r="E5700" s="34">
        <v>-13.1</v>
      </c>
      <c r="F5700" s="34">
        <v>7.8</v>
      </c>
      <c r="G5700" s="35">
        <v>802</v>
      </c>
      <c r="H5700" s="35">
        <v>14</v>
      </c>
      <c r="I5700" s="36"/>
    </row>
    <row r="5701" spans="2:9" ht="15.75" thickTop="1" thickBot="1" x14ac:dyDescent="0.25">
      <c r="B5701" s="22">
        <v>5696</v>
      </c>
      <c r="C5701" s="32">
        <v>78567</v>
      </c>
      <c r="D5701" s="33" t="s">
        <v>4313</v>
      </c>
      <c r="E5701" s="34">
        <v>-12.3</v>
      </c>
      <c r="F5701" s="34">
        <v>8.4</v>
      </c>
      <c r="G5701" s="35">
        <v>675</v>
      </c>
      <c r="H5701" s="35">
        <v>14</v>
      </c>
      <c r="I5701" s="36"/>
    </row>
    <row r="5702" spans="2:9" ht="15.75" thickTop="1" thickBot="1" x14ac:dyDescent="0.25">
      <c r="B5702" s="22">
        <v>5697</v>
      </c>
      <c r="C5702" s="32">
        <v>78570</v>
      </c>
      <c r="D5702" s="33" t="s">
        <v>4314</v>
      </c>
      <c r="E5702" s="34">
        <v>-13.1</v>
      </c>
      <c r="F5702" s="34">
        <v>7.8</v>
      </c>
      <c r="G5702" s="35">
        <v>807</v>
      </c>
      <c r="H5702" s="35">
        <v>14</v>
      </c>
      <c r="I5702" s="36"/>
    </row>
    <row r="5703" spans="2:9" ht="15.75" thickTop="1" thickBot="1" x14ac:dyDescent="0.25">
      <c r="B5703" s="22">
        <v>5698</v>
      </c>
      <c r="C5703" s="32">
        <v>78573</v>
      </c>
      <c r="D5703" s="33" t="s">
        <v>4315</v>
      </c>
      <c r="E5703" s="34">
        <v>-12.5</v>
      </c>
      <c r="F5703" s="34">
        <v>8.4</v>
      </c>
      <c r="G5703" s="35">
        <v>683</v>
      </c>
      <c r="H5703" s="35">
        <v>14</v>
      </c>
      <c r="I5703" s="36"/>
    </row>
    <row r="5704" spans="2:9" ht="15.75" thickTop="1" thickBot="1" x14ac:dyDescent="0.25">
      <c r="B5704" s="22">
        <v>5699</v>
      </c>
      <c r="C5704" s="32">
        <v>78576</v>
      </c>
      <c r="D5704" s="33" t="s">
        <v>4316</v>
      </c>
      <c r="E5704" s="34">
        <v>-12.6</v>
      </c>
      <c r="F5704" s="34">
        <v>8.1</v>
      </c>
      <c r="G5704" s="35">
        <v>756</v>
      </c>
      <c r="H5704" s="35">
        <v>14</v>
      </c>
      <c r="I5704" s="36"/>
    </row>
    <row r="5705" spans="2:9" ht="15.75" thickTop="1" thickBot="1" x14ac:dyDescent="0.25">
      <c r="B5705" s="22">
        <v>5700</v>
      </c>
      <c r="C5705" s="32">
        <v>78579</v>
      </c>
      <c r="D5705" s="33" t="s">
        <v>4317</v>
      </c>
      <c r="E5705" s="34">
        <v>-12.6</v>
      </c>
      <c r="F5705" s="34">
        <v>8.1</v>
      </c>
      <c r="G5705" s="35">
        <v>741</v>
      </c>
      <c r="H5705" s="35">
        <v>14</v>
      </c>
      <c r="I5705" s="36"/>
    </row>
    <row r="5706" spans="2:9" ht="15.75" thickTop="1" thickBot="1" x14ac:dyDescent="0.25">
      <c r="B5706" s="22">
        <v>5701</v>
      </c>
      <c r="C5706" s="32">
        <v>78580</v>
      </c>
      <c r="D5706" s="33" t="s">
        <v>4318</v>
      </c>
      <c r="E5706" s="34">
        <v>-12.3</v>
      </c>
      <c r="F5706" s="34">
        <v>8.4</v>
      </c>
      <c r="G5706" s="35">
        <v>671</v>
      </c>
      <c r="H5706" s="35">
        <v>14</v>
      </c>
      <c r="I5706" s="36"/>
    </row>
    <row r="5707" spans="2:9" ht="15.75" thickTop="1" thickBot="1" x14ac:dyDescent="0.25">
      <c r="B5707" s="22">
        <v>5702</v>
      </c>
      <c r="C5707" s="32">
        <v>78582</v>
      </c>
      <c r="D5707" s="33" t="s">
        <v>4319</v>
      </c>
      <c r="E5707" s="34">
        <v>-12.6</v>
      </c>
      <c r="F5707" s="34">
        <v>8.1999999999999993</v>
      </c>
      <c r="G5707" s="35">
        <v>716</v>
      </c>
      <c r="H5707" s="35">
        <v>14</v>
      </c>
      <c r="I5707" s="36"/>
    </row>
    <row r="5708" spans="2:9" ht="15.75" thickTop="1" thickBot="1" x14ac:dyDescent="0.25">
      <c r="B5708" s="22">
        <v>5703</v>
      </c>
      <c r="C5708" s="32">
        <v>78583</v>
      </c>
      <c r="D5708" s="33" t="s">
        <v>4320</v>
      </c>
      <c r="E5708" s="34">
        <v>-13.5</v>
      </c>
      <c r="F5708" s="34">
        <v>7.4</v>
      </c>
      <c r="G5708" s="35">
        <v>905</v>
      </c>
      <c r="H5708" s="35">
        <v>14</v>
      </c>
      <c r="I5708" s="36"/>
    </row>
    <row r="5709" spans="2:9" ht="15.75" thickTop="1" thickBot="1" x14ac:dyDescent="0.25">
      <c r="B5709" s="22">
        <v>5704</v>
      </c>
      <c r="C5709" s="32">
        <v>78585</v>
      </c>
      <c r="D5709" s="33" t="s">
        <v>4321</v>
      </c>
      <c r="E5709" s="34">
        <v>-13.5</v>
      </c>
      <c r="F5709" s="34">
        <v>7.3</v>
      </c>
      <c r="G5709" s="35">
        <v>932</v>
      </c>
      <c r="H5709" s="35">
        <v>14</v>
      </c>
      <c r="I5709" s="36"/>
    </row>
    <row r="5710" spans="2:9" ht="15.75" thickTop="1" thickBot="1" x14ac:dyDescent="0.25">
      <c r="B5710" s="22">
        <v>5705</v>
      </c>
      <c r="C5710" s="32">
        <v>78586</v>
      </c>
      <c r="D5710" s="33" t="s">
        <v>4322</v>
      </c>
      <c r="E5710" s="34">
        <v>-13.2</v>
      </c>
      <c r="F5710" s="34">
        <v>7.7</v>
      </c>
      <c r="G5710" s="35">
        <v>814</v>
      </c>
      <c r="H5710" s="35">
        <v>14</v>
      </c>
      <c r="I5710" s="36"/>
    </row>
    <row r="5711" spans="2:9" ht="15.75" thickTop="1" thickBot="1" x14ac:dyDescent="0.25">
      <c r="B5711" s="22">
        <v>5706</v>
      </c>
      <c r="C5711" s="32">
        <v>78588</v>
      </c>
      <c r="D5711" s="33" t="s">
        <v>4323</v>
      </c>
      <c r="E5711" s="34">
        <v>-12.7</v>
      </c>
      <c r="F5711" s="34">
        <v>8.1999999999999993</v>
      </c>
      <c r="G5711" s="35">
        <v>720</v>
      </c>
      <c r="H5711" s="35">
        <v>14</v>
      </c>
      <c r="I5711" s="36"/>
    </row>
    <row r="5712" spans="2:9" ht="15.75" thickTop="1" thickBot="1" x14ac:dyDescent="0.25">
      <c r="B5712" s="22">
        <v>5707</v>
      </c>
      <c r="C5712" s="32">
        <v>78589</v>
      </c>
      <c r="D5712" s="33" t="s">
        <v>4324</v>
      </c>
      <c r="E5712" s="34">
        <v>-13</v>
      </c>
      <c r="F5712" s="34">
        <v>7.9</v>
      </c>
      <c r="G5712" s="35">
        <v>779</v>
      </c>
      <c r="H5712" s="35">
        <v>14</v>
      </c>
      <c r="I5712" s="36"/>
    </row>
    <row r="5713" spans="2:9" ht="15.75" thickTop="1" thickBot="1" x14ac:dyDescent="0.25">
      <c r="B5713" s="22">
        <v>5708</v>
      </c>
      <c r="C5713" s="32">
        <v>78591</v>
      </c>
      <c r="D5713" s="33" t="s">
        <v>4325</v>
      </c>
      <c r="E5713" s="34">
        <v>-12.7</v>
      </c>
      <c r="F5713" s="34">
        <v>8.1999999999999993</v>
      </c>
      <c r="G5713" s="35">
        <v>717</v>
      </c>
      <c r="H5713" s="35">
        <v>14</v>
      </c>
      <c r="I5713" s="36"/>
    </row>
    <row r="5714" spans="2:9" ht="15.75" thickTop="1" thickBot="1" x14ac:dyDescent="0.25">
      <c r="B5714" s="22">
        <v>5709</v>
      </c>
      <c r="C5714" s="32">
        <v>78592</v>
      </c>
      <c r="D5714" s="33" t="s">
        <v>4326</v>
      </c>
      <c r="E5714" s="34">
        <v>-13.4</v>
      </c>
      <c r="F5714" s="34">
        <v>7.4</v>
      </c>
      <c r="G5714" s="35">
        <v>888</v>
      </c>
      <c r="H5714" s="35">
        <v>14</v>
      </c>
      <c r="I5714" s="36"/>
    </row>
    <row r="5715" spans="2:9" ht="15.75" thickTop="1" thickBot="1" x14ac:dyDescent="0.25">
      <c r="B5715" s="22">
        <v>5710</v>
      </c>
      <c r="C5715" s="32">
        <v>78594</v>
      </c>
      <c r="D5715" s="33" t="s">
        <v>4327</v>
      </c>
      <c r="E5715" s="34">
        <v>-12.8</v>
      </c>
      <c r="F5715" s="34">
        <v>8.1</v>
      </c>
      <c r="G5715" s="35">
        <v>727</v>
      </c>
      <c r="H5715" s="35">
        <v>14</v>
      </c>
      <c r="I5715" s="36"/>
    </row>
    <row r="5716" spans="2:9" ht="15.75" thickTop="1" thickBot="1" x14ac:dyDescent="0.25">
      <c r="B5716" s="22">
        <v>5711</v>
      </c>
      <c r="C5716" s="32">
        <v>78595</v>
      </c>
      <c r="D5716" s="33" t="s">
        <v>4328</v>
      </c>
      <c r="E5716" s="34">
        <v>-13.2</v>
      </c>
      <c r="F5716" s="34">
        <v>7.7</v>
      </c>
      <c r="G5716" s="35">
        <v>837</v>
      </c>
      <c r="H5716" s="35">
        <v>14</v>
      </c>
      <c r="I5716" s="36"/>
    </row>
    <row r="5717" spans="2:9" ht="15.75" thickTop="1" thickBot="1" x14ac:dyDescent="0.25">
      <c r="B5717" s="22">
        <v>5712</v>
      </c>
      <c r="C5717" s="32">
        <v>78597</v>
      </c>
      <c r="D5717" s="33" t="s">
        <v>4329</v>
      </c>
      <c r="E5717" s="34">
        <v>-13.3</v>
      </c>
      <c r="F5717" s="34">
        <v>7.5</v>
      </c>
      <c r="G5717" s="35">
        <v>850</v>
      </c>
      <c r="H5717" s="35">
        <v>14</v>
      </c>
      <c r="I5717" s="36"/>
    </row>
    <row r="5718" spans="2:9" ht="15.75" thickTop="1" thickBot="1" x14ac:dyDescent="0.25">
      <c r="B5718" s="22">
        <v>5713</v>
      </c>
      <c r="C5718" s="32">
        <v>78598</v>
      </c>
      <c r="D5718" s="33" t="s">
        <v>4330</v>
      </c>
      <c r="E5718" s="34">
        <v>-13.4</v>
      </c>
      <c r="F5718" s="34">
        <v>7.4</v>
      </c>
      <c r="G5718" s="35">
        <v>888</v>
      </c>
      <c r="H5718" s="35">
        <v>14</v>
      </c>
      <c r="I5718" s="36"/>
    </row>
    <row r="5719" spans="2:9" ht="15.75" thickTop="1" thickBot="1" x14ac:dyDescent="0.25">
      <c r="B5719" s="22">
        <v>5714</v>
      </c>
      <c r="C5719" s="32">
        <v>78600</v>
      </c>
      <c r="D5719" s="33" t="s">
        <v>4331</v>
      </c>
      <c r="E5719" s="34">
        <v>-13.2</v>
      </c>
      <c r="F5719" s="34">
        <v>7.6</v>
      </c>
      <c r="G5719" s="35">
        <v>837</v>
      </c>
      <c r="H5719" s="35">
        <v>14</v>
      </c>
      <c r="I5719" s="36"/>
    </row>
    <row r="5720" spans="2:9" ht="15.75" thickTop="1" thickBot="1" x14ac:dyDescent="0.25">
      <c r="B5720" s="22">
        <v>5715</v>
      </c>
      <c r="C5720" s="32">
        <v>78601</v>
      </c>
      <c r="D5720" s="33" t="s">
        <v>4332</v>
      </c>
      <c r="E5720" s="34">
        <v>-13.4</v>
      </c>
      <c r="F5720" s="34">
        <v>7.5</v>
      </c>
      <c r="G5720" s="35">
        <v>877</v>
      </c>
      <c r="H5720" s="35">
        <v>14</v>
      </c>
      <c r="I5720" s="36"/>
    </row>
    <row r="5721" spans="2:9" ht="15.75" thickTop="1" thickBot="1" x14ac:dyDescent="0.25">
      <c r="B5721" s="22">
        <v>5716</v>
      </c>
      <c r="C5721" s="32">
        <v>78603</v>
      </c>
      <c r="D5721" s="33" t="s">
        <v>4333</v>
      </c>
      <c r="E5721" s="34">
        <v>-13.5</v>
      </c>
      <c r="F5721" s="34">
        <v>7.4</v>
      </c>
      <c r="G5721" s="35">
        <v>894</v>
      </c>
      <c r="H5721" s="35">
        <v>14</v>
      </c>
      <c r="I5721" s="36"/>
    </row>
    <row r="5722" spans="2:9" ht="15.75" thickTop="1" thickBot="1" x14ac:dyDescent="0.25">
      <c r="B5722" s="22">
        <v>5717</v>
      </c>
      <c r="C5722" s="32">
        <v>78604</v>
      </c>
      <c r="D5722" s="33" t="s">
        <v>4334</v>
      </c>
      <c r="E5722" s="34">
        <v>-12.7</v>
      </c>
      <c r="F5722" s="34">
        <v>8.1999999999999993</v>
      </c>
      <c r="G5722" s="35">
        <v>715</v>
      </c>
      <c r="H5722" s="35">
        <v>14</v>
      </c>
      <c r="I5722" s="36"/>
    </row>
    <row r="5723" spans="2:9" ht="15.75" thickTop="1" thickBot="1" x14ac:dyDescent="0.25">
      <c r="B5723" s="22">
        <v>5718</v>
      </c>
      <c r="C5723" s="32">
        <v>78606</v>
      </c>
      <c r="D5723" s="33" t="s">
        <v>4335</v>
      </c>
      <c r="E5723" s="34">
        <v>-13</v>
      </c>
      <c r="F5723" s="34">
        <v>8</v>
      </c>
      <c r="G5723" s="35">
        <v>770</v>
      </c>
      <c r="H5723" s="35">
        <v>14</v>
      </c>
      <c r="I5723" s="36"/>
    </row>
    <row r="5724" spans="2:9" ht="15.75" thickTop="1" thickBot="1" x14ac:dyDescent="0.25">
      <c r="B5724" s="22">
        <v>5719</v>
      </c>
      <c r="C5724" s="32">
        <v>78607</v>
      </c>
      <c r="D5724" s="33" t="s">
        <v>3991</v>
      </c>
      <c r="E5724" s="34">
        <v>-12.9</v>
      </c>
      <c r="F5724" s="34">
        <v>8.1</v>
      </c>
      <c r="G5724" s="35">
        <v>750</v>
      </c>
      <c r="H5724" s="35">
        <v>14</v>
      </c>
      <c r="I5724" s="36"/>
    </row>
    <row r="5725" spans="2:9" ht="15.75" thickTop="1" thickBot="1" x14ac:dyDescent="0.25">
      <c r="B5725" s="22">
        <v>5720</v>
      </c>
      <c r="C5725" s="32">
        <v>78609</v>
      </c>
      <c r="D5725" s="33" t="s">
        <v>4336</v>
      </c>
      <c r="E5725" s="34">
        <v>-12.8</v>
      </c>
      <c r="F5725" s="34">
        <v>8.1</v>
      </c>
      <c r="G5725" s="35">
        <v>741</v>
      </c>
      <c r="H5725" s="35">
        <v>14</v>
      </c>
      <c r="I5725" s="36"/>
    </row>
    <row r="5726" spans="2:9" ht="15.75" thickTop="1" thickBot="1" x14ac:dyDescent="0.25">
      <c r="B5726" s="22">
        <v>5721</v>
      </c>
      <c r="C5726" s="32">
        <v>78628</v>
      </c>
      <c r="D5726" s="33" t="s">
        <v>4337</v>
      </c>
      <c r="E5726" s="34">
        <v>-12.1</v>
      </c>
      <c r="F5726" s="34">
        <v>8.8000000000000007</v>
      </c>
      <c r="G5726" s="35">
        <v>584</v>
      </c>
      <c r="H5726" s="35">
        <v>6</v>
      </c>
      <c r="I5726" s="36"/>
    </row>
    <row r="5727" spans="2:9" ht="15.75" thickTop="1" thickBot="1" x14ac:dyDescent="0.25">
      <c r="B5727" s="22">
        <v>5722</v>
      </c>
      <c r="C5727" s="32">
        <v>78647</v>
      </c>
      <c r="D5727" s="33" t="s">
        <v>4338</v>
      </c>
      <c r="E5727" s="34">
        <v>-12.7</v>
      </c>
      <c r="F5727" s="34">
        <v>8.4</v>
      </c>
      <c r="G5727" s="35">
        <v>696</v>
      </c>
      <c r="H5727" s="35">
        <v>14</v>
      </c>
      <c r="I5727" s="36"/>
    </row>
    <row r="5728" spans="2:9" ht="15.75" thickTop="1" thickBot="1" x14ac:dyDescent="0.25">
      <c r="B5728" s="22">
        <v>5723</v>
      </c>
      <c r="C5728" s="32">
        <v>78652</v>
      </c>
      <c r="D5728" s="33" t="s">
        <v>4339</v>
      </c>
      <c r="E5728" s="34">
        <v>-12.3</v>
      </c>
      <c r="F5728" s="34">
        <v>8.6999999999999993</v>
      </c>
      <c r="G5728" s="35">
        <v>619</v>
      </c>
      <c r="H5728" s="35">
        <v>6</v>
      </c>
      <c r="I5728" s="36"/>
    </row>
    <row r="5729" spans="2:9" ht="15.75" thickTop="1" thickBot="1" x14ac:dyDescent="0.25">
      <c r="B5729" s="22">
        <v>5724</v>
      </c>
      <c r="C5729" s="32">
        <v>78655</v>
      </c>
      <c r="D5729" s="33" t="s">
        <v>4340</v>
      </c>
      <c r="E5729" s="34">
        <v>-12.6</v>
      </c>
      <c r="F5729" s="34">
        <v>8.3000000000000007</v>
      </c>
      <c r="G5729" s="35">
        <v>666</v>
      </c>
      <c r="H5729" s="35">
        <v>6</v>
      </c>
      <c r="I5729" s="36"/>
    </row>
    <row r="5730" spans="2:9" ht="15.75" thickTop="1" thickBot="1" x14ac:dyDescent="0.25">
      <c r="B5730" s="22">
        <v>5725</v>
      </c>
      <c r="C5730" s="32">
        <v>78658</v>
      </c>
      <c r="D5730" s="33" t="s">
        <v>4341</v>
      </c>
      <c r="E5730" s="34">
        <v>-12.5</v>
      </c>
      <c r="F5730" s="34">
        <v>8.4</v>
      </c>
      <c r="G5730" s="35">
        <v>657</v>
      </c>
      <c r="H5730" s="35">
        <v>6</v>
      </c>
      <c r="I5730" s="36"/>
    </row>
    <row r="5731" spans="2:9" ht="15.75" thickTop="1" thickBot="1" x14ac:dyDescent="0.25">
      <c r="B5731" s="22">
        <v>5726</v>
      </c>
      <c r="C5731" s="32">
        <v>78661</v>
      </c>
      <c r="D5731" s="33" t="s">
        <v>4342</v>
      </c>
      <c r="E5731" s="34">
        <v>-12.1</v>
      </c>
      <c r="F5731" s="34">
        <v>8.8000000000000007</v>
      </c>
      <c r="G5731" s="35">
        <v>564</v>
      </c>
      <c r="H5731" s="35">
        <v>6</v>
      </c>
      <c r="I5731" s="36"/>
    </row>
    <row r="5732" spans="2:9" ht="15.75" thickTop="1" thickBot="1" x14ac:dyDescent="0.25">
      <c r="B5732" s="22">
        <v>5727</v>
      </c>
      <c r="C5732" s="32">
        <v>78662</v>
      </c>
      <c r="D5732" s="33" t="s">
        <v>4343</v>
      </c>
      <c r="E5732" s="34">
        <v>-12.6</v>
      </c>
      <c r="F5732" s="34">
        <v>8.3000000000000007</v>
      </c>
      <c r="G5732" s="35">
        <v>657</v>
      </c>
      <c r="H5732" s="35">
        <v>6</v>
      </c>
      <c r="I5732" s="36"/>
    </row>
    <row r="5733" spans="2:9" ht="15.75" thickTop="1" thickBot="1" x14ac:dyDescent="0.25">
      <c r="B5733" s="22">
        <v>5728</v>
      </c>
      <c r="C5733" s="32">
        <v>78664</v>
      </c>
      <c r="D5733" s="33" t="s">
        <v>4344</v>
      </c>
      <c r="E5733" s="34">
        <v>-12.8</v>
      </c>
      <c r="F5733" s="34">
        <v>8</v>
      </c>
      <c r="G5733" s="35">
        <v>727</v>
      </c>
      <c r="H5733" s="35">
        <v>14</v>
      </c>
      <c r="I5733" s="36"/>
    </row>
    <row r="5734" spans="2:9" ht="15.75" thickTop="1" thickBot="1" x14ac:dyDescent="0.25">
      <c r="B5734" s="22">
        <v>5729</v>
      </c>
      <c r="C5734" s="32">
        <v>78665</v>
      </c>
      <c r="D5734" s="33" t="s">
        <v>4345</v>
      </c>
      <c r="E5734" s="34">
        <v>-12.5</v>
      </c>
      <c r="F5734" s="34">
        <v>8.4</v>
      </c>
      <c r="G5734" s="35">
        <v>688</v>
      </c>
      <c r="H5734" s="35">
        <v>14</v>
      </c>
      <c r="I5734" s="36"/>
    </row>
    <row r="5735" spans="2:9" ht="15.75" thickTop="1" thickBot="1" x14ac:dyDescent="0.25">
      <c r="B5735" s="22">
        <v>5730</v>
      </c>
      <c r="C5735" s="32">
        <v>78667</v>
      </c>
      <c r="D5735" s="33" t="s">
        <v>4346</v>
      </c>
      <c r="E5735" s="34">
        <v>-12.3</v>
      </c>
      <c r="F5735" s="34">
        <v>8.4</v>
      </c>
      <c r="G5735" s="35">
        <v>638</v>
      </c>
      <c r="H5735" s="35">
        <v>6</v>
      </c>
      <c r="I5735" s="36"/>
    </row>
    <row r="5736" spans="2:9" ht="15.75" thickTop="1" thickBot="1" x14ac:dyDescent="0.25">
      <c r="B5736" s="22">
        <v>5731</v>
      </c>
      <c r="C5736" s="32">
        <v>78669</v>
      </c>
      <c r="D5736" s="33" t="s">
        <v>4347</v>
      </c>
      <c r="E5736" s="34">
        <v>-12.3</v>
      </c>
      <c r="F5736" s="34">
        <v>8.5</v>
      </c>
      <c r="G5736" s="35">
        <v>637</v>
      </c>
      <c r="H5736" s="35">
        <v>14</v>
      </c>
      <c r="I5736" s="36"/>
    </row>
    <row r="5737" spans="2:9" ht="15.75" thickTop="1" thickBot="1" x14ac:dyDescent="0.25">
      <c r="B5737" s="22">
        <v>5732</v>
      </c>
      <c r="C5737" s="32">
        <v>78713</v>
      </c>
      <c r="D5737" s="33" t="s">
        <v>4273</v>
      </c>
      <c r="E5737" s="34">
        <v>-12.8</v>
      </c>
      <c r="F5737" s="34">
        <v>8.1999999999999993</v>
      </c>
      <c r="G5737" s="35">
        <v>694</v>
      </c>
      <c r="H5737" s="35">
        <v>6</v>
      </c>
      <c r="I5737" s="36"/>
    </row>
    <row r="5738" spans="2:9" ht="15.75" thickTop="1" thickBot="1" x14ac:dyDescent="0.25">
      <c r="B5738" s="22">
        <v>5733</v>
      </c>
      <c r="C5738" s="32">
        <v>78727</v>
      </c>
      <c r="D5738" s="33" t="s">
        <v>4348</v>
      </c>
      <c r="E5738" s="34">
        <v>-11.7</v>
      </c>
      <c r="F5738" s="34">
        <v>9.1</v>
      </c>
      <c r="G5738" s="35">
        <v>510</v>
      </c>
      <c r="H5738" s="35">
        <v>6</v>
      </c>
      <c r="I5738" s="36"/>
    </row>
    <row r="5739" spans="2:9" ht="15.75" thickTop="1" thickBot="1" x14ac:dyDescent="0.25">
      <c r="B5739" s="22">
        <v>5734</v>
      </c>
      <c r="C5739" s="32">
        <v>78730</v>
      </c>
      <c r="D5739" s="33" t="s">
        <v>2065</v>
      </c>
      <c r="E5739" s="34">
        <v>-12.6</v>
      </c>
      <c r="F5739" s="34">
        <v>8.1999999999999993</v>
      </c>
      <c r="G5739" s="35">
        <v>687</v>
      </c>
      <c r="H5739" s="35">
        <v>8</v>
      </c>
      <c r="I5739" s="36"/>
    </row>
    <row r="5740" spans="2:9" ht="15.75" thickTop="1" thickBot="1" x14ac:dyDescent="0.25">
      <c r="B5740" s="22">
        <v>5735</v>
      </c>
      <c r="C5740" s="32">
        <v>78733</v>
      </c>
      <c r="D5740" s="33" t="s">
        <v>4349</v>
      </c>
      <c r="E5740" s="34">
        <v>-12.7</v>
      </c>
      <c r="F5740" s="34">
        <v>8.1999999999999993</v>
      </c>
      <c r="G5740" s="35">
        <v>673</v>
      </c>
      <c r="H5740" s="35">
        <v>6</v>
      </c>
      <c r="I5740" s="36"/>
    </row>
    <row r="5741" spans="2:9" ht="15.75" thickTop="1" thickBot="1" x14ac:dyDescent="0.25">
      <c r="B5741" s="22">
        <v>5736</v>
      </c>
      <c r="C5741" s="32">
        <v>78736</v>
      </c>
      <c r="D5741" s="33" t="s">
        <v>4350</v>
      </c>
      <c r="E5741" s="34">
        <v>-12.3</v>
      </c>
      <c r="F5741" s="34">
        <v>8.6</v>
      </c>
      <c r="G5741" s="35">
        <v>607</v>
      </c>
      <c r="H5741" s="35">
        <v>6</v>
      </c>
      <c r="I5741" s="36"/>
    </row>
    <row r="5742" spans="2:9" ht="15.75" thickTop="1" thickBot="1" x14ac:dyDescent="0.25">
      <c r="B5742" s="22">
        <v>5737</v>
      </c>
      <c r="C5742" s="32">
        <v>78737</v>
      </c>
      <c r="D5742" s="33" t="s">
        <v>4351</v>
      </c>
      <c r="E5742" s="34">
        <v>-12.6</v>
      </c>
      <c r="F5742" s="34">
        <v>8.3000000000000007</v>
      </c>
      <c r="G5742" s="35">
        <v>658</v>
      </c>
      <c r="H5742" s="35">
        <v>6</v>
      </c>
      <c r="I5742" s="36"/>
    </row>
    <row r="5743" spans="2:9" ht="15.75" thickTop="1" thickBot="1" x14ac:dyDescent="0.25">
      <c r="B5743" s="22">
        <v>5738</v>
      </c>
      <c r="C5743" s="32">
        <v>78739</v>
      </c>
      <c r="D5743" s="33" t="s">
        <v>4352</v>
      </c>
      <c r="E5743" s="34">
        <v>-13.1</v>
      </c>
      <c r="F5743" s="34">
        <v>7.8</v>
      </c>
      <c r="G5743" s="35">
        <v>768</v>
      </c>
      <c r="H5743" s="35">
        <v>14</v>
      </c>
      <c r="I5743" s="36"/>
    </row>
    <row r="5744" spans="2:9" ht="15.75" thickTop="1" thickBot="1" x14ac:dyDescent="0.25">
      <c r="B5744" s="22">
        <v>5739</v>
      </c>
      <c r="C5744" s="32">
        <v>79098</v>
      </c>
      <c r="D5744" s="33" t="s">
        <v>4353</v>
      </c>
      <c r="E5744" s="34">
        <v>-9.6999999999999993</v>
      </c>
      <c r="F5744" s="34">
        <v>11.4</v>
      </c>
      <c r="G5744" s="35">
        <v>272</v>
      </c>
      <c r="H5744" s="35">
        <v>6</v>
      </c>
      <c r="I5744" s="36"/>
    </row>
    <row r="5745" spans="2:9" ht="15.75" thickTop="1" thickBot="1" x14ac:dyDescent="0.25">
      <c r="B5745" s="22">
        <v>5740</v>
      </c>
      <c r="C5745" s="32">
        <v>79100</v>
      </c>
      <c r="D5745" s="33" t="s">
        <v>4353</v>
      </c>
      <c r="E5745" s="34">
        <v>-10.8</v>
      </c>
      <c r="F5745" s="34">
        <v>9.6999999999999993</v>
      </c>
      <c r="G5745" s="35">
        <v>490</v>
      </c>
      <c r="H5745" s="35">
        <v>6</v>
      </c>
      <c r="I5745" s="36"/>
    </row>
    <row r="5746" spans="2:9" ht="15.75" thickTop="1" thickBot="1" x14ac:dyDescent="0.25">
      <c r="B5746" s="22">
        <v>5741</v>
      </c>
      <c r="C5746" s="32">
        <v>79102</v>
      </c>
      <c r="D5746" s="33" t="s">
        <v>4353</v>
      </c>
      <c r="E5746" s="34">
        <v>-9.8000000000000007</v>
      </c>
      <c r="F5746" s="34">
        <v>11.2</v>
      </c>
      <c r="G5746" s="35">
        <v>284</v>
      </c>
      <c r="H5746" s="35">
        <v>6</v>
      </c>
      <c r="I5746" s="36"/>
    </row>
    <row r="5747" spans="2:9" ht="15.75" thickTop="1" thickBot="1" x14ac:dyDescent="0.25">
      <c r="B5747" s="22">
        <v>5742</v>
      </c>
      <c r="C5747" s="32">
        <v>79104</v>
      </c>
      <c r="D5747" s="33" t="s">
        <v>4353</v>
      </c>
      <c r="E5747" s="34">
        <v>-10.199999999999999</v>
      </c>
      <c r="F5747" s="34">
        <v>10.8</v>
      </c>
      <c r="G5747" s="35">
        <v>323</v>
      </c>
      <c r="H5747" s="35">
        <v>6</v>
      </c>
      <c r="I5747" s="36"/>
    </row>
    <row r="5748" spans="2:9" ht="15.75" thickTop="1" thickBot="1" x14ac:dyDescent="0.25">
      <c r="B5748" s="22">
        <v>5743</v>
      </c>
      <c r="C5748" s="32">
        <v>79106</v>
      </c>
      <c r="D5748" s="33" t="s">
        <v>4353</v>
      </c>
      <c r="E5748" s="34">
        <v>-9.6999999999999993</v>
      </c>
      <c r="F5748" s="34">
        <v>11.4</v>
      </c>
      <c r="G5748" s="35">
        <v>264</v>
      </c>
      <c r="H5748" s="35">
        <v>6</v>
      </c>
      <c r="I5748" s="36"/>
    </row>
    <row r="5749" spans="2:9" ht="15.75" thickTop="1" thickBot="1" x14ac:dyDescent="0.25">
      <c r="B5749" s="22">
        <v>5744</v>
      </c>
      <c r="C5749" s="32">
        <v>79108</v>
      </c>
      <c r="D5749" s="33" t="s">
        <v>4353</v>
      </c>
      <c r="E5749" s="34">
        <v>-9.9</v>
      </c>
      <c r="F5749" s="34">
        <v>11.3</v>
      </c>
      <c r="G5749" s="35">
        <v>234</v>
      </c>
      <c r="H5749" s="35">
        <v>6</v>
      </c>
      <c r="I5749" s="36"/>
    </row>
    <row r="5750" spans="2:9" ht="15.75" thickTop="1" thickBot="1" x14ac:dyDescent="0.25">
      <c r="B5750" s="22">
        <v>5745</v>
      </c>
      <c r="C5750" s="32">
        <v>79110</v>
      </c>
      <c r="D5750" s="33" t="s">
        <v>4353</v>
      </c>
      <c r="E5750" s="34">
        <v>-9.6999999999999993</v>
      </c>
      <c r="F5750" s="34">
        <v>11.5</v>
      </c>
      <c r="G5750" s="35">
        <v>238</v>
      </c>
      <c r="H5750" s="35">
        <v>12</v>
      </c>
      <c r="I5750" s="36"/>
    </row>
    <row r="5751" spans="2:9" ht="15.75" thickTop="1" thickBot="1" x14ac:dyDescent="0.25">
      <c r="B5751" s="22">
        <v>5746</v>
      </c>
      <c r="C5751" s="32">
        <v>79111</v>
      </c>
      <c r="D5751" s="33" t="s">
        <v>4353</v>
      </c>
      <c r="E5751" s="34">
        <v>-9.8000000000000007</v>
      </c>
      <c r="F5751" s="34">
        <v>11.3</v>
      </c>
      <c r="G5751" s="35">
        <v>233</v>
      </c>
      <c r="H5751" s="35">
        <v>12</v>
      </c>
      <c r="I5751" s="36"/>
    </row>
    <row r="5752" spans="2:9" ht="15.75" thickTop="1" thickBot="1" x14ac:dyDescent="0.25">
      <c r="B5752" s="22">
        <v>5747</v>
      </c>
      <c r="C5752" s="32">
        <v>79112</v>
      </c>
      <c r="D5752" s="33" t="s">
        <v>4353</v>
      </c>
      <c r="E5752" s="34">
        <v>-10</v>
      </c>
      <c r="F5752" s="34">
        <v>11.1</v>
      </c>
      <c r="G5752" s="35">
        <v>203</v>
      </c>
      <c r="H5752" s="35">
        <v>12</v>
      </c>
      <c r="I5752" s="36"/>
    </row>
    <row r="5753" spans="2:9" ht="15.75" thickTop="1" thickBot="1" x14ac:dyDescent="0.25">
      <c r="B5753" s="22">
        <v>5748</v>
      </c>
      <c r="C5753" s="32">
        <v>79114</v>
      </c>
      <c r="D5753" s="33" t="s">
        <v>4353</v>
      </c>
      <c r="E5753" s="34">
        <v>-9.5</v>
      </c>
      <c r="F5753" s="34">
        <v>11.6</v>
      </c>
      <c r="G5753" s="35">
        <v>242</v>
      </c>
      <c r="H5753" s="35">
        <v>12</v>
      </c>
      <c r="I5753" s="36"/>
    </row>
    <row r="5754" spans="2:9" ht="15.75" thickTop="1" thickBot="1" x14ac:dyDescent="0.25">
      <c r="B5754" s="22">
        <v>5749</v>
      </c>
      <c r="C5754" s="32">
        <v>79115</v>
      </c>
      <c r="D5754" s="33" t="s">
        <v>4353</v>
      </c>
      <c r="E5754" s="34">
        <v>-9.6</v>
      </c>
      <c r="F5754" s="34">
        <v>11.6</v>
      </c>
      <c r="G5754" s="35">
        <v>250</v>
      </c>
      <c r="H5754" s="35">
        <v>6</v>
      </c>
      <c r="I5754" s="36"/>
    </row>
    <row r="5755" spans="2:9" ht="15.75" thickTop="1" thickBot="1" x14ac:dyDescent="0.25">
      <c r="B5755" s="22">
        <v>5750</v>
      </c>
      <c r="C5755" s="32">
        <v>79117</v>
      </c>
      <c r="D5755" s="33" t="s">
        <v>4353</v>
      </c>
      <c r="E5755" s="34">
        <v>-11</v>
      </c>
      <c r="F5755" s="34">
        <v>9.5</v>
      </c>
      <c r="G5755" s="35">
        <v>542</v>
      </c>
      <c r="H5755" s="35">
        <v>6</v>
      </c>
      <c r="I5755" s="36"/>
    </row>
    <row r="5756" spans="2:9" ht="15.75" thickTop="1" thickBot="1" x14ac:dyDescent="0.25">
      <c r="B5756" s="22">
        <v>5751</v>
      </c>
      <c r="C5756" s="32">
        <v>79183</v>
      </c>
      <c r="D5756" s="33" t="s">
        <v>4354</v>
      </c>
      <c r="E5756" s="34">
        <v>-11</v>
      </c>
      <c r="F5756" s="34">
        <v>9.9</v>
      </c>
      <c r="G5756" s="35">
        <v>430</v>
      </c>
      <c r="H5756" s="35">
        <v>6</v>
      </c>
      <c r="I5756" s="36"/>
    </row>
    <row r="5757" spans="2:9" ht="15.75" thickTop="1" thickBot="1" x14ac:dyDescent="0.25">
      <c r="B5757" s="22">
        <v>5752</v>
      </c>
      <c r="C5757" s="32">
        <v>79189</v>
      </c>
      <c r="D5757" s="33" t="s">
        <v>4355</v>
      </c>
      <c r="E5757" s="34">
        <v>-10</v>
      </c>
      <c r="F5757" s="34">
        <v>10.9</v>
      </c>
      <c r="G5757" s="35">
        <v>243</v>
      </c>
      <c r="H5757" s="35">
        <v>12</v>
      </c>
      <c r="I5757" s="36"/>
    </row>
    <row r="5758" spans="2:9" ht="15.75" thickTop="1" thickBot="1" x14ac:dyDescent="0.25">
      <c r="B5758" s="22">
        <v>5753</v>
      </c>
      <c r="C5758" s="32">
        <v>79194</v>
      </c>
      <c r="D5758" s="33" t="s">
        <v>4356</v>
      </c>
      <c r="E5758" s="34">
        <v>-10.199999999999999</v>
      </c>
      <c r="F5758" s="34">
        <v>10.8</v>
      </c>
      <c r="G5758" s="35">
        <v>294</v>
      </c>
      <c r="H5758" s="35">
        <v>6</v>
      </c>
      <c r="I5758" s="36"/>
    </row>
    <row r="5759" spans="2:9" ht="15.75" thickTop="1" thickBot="1" x14ac:dyDescent="0.25">
      <c r="B5759" s="22">
        <v>5754</v>
      </c>
      <c r="C5759" s="32">
        <v>79199</v>
      </c>
      <c r="D5759" s="33" t="s">
        <v>4357</v>
      </c>
      <c r="E5759" s="34">
        <v>-10.7</v>
      </c>
      <c r="F5759" s="34">
        <v>10.199999999999999</v>
      </c>
      <c r="G5759" s="35">
        <v>391</v>
      </c>
      <c r="H5759" s="35">
        <v>8</v>
      </c>
      <c r="I5759" s="36"/>
    </row>
    <row r="5760" spans="2:9" ht="15.75" thickTop="1" thickBot="1" x14ac:dyDescent="0.25">
      <c r="B5760" s="22">
        <v>5755</v>
      </c>
      <c r="C5760" s="32">
        <v>79206</v>
      </c>
      <c r="D5760" s="33" t="s">
        <v>4358</v>
      </c>
      <c r="E5760" s="34">
        <v>-10.1</v>
      </c>
      <c r="F5760" s="34">
        <v>11</v>
      </c>
      <c r="G5760" s="35">
        <v>192</v>
      </c>
      <c r="H5760" s="35">
        <v>12</v>
      </c>
      <c r="I5760" s="36"/>
    </row>
    <row r="5761" spans="2:9" ht="15.75" thickTop="1" thickBot="1" x14ac:dyDescent="0.25">
      <c r="B5761" s="22">
        <v>5756</v>
      </c>
      <c r="C5761" s="32">
        <v>79211</v>
      </c>
      <c r="D5761" s="33" t="s">
        <v>4359</v>
      </c>
      <c r="E5761" s="34">
        <v>-10.1</v>
      </c>
      <c r="F5761" s="34">
        <v>11.2</v>
      </c>
      <c r="G5761" s="35">
        <v>228</v>
      </c>
      <c r="H5761" s="35">
        <v>6</v>
      </c>
      <c r="I5761" s="36"/>
    </row>
    <row r="5762" spans="2:9" ht="15.75" thickTop="1" thickBot="1" x14ac:dyDescent="0.25">
      <c r="B5762" s="22">
        <v>5757</v>
      </c>
      <c r="C5762" s="32">
        <v>79215</v>
      </c>
      <c r="D5762" s="33" t="s">
        <v>4360</v>
      </c>
      <c r="E5762" s="34">
        <v>-10.7</v>
      </c>
      <c r="F5762" s="34">
        <v>10</v>
      </c>
      <c r="G5762" s="35">
        <v>390</v>
      </c>
      <c r="H5762" s="35">
        <v>6</v>
      </c>
      <c r="I5762" s="36"/>
    </row>
    <row r="5763" spans="2:9" ht="15.75" thickTop="1" thickBot="1" x14ac:dyDescent="0.25">
      <c r="B5763" s="22">
        <v>5758</v>
      </c>
      <c r="C5763" s="32">
        <v>79219</v>
      </c>
      <c r="D5763" s="33" t="s">
        <v>4361</v>
      </c>
      <c r="E5763" s="34">
        <v>-10.3</v>
      </c>
      <c r="F5763" s="34">
        <v>10.5</v>
      </c>
      <c r="G5763" s="35">
        <v>314</v>
      </c>
      <c r="H5763" s="35">
        <v>6</v>
      </c>
      <c r="I5763" s="36"/>
    </row>
    <row r="5764" spans="2:9" ht="15.75" thickTop="1" thickBot="1" x14ac:dyDescent="0.25">
      <c r="B5764" s="22">
        <v>5759</v>
      </c>
      <c r="C5764" s="32">
        <v>79224</v>
      </c>
      <c r="D5764" s="33" t="s">
        <v>4362</v>
      </c>
      <c r="E5764" s="34">
        <v>-10</v>
      </c>
      <c r="F5764" s="34">
        <v>11.2</v>
      </c>
      <c r="G5764" s="35">
        <v>205</v>
      </c>
      <c r="H5764" s="35">
        <v>12</v>
      </c>
      <c r="I5764" s="36"/>
    </row>
    <row r="5765" spans="2:9" ht="15.75" thickTop="1" thickBot="1" x14ac:dyDescent="0.25">
      <c r="B5765" s="22">
        <v>5760</v>
      </c>
      <c r="C5765" s="32">
        <v>79227</v>
      </c>
      <c r="D5765" s="33" t="s">
        <v>4363</v>
      </c>
      <c r="E5765" s="34">
        <v>-10</v>
      </c>
      <c r="F5765" s="34">
        <v>11</v>
      </c>
      <c r="G5765" s="35">
        <v>229</v>
      </c>
      <c r="H5765" s="35">
        <v>12</v>
      </c>
      <c r="I5765" s="36"/>
    </row>
    <row r="5766" spans="2:9" ht="15.75" thickTop="1" thickBot="1" x14ac:dyDescent="0.25">
      <c r="B5766" s="22">
        <v>5761</v>
      </c>
      <c r="C5766" s="32">
        <v>79232</v>
      </c>
      <c r="D5766" s="33" t="s">
        <v>4364</v>
      </c>
      <c r="E5766" s="34">
        <v>-10.1</v>
      </c>
      <c r="F5766" s="34">
        <v>11.2</v>
      </c>
      <c r="G5766" s="35">
        <v>196</v>
      </c>
      <c r="H5766" s="35">
        <v>12</v>
      </c>
      <c r="I5766" s="36"/>
    </row>
    <row r="5767" spans="2:9" ht="15.75" thickTop="1" thickBot="1" x14ac:dyDescent="0.25">
      <c r="B5767" s="22">
        <v>5762</v>
      </c>
      <c r="C5767" s="32">
        <v>79235</v>
      </c>
      <c r="D5767" s="33" t="s">
        <v>4365</v>
      </c>
      <c r="E5767" s="34">
        <v>-10.1</v>
      </c>
      <c r="F5767" s="34">
        <v>10.9</v>
      </c>
      <c r="G5767" s="35">
        <v>226</v>
      </c>
      <c r="H5767" s="35">
        <v>12</v>
      </c>
      <c r="I5767" s="36"/>
    </row>
    <row r="5768" spans="2:9" ht="15.75" thickTop="1" thickBot="1" x14ac:dyDescent="0.25">
      <c r="B5768" s="22">
        <v>5763</v>
      </c>
      <c r="C5768" s="32">
        <v>79238</v>
      </c>
      <c r="D5768" s="33" t="s">
        <v>4366</v>
      </c>
      <c r="E5768" s="34">
        <v>-10.3</v>
      </c>
      <c r="F5768" s="34">
        <v>10.6</v>
      </c>
      <c r="G5768" s="35">
        <v>300</v>
      </c>
      <c r="H5768" s="35">
        <v>6</v>
      </c>
      <c r="I5768" s="36"/>
    </row>
    <row r="5769" spans="2:9" ht="15.75" thickTop="1" thickBot="1" x14ac:dyDescent="0.25">
      <c r="B5769" s="22">
        <v>5764</v>
      </c>
      <c r="C5769" s="32">
        <v>79241</v>
      </c>
      <c r="D5769" s="33" t="s">
        <v>4367</v>
      </c>
      <c r="E5769" s="34">
        <v>-10.199999999999999</v>
      </c>
      <c r="F5769" s="34">
        <v>11</v>
      </c>
      <c r="G5769" s="35">
        <v>225</v>
      </c>
      <c r="H5769" s="35">
        <v>12</v>
      </c>
      <c r="I5769" s="36"/>
    </row>
    <row r="5770" spans="2:9" ht="15.75" thickTop="1" thickBot="1" x14ac:dyDescent="0.25">
      <c r="B5770" s="22">
        <v>5765</v>
      </c>
      <c r="C5770" s="32">
        <v>79244</v>
      </c>
      <c r="D5770" s="33" t="s">
        <v>4368</v>
      </c>
      <c r="E5770" s="34">
        <v>-13</v>
      </c>
      <c r="F5770" s="34">
        <v>8</v>
      </c>
      <c r="G5770" s="35">
        <v>794</v>
      </c>
      <c r="H5770" s="35">
        <v>8</v>
      </c>
      <c r="I5770" s="36"/>
    </row>
    <row r="5771" spans="2:9" ht="15.75" thickTop="1" thickBot="1" x14ac:dyDescent="0.25">
      <c r="B5771" s="22">
        <v>5766</v>
      </c>
      <c r="C5771" s="32">
        <v>79249</v>
      </c>
      <c r="D5771" s="33" t="s">
        <v>4369</v>
      </c>
      <c r="E5771" s="34">
        <v>-10.199999999999999</v>
      </c>
      <c r="F5771" s="34">
        <v>10.8</v>
      </c>
      <c r="G5771" s="35">
        <v>288</v>
      </c>
      <c r="H5771" s="35">
        <v>6</v>
      </c>
      <c r="I5771" s="36"/>
    </row>
    <row r="5772" spans="2:9" ht="15.75" thickTop="1" thickBot="1" x14ac:dyDescent="0.25">
      <c r="B5772" s="22">
        <v>5767</v>
      </c>
      <c r="C5772" s="32">
        <v>79252</v>
      </c>
      <c r="D5772" s="33" t="s">
        <v>4370</v>
      </c>
      <c r="E5772" s="34">
        <v>-11</v>
      </c>
      <c r="F5772" s="34">
        <v>9.6</v>
      </c>
      <c r="G5772" s="35">
        <v>507</v>
      </c>
      <c r="H5772" s="35">
        <v>8</v>
      </c>
      <c r="I5772" s="36"/>
    </row>
    <row r="5773" spans="2:9" ht="15.75" thickTop="1" thickBot="1" x14ac:dyDescent="0.25">
      <c r="B5773" s="22">
        <v>5768</v>
      </c>
      <c r="C5773" s="32">
        <v>79254</v>
      </c>
      <c r="D5773" s="33" t="s">
        <v>4371</v>
      </c>
      <c r="E5773" s="34">
        <v>-13.6</v>
      </c>
      <c r="F5773" s="34">
        <v>6</v>
      </c>
      <c r="G5773" s="35">
        <v>1156</v>
      </c>
      <c r="H5773" s="35">
        <v>8</v>
      </c>
      <c r="I5773" s="36"/>
    </row>
    <row r="5774" spans="2:9" ht="15.75" thickTop="1" thickBot="1" x14ac:dyDescent="0.25">
      <c r="B5774" s="22">
        <v>5769</v>
      </c>
      <c r="C5774" s="32">
        <v>79256</v>
      </c>
      <c r="D5774" s="33" t="s">
        <v>4372</v>
      </c>
      <c r="E5774" s="34">
        <v>-10.8</v>
      </c>
      <c r="F5774" s="34">
        <v>9.8000000000000007</v>
      </c>
      <c r="G5774" s="35">
        <v>469</v>
      </c>
      <c r="H5774" s="35">
        <v>8</v>
      </c>
      <c r="I5774" s="36"/>
    </row>
    <row r="5775" spans="2:9" ht="15.75" thickTop="1" thickBot="1" x14ac:dyDescent="0.25">
      <c r="B5775" s="22">
        <v>5770</v>
      </c>
      <c r="C5775" s="32">
        <v>79258</v>
      </c>
      <c r="D5775" s="33" t="s">
        <v>4373</v>
      </c>
      <c r="E5775" s="34">
        <v>-10</v>
      </c>
      <c r="F5775" s="34">
        <v>11</v>
      </c>
      <c r="G5775" s="35">
        <v>197</v>
      </c>
      <c r="H5775" s="35">
        <v>12</v>
      </c>
      <c r="I5775" s="36"/>
    </row>
    <row r="5776" spans="2:9" ht="15.75" thickTop="1" thickBot="1" x14ac:dyDescent="0.25">
      <c r="B5776" s="22">
        <v>5771</v>
      </c>
      <c r="C5776" s="32">
        <v>79261</v>
      </c>
      <c r="D5776" s="33" t="s">
        <v>4374</v>
      </c>
      <c r="E5776" s="34">
        <v>-10.7</v>
      </c>
      <c r="F5776" s="34">
        <v>9.6999999999999993</v>
      </c>
      <c r="G5776" s="35">
        <v>447</v>
      </c>
      <c r="H5776" s="35">
        <v>6</v>
      </c>
      <c r="I5776" s="36"/>
    </row>
    <row r="5777" spans="2:9" ht="15.75" thickTop="1" thickBot="1" x14ac:dyDescent="0.25">
      <c r="B5777" s="22">
        <v>5772</v>
      </c>
      <c r="C5777" s="32">
        <v>79263</v>
      </c>
      <c r="D5777" s="33" t="s">
        <v>4375</v>
      </c>
      <c r="E5777" s="34">
        <v>-10.7</v>
      </c>
      <c r="F5777" s="34">
        <v>9.8000000000000007</v>
      </c>
      <c r="G5777" s="35">
        <v>433</v>
      </c>
      <c r="H5777" s="35">
        <v>8</v>
      </c>
      <c r="I5777" s="36"/>
    </row>
    <row r="5778" spans="2:9" ht="15.75" thickTop="1" thickBot="1" x14ac:dyDescent="0.25">
      <c r="B5778" s="22">
        <v>5773</v>
      </c>
      <c r="C5778" s="32">
        <v>79268</v>
      </c>
      <c r="D5778" s="33" t="s">
        <v>4376</v>
      </c>
      <c r="E5778" s="34">
        <v>-10.1</v>
      </c>
      <c r="F5778" s="34">
        <v>11.1</v>
      </c>
      <c r="G5778" s="35">
        <v>198</v>
      </c>
      <c r="H5778" s="35">
        <v>12</v>
      </c>
      <c r="I5778" s="36"/>
    </row>
    <row r="5779" spans="2:9" ht="15.75" thickTop="1" thickBot="1" x14ac:dyDescent="0.25">
      <c r="B5779" s="22">
        <v>5774</v>
      </c>
      <c r="C5779" s="32">
        <v>79271</v>
      </c>
      <c r="D5779" s="33" t="s">
        <v>4377</v>
      </c>
      <c r="E5779" s="34">
        <v>-13.5</v>
      </c>
      <c r="F5779" s="34">
        <v>7.2</v>
      </c>
      <c r="G5779" s="35">
        <v>917</v>
      </c>
      <c r="H5779" s="35">
        <v>8</v>
      </c>
      <c r="I5779" s="36"/>
    </row>
    <row r="5780" spans="2:9" ht="15.75" thickTop="1" thickBot="1" x14ac:dyDescent="0.25">
      <c r="B5780" s="22">
        <v>5775</v>
      </c>
      <c r="C5780" s="32">
        <v>79274</v>
      </c>
      <c r="D5780" s="33" t="s">
        <v>4378</v>
      </c>
      <c r="E5780" s="34">
        <v>-13.3</v>
      </c>
      <c r="F5780" s="34">
        <v>7.5</v>
      </c>
      <c r="G5780" s="35">
        <v>861</v>
      </c>
      <c r="H5780" s="35">
        <v>8</v>
      </c>
      <c r="I5780" s="36"/>
    </row>
    <row r="5781" spans="2:9" ht="15.75" thickTop="1" thickBot="1" x14ac:dyDescent="0.25">
      <c r="B5781" s="22">
        <v>5776</v>
      </c>
      <c r="C5781" s="32">
        <v>79276</v>
      </c>
      <c r="D5781" s="33" t="s">
        <v>4379</v>
      </c>
      <c r="E5781" s="34">
        <v>-10.1</v>
      </c>
      <c r="F5781" s="34">
        <v>11.1</v>
      </c>
      <c r="G5781" s="35">
        <v>204</v>
      </c>
      <c r="H5781" s="35">
        <v>12</v>
      </c>
      <c r="I5781" s="36"/>
    </row>
    <row r="5782" spans="2:9" ht="15.75" thickTop="1" thickBot="1" x14ac:dyDescent="0.25">
      <c r="B5782" s="22">
        <v>5777</v>
      </c>
      <c r="C5782" s="32">
        <v>79279</v>
      </c>
      <c r="D5782" s="33" t="s">
        <v>4380</v>
      </c>
      <c r="E5782" s="34">
        <v>-10.1</v>
      </c>
      <c r="F5782" s="34">
        <v>11.2</v>
      </c>
      <c r="G5782" s="35">
        <v>206</v>
      </c>
      <c r="H5782" s="35">
        <v>12</v>
      </c>
      <c r="I5782" s="36"/>
    </row>
    <row r="5783" spans="2:9" ht="15.75" thickTop="1" thickBot="1" x14ac:dyDescent="0.25">
      <c r="B5783" s="22">
        <v>5778</v>
      </c>
      <c r="C5783" s="32">
        <v>79280</v>
      </c>
      <c r="D5783" s="33" t="s">
        <v>4381</v>
      </c>
      <c r="E5783" s="34">
        <v>-10.5</v>
      </c>
      <c r="F5783" s="34">
        <v>10.3</v>
      </c>
      <c r="G5783" s="35">
        <v>361</v>
      </c>
      <c r="H5783" s="35">
        <v>6</v>
      </c>
      <c r="I5783" s="36"/>
    </row>
    <row r="5784" spans="2:9" ht="15.75" thickTop="1" thickBot="1" x14ac:dyDescent="0.25">
      <c r="B5784" s="22">
        <v>5779</v>
      </c>
      <c r="C5784" s="32">
        <v>79282</v>
      </c>
      <c r="D5784" s="33" t="s">
        <v>4382</v>
      </c>
      <c r="E5784" s="34">
        <v>-10.3</v>
      </c>
      <c r="F5784" s="34">
        <v>10.5</v>
      </c>
      <c r="G5784" s="35">
        <v>307</v>
      </c>
      <c r="H5784" s="35">
        <v>6</v>
      </c>
      <c r="I5784" s="36"/>
    </row>
    <row r="5785" spans="2:9" ht="15.75" thickTop="1" thickBot="1" x14ac:dyDescent="0.25">
      <c r="B5785" s="22">
        <v>5780</v>
      </c>
      <c r="C5785" s="32">
        <v>79283</v>
      </c>
      <c r="D5785" s="33" t="s">
        <v>4383</v>
      </c>
      <c r="E5785" s="34">
        <v>-11.1</v>
      </c>
      <c r="F5785" s="34">
        <v>9.4</v>
      </c>
      <c r="G5785" s="35">
        <v>571</v>
      </c>
      <c r="H5785" s="35">
        <v>6</v>
      </c>
      <c r="I5785" s="36"/>
    </row>
    <row r="5786" spans="2:9" ht="15.75" thickTop="1" thickBot="1" x14ac:dyDescent="0.25">
      <c r="B5786" s="22">
        <v>5781</v>
      </c>
      <c r="C5786" s="32">
        <v>79285</v>
      </c>
      <c r="D5786" s="33" t="s">
        <v>4384</v>
      </c>
      <c r="E5786" s="34">
        <v>-10.8</v>
      </c>
      <c r="F5786" s="34">
        <v>9.9</v>
      </c>
      <c r="G5786" s="35">
        <v>448</v>
      </c>
      <c r="H5786" s="35">
        <v>6</v>
      </c>
      <c r="I5786" s="36"/>
    </row>
    <row r="5787" spans="2:9" ht="15.75" thickTop="1" thickBot="1" x14ac:dyDescent="0.25">
      <c r="B5787" s="22">
        <v>5782</v>
      </c>
      <c r="C5787" s="32">
        <v>79286</v>
      </c>
      <c r="D5787" s="33" t="s">
        <v>4385</v>
      </c>
      <c r="E5787" s="34">
        <v>-10.9</v>
      </c>
      <c r="F5787" s="34">
        <v>9.6999999999999993</v>
      </c>
      <c r="G5787" s="35">
        <v>485</v>
      </c>
      <c r="H5787" s="35">
        <v>8</v>
      </c>
      <c r="I5787" s="36"/>
    </row>
    <row r="5788" spans="2:9" ht="15.75" thickTop="1" thickBot="1" x14ac:dyDescent="0.25">
      <c r="B5788" s="22">
        <v>5783</v>
      </c>
      <c r="C5788" s="32">
        <v>79288</v>
      </c>
      <c r="D5788" s="33" t="s">
        <v>4386</v>
      </c>
      <c r="E5788" s="34">
        <v>-10.1</v>
      </c>
      <c r="F5788" s="34">
        <v>11.1</v>
      </c>
      <c r="G5788" s="35">
        <v>234</v>
      </c>
      <c r="H5788" s="35">
        <v>12</v>
      </c>
      <c r="I5788" s="36"/>
    </row>
    <row r="5789" spans="2:9" ht="15.75" thickTop="1" thickBot="1" x14ac:dyDescent="0.25">
      <c r="B5789" s="22">
        <v>5784</v>
      </c>
      <c r="C5789" s="32">
        <v>79289</v>
      </c>
      <c r="D5789" s="33" t="s">
        <v>4387</v>
      </c>
      <c r="E5789" s="34">
        <v>-11.1</v>
      </c>
      <c r="F5789" s="34">
        <v>9.4</v>
      </c>
      <c r="G5789" s="35">
        <v>572</v>
      </c>
      <c r="H5789" s="35">
        <v>6</v>
      </c>
      <c r="I5789" s="36"/>
    </row>
    <row r="5790" spans="2:9" ht="15.75" thickTop="1" thickBot="1" x14ac:dyDescent="0.25">
      <c r="B5790" s="22">
        <v>5785</v>
      </c>
      <c r="C5790" s="32">
        <v>79291</v>
      </c>
      <c r="D5790" s="33" t="s">
        <v>4388</v>
      </c>
      <c r="E5790" s="34">
        <v>-10.1</v>
      </c>
      <c r="F5790" s="34">
        <v>11.1</v>
      </c>
      <c r="G5790" s="35">
        <v>191</v>
      </c>
      <c r="H5790" s="35">
        <v>12</v>
      </c>
      <c r="I5790" s="36"/>
    </row>
    <row r="5791" spans="2:9" ht="15.75" thickTop="1" thickBot="1" x14ac:dyDescent="0.25">
      <c r="B5791" s="22">
        <v>5786</v>
      </c>
      <c r="C5791" s="32">
        <v>79292</v>
      </c>
      <c r="D5791" s="33" t="s">
        <v>4389</v>
      </c>
      <c r="E5791" s="34">
        <v>-10.3</v>
      </c>
      <c r="F5791" s="34">
        <v>10.5</v>
      </c>
      <c r="G5791" s="35">
        <v>327</v>
      </c>
      <c r="H5791" s="35">
        <v>6</v>
      </c>
      <c r="I5791" s="36"/>
    </row>
    <row r="5792" spans="2:9" ht="15.75" thickTop="1" thickBot="1" x14ac:dyDescent="0.25">
      <c r="B5792" s="22">
        <v>5787</v>
      </c>
      <c r="C5792" s="32">
        <v>79294</v>
      </c>
      <c r="D5792" s="33" t="s">
        <v>4390</v>
      </c>
      <c r="E5792" s="34">
        <v>-10.6</v>
      </c>
      <c r="F5792" s="34">
        <v>10.3</v>
      </c>
      <c r="G5792" s="35">
        <v>360</v>
      </c>
      <c r="H5792" s="35">
        <v>6</v>
      </c>
      <c r="I5792" s="36"/>
    </row>
    <row r="5793" spans="2:9" ht="15.75" thickTop="1" thickBot="1" x14ac:dyDescent="0.25">
      <c r="B5793" s="22">
        <v>5788</v>
      </c>
      <c r="C5793" s="32">
        <v>79295</v>
      </c>
      <c r="D5793" s="33" t="s">
        <v>4391</v>
      </c>
      <c r="E5793" s="34">
        <v>-10.9</v>
      </c>
      <c r="F5793" s="34">
        <v>9.5</v>
      </c>
      <c r="G5793" s="35">
        <v>538</v>
      </c>
      <c r="H5793" s="35">
        <v>6</v>
      </c>
      <c r="I5793" s="36"/>
    </row>
    <row r="5794" spans="2:9" ht="15.75" thickTop="1" thickBot="1" x14ac:dyDescent="0.25">
      <c r="B5794" s="22">
        <v>5789</v>
      </c>
      <c r="C5794" s="32">
        <v>79297</v>
      </c>
      <c r="D5794" s="33" t="s">
        <v>4392</v>
      </c>
      <c r="E5794" s="34">
        <v>-10.5</v>
      </c>
      <c r="F5794" s="34">
        <v>10.199999999999999</v>
      </c>
      <c r="G5794" s="35">
        <v>365</v>
      </c>
      <c r="H5794" s="35">
        <v>6</v>
      </c>
      <c r="I5794" s="36"/>
    </row>
    <row r="5795" spans="2:9" ht="15.75" thickTop="1" thickBot="1" x14ac:dyDescent="0.25">
      <c r="B5795" s="22">
        <v>5790</v>
      </c>
      <c r="C5795" s="32">
        <v>79299</v>
      </c>
      <c r="D5795" s="33" t="s">
        <v>4393</v>
      </c>
      <c r="E5795" s="34">
        <v>-10.7</v>
      </c>
      <c r="F5795" s="34">
        <v>10.199999999999999</v>
      </c>
      <c r="G5795" s="35">
        <v>375</v>
      </c>
      <c r="H5795" s="35">
        <v>6</v>
      </c>
      <c r="I5795" s="36"/>
    </row>
    <row r="5796" spans="2:9" ht="15.75" thickTop="1" thickBot="1" x14ac:dyDescent="0.25">
      <c r="B5796" s="22">
        <v>5791</v>
      </c>
      <c r="C5796" s="32">
        <v>79312</v>
      </c>
      <c r="D5796" s="33" t="s">
        <v>4394</v>
      </c>
      <c r="E5796" s="34">
        <v>-10.1</v>
      </c>
      <c r="F5796" s="34">
        <v>11.1</v>
      </c>
      <c r="G5796" s="35">
        <v>219</v>
      </c>
      <c r="H5796" s="35">
        <v>6</v>
      </c>
      <c r="I5796" s="36"/>
    </row>
    <row r="5797" spans="2:9" ht="15.75" thickTop="1" thickBot="1" x14ac:dyDescent="0.25">
      <c r="B5797" s="22">
        <v>5792</v>
      </c>
      <c r="C5797" s="32">
        <v>79331</v>
      </c>
      <c r="D5797" s="33" t="s">
        <v>4395</v>
      </c>
      <c r="E5797" s="34">
        <v>-10</v>
      </c>
      <c r="F5797" s="34">
        <v>11.2</v>
      </c>
      <c r="G5797" s="35">
        <v>190</v>
      </c>
      <c r="H5797" s="35">
        <v>12</v>
      </c>
      <c r="I5797" s="36"/>
    </row>
    <row r="5798" spans="2:9" ht="15.75" thickTop="1" thickBot="1" x14ac:dyDescent="0.25">
      <c r="B5798" s="22">
        <v>5793</v>
      </c>
      <c r="C5798" s="32">
        <v>79336</v>
      </c>
      <c r="D5798" s="33" t="s">
        <v>4396</v>
      </c>
      <c r="E5798" s="34">
        <v>-9.8000000000000007</v>
      </c>
      <c r="F5798" s="34">
        <v>10.8</v>
      </c>
      <c r="G5798" s="35">
        <v>210</v>
      </c>
      <c r="H5798" s="35">
        <v>12</v>
      </c>
      <c r="I5798" s="36"/>
    </row>
    <row r="5799" spans="2:9" ht="15.75" thickTop="1" thickBot="1" x14ac:dyDescent="0.25">
      <c r="B5799" s="22">
        <v>5794</v>
      </c>
      <c r="C5799" s="32">
        <v>79341</v>
      </c>
      <c r="D5799" s="33" t="s">
        <v>4397</v>
      </c>
      <c r="E5799" s="34">
        <v>-10.1</v>
      </c>
      <c r="F5799" s="34">
        <v>10.9</v>
      </c>
      <c r="G5799" s="35">
        <v>235</v>
      </c>
      <c r="H5799" s="35">
        <v>12</v>
      </c>
      <c r="I5799" s="36"/>
    </row>
    <row r="5800" spans="2:9" ht="15.75" thickTop="1" thickBot="1" x14ac:dyDescent="0.25">
      <c r="B5800" s="22">
        <v>5795</v>
      </c>
      <c r="C5800" s="32">
        <v>79346</v>
      </c>
      <c r="D5800" s="33" t="s">
        <v>4398</v>
      </c>
      <c r="E5800" s="34">
        <v>-10.199999999999999</v>
      </c>
      <c r="F5800" s="34">
        <v>10.9</v>
      </c>
      <c r="G5800" s="35">
        <v>229</v>
      </c>
      <c r="H5800" s="35">
        <v>12</v>
      </c>
      <c r="I5800" s="36"/>
    </row>
    <row r="5801" spans="2:9" ht="15.75" thickTop="1" thickBot="1" x14ac:dyDescent="0.25">
      <c r="B5801" s="22">
        <v>5796</v>
      </c>
      <c r="C5801" s="32">
        <v>79348</v>
      </c>
      <c r="D5801" s="33" t="s">
        <v>4399</v>
      </c>
      <c r="E5801" s="34">
        <v>-10.6</v>
      </c>
      <c r="F5801" s="34">
        <v>9.8000000000000007</v>
      </c>
      <c r="G5801" s="35">
        <v>434</v>
      </c>
      <c r="H5801" s="35">
        <v>6</v>
      </c>
      <c r="I5801" s="36"/>
    </row>
    <row r="5802" spans="2:9" ht="15.75" thickTop="1" thickBot="1" x14ac:dyDescent="0.25">
      <c r="B5802" s="22">
        <v>5797</v>
      </c>
      <c r="C5802" s="32">
        <v>79350</v>
      </c>
      <c r="D5802" s="33" t="s">
        <v>4400</v>
      </c>
      <c r="E5802" s="34">
        <v>-10.4</v>
      </c>
      <c r="F5802" s="34">
        <v>10.4</v>
      </c>
      <c r="G5802" s="35">
        <v>339</v>
      </c>
      <c r="H5802" s="35">
        <v>6</v>
      </c>
      <c r="I5802" s="36"/>
    </row>
    <row r="5803" spans="2:9" ht="15.75" thickTop="1" thickBot="1" x14ac:dyDescent="0.25">
      <c r="B5803" s="22">
        <v>5798</v>
      </c>
      <c r="C5803" s="32">
        <v>79353</v>
      </c>
      <c r="D5803" s="33" t="s">
        <v>4401</v>
      </c>
      <c r="E5803" s="34">
        <v>-10</v>
      </c>
      <c r="F5803" s="34">
        <v>11.1</v>
      </c>
      <c r="G5803" s="35">
        <v>185</v>
      </c>
      <c r="H5803" s="35">
        <v>12</v>
      </c>
      <c r="I5803" s="36"/>
    </row>
    <row r="5804" spans="2:9" ht="15.75" thickTop="1" thickBot="1" x14ac:dyDescent="0.25">
      <c r="B5804" s="22">
        <v>5799</v>
      </c>
      <c r="C5804" s="32">
        <v>79356</v>
      </c>
      <c r="D5804" s="33" t="s">
        <v>4402</v>
      </c>
      <c r="E5804" s="34">
        <v>-10.199999999999999</v>
      </c>
      <c r="F5804" s="34">
        <v>10.9</v>
      </c>
      <c r="G5804" s="35">
        <v>245</v>
      </c>
      <c r="H5804" s="35">
        <v>12</v>
      </c>
      <c r="I5804" s="36"/>
    </row>
    <row r="5805" spans="2:9" ht="15.75" thickTop="1" thickBot="1" x14ac:dyDescent="0.25">
      <c r="B5805" s="22">
        <v>5800</v>
      </c>
      <c r="C5805" s="32">
        <v>79359</v>
      </c>
      <c r="D5805" s="33" t="s">
        <v>4403</v>
      </c>
      <c r="E5805" s="34">
        <v>-9.8000000000000007</v>
      </c>
      <c r="F5805" s="34">
        <v>11</v>
      </c>
      <c r="G5805" s="35">
        <v>175</v>
      </c>
      <c r="H5805" s="35">
        <v>12</v>
      </c>
      <c r="I5805" s="36"/>
    </row>
    <row r="5806" spans="2:9" ht="15.75" thickTop="1" thickBot="1" x14ac:dyDescent="0.25">
      <c r="B5806" s="22">
        <v>5801</v>
      </c>
      <c r="C5806" s="32">
        <v>79361</v>
      </c>
      <c r="D5806" s="33" t="s">
        <v>4404</v>
      </c>
      <c r="E5806" s="34">
        <v>-9.9</v>
      </c>
      <c r="F5806" s="34">
        <v>11</v>
      </c>
      <c r="G5806" s="35">
        <v>187</v>
      </c>
      <c r="H5806" s="35">
        <v>12</v>
      </c>
      <c r="I5806" s="36"/>
    </row>
    <row r="5807" spans="2:9" ht="15.75" thickTop="1" thickBot="1" x14ac:dyDescent="0.25">
      <c r="B5807" s="22">
        <v>5802</v>
      </c>
      <c r="C5807" s="32">
        <v>79362</v>
      </c>
      <c r="D5807" s="33" t="s">
        <v>4405</v>
      </c>
      <c r="E5807" s="34">
        <v>-9.6999999999999993</v>
      </c>
      <c r="F5807" s="34">
        <v>11</v>
      </c>
      <c r="G5807" s="35">
        <v>171</v>
      </c>
      <c r="H5807" s="35">
        <v>12</v>
      </c>
      <c r="I5807" s="36"/>
    </row>
    <row r="5808" spans="2:9" ht="15.75" thickTop="1" thickBot="1" x14ac:dyDescent="0.25">
      <c r="B5808" s="22">
        <v>5803</v>
      </c>
      <c r="C5808" s="32">
        <v>79364</v>
      </c>
      <c r="D5808" s="33" t="s">
        <v>4406</v>
      </c>
      <c r="E5808" s="34">
        <v>-10.1</v>
      </c>
      <c r="F5808" s="34">
        <v>10.9</v>
      </c>
      <c r="G5808" s="35">
        <v>227</v>
      </c>
      <c r="H5808" s="35">
        <v>12</v>
      </c>
      <c r="I5808" s="36"/>
    </row>
    <row r="5809" spans="2:9" ht="15.75" thickTop="1" thickBot="1" x14ac:dyDescent="0.25">
      <c r="B5809" s="22">
        <v>5804</v>
      </c>
      <c r="C5809" s="32">
        <v>79365</v>
      </c>
      <c r="D5809" s="33" t="s">
        <v>4407</v>
      </c>
      <c r="E5809" s="34">
        <v>-9.6</v>
      </c>
      <c r="F5809" s="34">
        <v>10.9</v>
      </c>
      <c r="G5809" s="35">
        <v>167</v>
      </c>
      <c r="H5809" s="35">
        <v>12</v>
      </c>
      <c r="I5809" s="36"/>
    </row>
    <row r="5810" spans="2:9" ht="15.75" thickTop="1" thickBot="1" x14ac:dyDescent="0.25">
      <c r="B5810" s="22">
        <v>5805</v>
      </c>
      <c r="C5810" s="32">
        <v>79367</v>
      </c>
      <c r="D5810" s="33" t="s">
        <v>4408</v>
      </c>
      <c r="E5810" s="34">
        <v>-9.6</v>
      </c>
      <c r="F5810" s="34">
        <v>10.9</v>
      </c>
      <c r="G5810" s="35">
        <v>169</v>
      </c>
      <c r="H5810" s="35">
        <v>12</v>
      </c>
      <c r="I5810" s="36"/>
    </row>
    <row r="5811" spans="2:9" ht="15.75" thickTop="1" thickBot="1" x14ac:dyDescent="0.25">
      <c r="B5811" s="22">
        <v>5806</v>
      </c>
      <c r="C5811" s="32">
        <v>79369</v>
      </c>
      <c r="D5811" s="33" t="s">
        <v>4409</v>
      </c>
      <c r="E5811" s="34">
        <v>-9.6999999999999993</v>
      </c>
      <c r="F5811" s="34">
        <v>11</v>
      </c>
      <c r="G5811" s="35">
        <v>172</v>
      </c>
      <c r="H5811" s="35">
        <v>12</v>
      </c>
      <c r="I5811" s="36"/>
    </row>
    <row r="5812" spans="2:9" ht="15.75" thickTop="1" thickBot="1" x14ac:dyDescent="0.25">
      <c r="B5812" s="22">
        <v>5807</v>
      </c>
      <c r="C5812" s="32">
        <v>79379</v>
      </c>
      <c r="D5812" s="33" t="s">
        <v>4410</v>
      </c>
      <c r="E5812" s="34">
        <v>-9.8000000000000007</v>
      </c>
      <c r="F5812" s="34">
        <v>10.8</v>
      </c>
      <c r="G5812" s="35">
        <v>270</v>
      </c>
      <c r="H5812" s="35">
        <v>12</v>
      </c>
      <c r="I5812" s="36"/>
    </row>
    <row r="5813" spans="2:9" ht="15.75" thickTop="1" thickBot="1" x14ac:dyDescent="0.25">
      <c r="B5813" s="22">
        <v>5808</v>
      </c>
      <c r="C5813" s="32">
        <v>79395</v>
      </c>
      <c r="D5813" s="33" t="s">
        <v>4411</v>
      </c>
      <c r="E5813" s="34">
        <v>-9.9</v>
      </c>
      <c r="F5813" s="34">
        <v>10.9</v>
      </c>
      <c r="G5813" s="35">
        <v>218</v>
      </c>
      <c r="H5813" s="35">
        <v>12</v>
      </c>
      <c r="I5813" s="36"/>
    </row>
    <row r="5814" spans="2:9" ht="15.75" thickTop="1" thickBot="1" x14ac:dyDescent="0.25">
      <c r="B5814" s="22">
        <v>5809</v>
      </c>
      <c r="C5814" s="32">
        <v>79400</v>
      </c>
      <c r="D5814" s="33" t="s">
        <v>4412</v>
      </c>
      <c r="E5814" s="34">
        <v>-10.3</v>
      </c>
      <c r="F5814" s="34">
        <v>10</v>
      </c>
      <c r="G5814" s="35">
        <v>392</v>
      </c>
      <c r="H5814" s="35">
        <v>12</v>
      </c>
      <c r="I5814" s="36"/>
    </row>
    <row r="5815" spans="2:9" ht="15.75" thickTop="1" thickBot="1" x14ac:dyDescent="0.25">
      <c r="B5815" s="22">
        <v>5810</v>
      </c>
      <c r="C5815" s="32">
        <v>79410</v>
      </c>
      <c r="D5815" s="33" t="s">
        <v>4413</v>
      </c>
      <c r="E5815" s="34">
        <v>-12.5</v>
      </c>
      <c r="F5815" s="34">
        <v>8.4</v>
      </c>
      <c r="G5815" s="35">
        <v>755</v>
      </c>
      <c r="H5815" s="35">
        <v>6</v>
      </c>
      <c r="I5815" s="36"/>
    </row>
    <row r="5816" spans="2:9" ht="15.75" thickTop="1" thickBot="1" x14ac:dyDescent="0.25">
      <c r="B5816" s="22">
        <v>5811</v>
      </c>
      <c r="C5816" s="32">
        <v>79415</v>
      </c>
      <c r="D5816" s="33" t="s">
        <v>4414</v>
      </c>
      <c r="E5816" s="34">
        <v>-10.4</v>
      </c>
      <c r="F5816" s="34">
        <v>10.199999999999999</v>
      </c>
      <c r="G5816" s="35">
        <v>363</v>
      </c>
      <c r="H5816" s="35">
        <v>12</v>
      </c>
      <c r="I5816" s="36"/>
    </row>
    <row r="5817" spans="2:9" ht="15.75" thickTop="1" thickBot="1" x14ac:dyDescent="0.25">
      <c r="B5817" s="22">
        <v>5812</v>
      </c>
      <c r="C5817" s="32">
        <v>79418</v>
      </c>
      <c r="D5817" s="33" t="s">
        <v>4415</v>
      </c>
      <c r="E5817" s="34">
        <v>-10.3</v>
      </c>
      <c r="F5817" s="34">
        <v>10.4</v>
      </c>
      <c r="G5817" s="35">
        <v>328</v>
      </c>
      <c r="H5817" s="35">
        <v>6</v>
      </c>
      <c r="I5817" s="36"/>
    </row>
    <row r="5818" spans="2:9" ht="15.75" thickTop="1" thickBot="1" x14ac:dyDescent="0.25">
      <c r="B5818" s="22">
        <v>5813</v>
      </c>
      <c r="C5818" s="32">
        <v>79423</v>
      </c>
      <c r="D5818" s="33" t="s">
        <v>4416</v>
      </c>
      <c r="E5818" s="34">
        <v>-10</v>
      </c>
      <c r="F5818" s="34">
        <v>10.9</v>
      </c>
      <c r="G5818" s="35">
        <v>235</v>
      </c>
      <c r="H5818" s="35">
        <v>12</v>
      </c>
      <c r="I5818" s="36"/>
    </row>
    <row r="5819" spans="2:9" ht="15.75" thickTop="1" thickBot="1" x14ac:dyDescent="0.25">
      <c r="B5819" s="22">
        <v>5814</v>
      </c>
      <c r="C5819" s="32">
        <v>79424</v>
      </c>
      <c r="D5819" s="33" t="s">
        <v>4417</v>
      </c>
      <c r="E5819" s="34">
        <v>-9.9</v>
      </c>
      <c r="F5819" s="34">
        <v>10.9</v>
      </c>
      <c r="G5819" s="35">
        <v>233</v>
      </c>
      <c r="H5819" s="35">
        <v>12</v>
      </c>
      <c r="I5819" s="36"/>
    </row>
    <row r="5820" spans="2:9" ht="15.75" thickTop="1" thickBot="1" x14ac:dyDescent="0.25">
      <c r="B5820" s="22">
        <v>5815</v>
      </c>
      <c r="C5820" s="32">
        <v>79426</v>
      </c>
      <c r="D5820" s="33" t="s">
        <v>4418</v>
      </c>
      <c r="E5820" s="34">
        <v>-9.9</v>
      </c>
      <c r="F5820" s="34">
        <v>10.9</v>
      </c>
      <c r="G5820" s="35">
        <v>221</v>
      </c>
      <c r="H5820" s="35">
        <v>12</v>
      </c>
      <c r="I5820" s="36"/>
    </row>
    <row r="5821" spans="2:9" ht="15.75" thickTop="1" thickBot="1" x14ac:dyDescent="0.25">
      <c r="B5821" s="22">
        <v>5816</v>
      </c>
      <c r="C5821" s="32">
        <v>79427</v>
      </c>
      <c r="D5821" s="33" t="s">
        <v>4419</v>
      </c>
      <c r="E5821" s="34">
        <v>-9.9</v>
      </c>
      <c r="F5821" s="34">
        <v>11</v>
      </c>
      <c r="G5821" s="35">
        <v>210</v>
      </c>
      <c r="H5821" s="35">
        <v>12</v>
      </c>
      <c r="I5821" s="36"/>
    </row>
    <row r="5822" spans="2:9" ht="15.75" thickTop="1" thickBot="1" x14ac:dyDescent="0.25">
      <c r="B5822" s="22">
        <v>5817</v>
      </c>
      <c r="C5822" s="32">
        <v>79429</v>
      </c>
      <c r="D5822" s="33" t="s">
        <v>4420</v>
      </c>
      <c r="E5822" s="34">
        <v>-11.3</v>
      </c>
      <c r="F5822" s="34">
        <v>9.1</v>
      </c>
      <c r="G5822" s="35">
        <v>640</v>
      </c>
      <c r="H5822" s="35">
        <v>6</v>
      </c>
      <c r="I5822" s="36"/>
    </row>
    <row r="5823" spans="2:9" ht="15.75" thickTop="1" thickBot="1" x14ac:dyDescent="0.25">
      <c r="B5823" s="22">
        <v>5818</v>
      </c>
      <c r="C5823" s="32">
        <v>79539</v>
      </c>
      <c r="D5823" s="33" t="s">
        <v>4421</v>
      </c>
      <c r="E5823" s="34">
        <v>-10</v>
      </c>
      <c r="F5823" s="34">
        <v>10.8</v>
      </c>
      <c r="G5823" s="35">
        <v>282</v>
      </c>
      <c r="H5823" s="35">
        <v>12</v>
      </c>
      <c r="I5823" s="36"/>
    </row>
    <row r="5824" spans="2:9" ht="15.75" thickTop="1" thickBot="1" x14ac:dyDescent="0.25">
      <c r="B5824" s="22">
        <v>5819</v>
      </c>
      <c r="C5824" s="32">
        <v>79540</v>
      </c>
      <c r="D5824" s="33" t="s">
        <v>4421</v>
      </c>
      <c r="E5824" s="34">
        <v>-10.199999999999999</v>
      </c>
      <c r="F5824" s="34">
        <v>10.1</v>
      </c>
      <c r="G5824" s="35">
        <v>391</v>
      </c>
      <c r="H5824" s="35">
        <v>12</v>
      </c>
      <c r="I5824" s="36">
        <v>2</v>
      </c>
    </row>
    <row r="5825" spans="2:9" ht="15.75" thickTop="1" thickBot="1" x14ac:dyDescent="0.25">
      <c r="B5825" s="22">
        <v>5820</v>
      </c>
      <c r="C5825" s="32">
        <v>79541</v>
      </c>
      <c r="D5825" s="33" t="s">
        <v>4421</v>
      </c>
      <c r="E5825" s="34">
        <v>-10.1</v>
      </c>
      <c r="F5825" s="34">
        <v>10.6</v>
      </c>
      <c r="G5825" s="35">
        <v>313</v>
      </c>
      <c r="H5825" s="35">
        <v>12</v>
      </c>
      <c r="I5825" s="36"/>
    </row>
    <row r="5826" spans="2:9" ht="15.75" thickTop="1" thickBot="1" x14ac:dyDescent="0.25">
      <c r="B5826" s="22">
        <v>5821</v>
      </c>
      <c r="C5826" s="32">
        <v>79576</v>
      </c>
      <c r="D5826" s="33" t="s">
        <v>4422</v>
      </c>
      <c r="E5826" s="34">
        <v>-10.1</v>
      </c>
      <c r="F5826" s="34">
        <v>10.8</v>
      </c>
      <c r="G5826" s="35">
        <v>262</v>
      </c>
      <c r="H5826" s="35">
        <v>12</v>
      </c>
      <c r="I5826" s="36"/>
    </row>
    <row r="5827" spans="2:9" ht="15.75" thickTop="1" thickBot="1" x14ac:dyDescent="0.25">
      <c r="B5827" s="22">
        <v>5822</v>
      </c>
      <c r="C5827" s="32">
        <v>79585</v>
      </c>
      <c r="D5827" s="33" t="s">
        <v>4423</v>
      </c>
      <c r="E5827" s="34">
        <v>-10.5</v>
      </c>
      <c r="F5827" s="34">
        <v>9.6999999999999993</v>
      </c>
      <c r="G5827" s="35">
        <v>466</v>
      </c>
      <c r="H5827" s="35">
        <v>6</v>
      </c>
      <c r="I5827" s="36"/>
    </row>
    <row r="5828" spans="2:9" ht="15.75" thickTop="1" thickBot="1" x14ac:dyDescent="0.25">
      <c r="B5828" s="22">
        <v>5823</v>
      </c>
      <c r="C5828" s="32">
        <v>79588</v>
      </c>
      <c r="D5828" s="33" t="s">
        <v>4424</v>
      </c>
      <c r="E5828" s="34">
        <v>-10.3</v>
      </c>
      <c r="F5828" s="34">
        <v>10.4</v>
      </c>
      <c r="G5828" s="35">
        <v>329</v>
      </c>
      <c r="H5828" s="35">
        <v>12</v>
      </c>
      <c r="I5828" s="36"/>
    </row>
    <row r="5829" spans="2:9" ht="15.75" thickTop="1" thickBot="1" x14ac:dyDescent="0.25">
      <c r="B5829" s="22">
        <v>5824</v>
      </c>
      <c r="C5829" s="32">
        <v>79589</v>
      </c>
      <c r="D5829" s="33" t="s">
        <v>4425</v>
      </c>
      <c r="E5829" s="34">
        <v>-10.199999999999999</v>
      </c>
      <c r="F5829" s="34">
        <v>10.7</v>
      </c>
      <c r="G5829" s="35">
        <v>272</v>
      </c>
      <c r="H5829" s="35">
        <v>12</v>
      </c>
      <c r="I5829" s="36"/>
    </row>
    <row r="5830" spans="2:9" ht="15.75" thickTop="1" thickBot="1" x14ac:dyDescent="0.25">
      <c r="B5830" s="22">
        <v>5825</v>
      </c>
      <c r="C5830" s="32">
        <v>79591</v>
      </c>
      <c r="D5830" s="33" t="s">
        <v>4426</v>
      </c>
      <c r="E5830" s="34">
        <v>-10.199999999999999</v>
      </c>
      <c r="F5830" s="34">
        <v>10.7</v>
      </c>
      <c r="G5830" s="35">
        <v>264</v>
      </c>
      <c r="H5830" s="35">
        <v>12</v>
      </c>
      <c r="I5830" s="36"/>
    </row>
    <row r="5831" spans="2:9" ht="15.75" thickTop="1" thickBot="1" x14ac:dyDescent="0.25">
      <c r="B5831" s="22">
        <v>5826</v>
      </c>
      <c r="C5831" s="32">
        <v>79592</v>
      </c>
      <c r="D5831" s="33" t="s">
        <v>4427</v>
      </c>
      <c r="E5831" s="34">
        <v>-10.199999999999999</v>
      </c>
      <c r="F5831" s="34">
        <v>10.7</v>
      </c>
      <c r="G5831" s="35">
        <v>267</v>
      </c>
      <c r="H5831" s="35">
        <v>12</v>
      </c>
      <c r="I5831" s="36"/>
    </row>
    <row r="5832" spans="2:9" ht="15.75" thickTop="1" thickBot="1" x14ac:dyDescent="0.25">
      <c r="B5832" s="22">
        <v>5827</v>
      </c>
      <c r="C5832" s="32">
        <v>79594</v>
      </c>
      <c r="D5832" s="33" t="s">
        <v>4428</v>
      </c>
      <c r="E5832" s="34">
        <v>-10.199999999999999</v>
      </c>
      <c r="F5832" s="34">
        <v>10.1</v>
      </c>
      <c r="G5832" s="35">
        <v>383</v>
      </c>
      <c r="H5832" s="35">
        <v>12</v>
      </c>
      <c r="I5832" s="36"/>
    </row>
    <row r="5833" spans="2:9" ht="15.75" thickTop="1" thickBot="1" x14ac:dyDescent="0.25">
      <c r="B5833" s="22">
        <v>5828</v>
      </c>
      <c r="C5833" s="32">
        <v>79595</v>
      </c>
      <c r="D5833" s="33" t="s">
        <v>4429</v>
      </c>
      <c r="E5833" s="34">
        <v>-10.3</v>
      </c>
      <c r="F5833" s="34">
        <v>10.3</v>
      </c>
      <c r="G5833" s="35">
        <v>354</v>
      </c>
      <c r="H5833" s="35">
        <v>12</v>
      </c>
      <c r="I5833" s="36"/>
    </row>
    <row r="5834" spans="2:9" ht="15.75" thickTop="1" thickBot="1" x14ac:dyDescent="0.25">
      <c r="B5834" s="22">
        <v>5829</v>
      </c>
      <c r="C5834" s="32">
        <v>79597</v>
      </c>
      <c r="D5834" s="33" t="s">
        <v>4430</v>
      </c>
      <c r="E5834" s="34">
        <v>-10.199999999999999</v>
      </c>
      <c r="F5834" s="34">
        <v>10.4</v>
      </c>
      <c r="G5834" s="35">
        <v>318</v>
      </c>
      <c r="H5834" s="35">
        <v>12</v>
      </c>
      <c r="I5834" s="36"/>
    </row>
    <row r="5835" spans="2:9" ht="15.75" thickTop="1" thickBot="1" x14ac:dyDescent="0.25">
      <c r="B5835" s="22">
        <v>5830</v>
      </c>
      <c r="C5835" s="32">
        <v>79599</v>
      </c>
      <c r="D5835" s="33" t="s">
        <v>4431</v>
      </c>
      <c r="E5835" s="34">
        <v>-10.199999999999999</v>
      </c>
      <c r="F5835" s="34">
        <v>10.5</v>
      </c>
      <c r="G5835" s="35">
        <v>313</v>
      </c>
      <c r="H5835" s="35">
        <v>12</v>
      </c>
      <c r="I5835" s="36"/>
    </row>
    <row r="5836" spans="2:9" ht="15.75" thickTop="1" thickBot="1" x14ac:dyDescent="0.25">
      <c r="B5836" s="22">
        <v>5831</v>
      </c>
      <c r="C5836" s="32">
        <v>79618</v>
      </c>
      <c r="D5836" s="33" t="s">
        <v>4432</v>
      </c>
      <c r="E5836" s="34">
        <v>-10.1</v>
      </c>
      <c r="F5836" s="34">
        <v>10.1</v>
      </c>
      <c r="G5836" s="35">
        <v>417</v>
      </c>
      <c r="H5836" s="35">
        <v>12</v>
      </c>
      <c r="I5836" s="36"/>
    </row>
    <row r="5837" spans="2:9" ht="15.75" thickTop="1" thickBot="1" x14ac:dyDescent="0.25">
      <c r="B5837" s="22">
        <v>5832</v>
      </c>
      <c r="C5837" s="32">
        <v>79639</v>
      </c>
      <c r="D5837" s="33" t="s">
        <v>4433</v>
      </c>
      <c r="E5837" s="34">
        <v>-10.1</v>
      </c>
      <c r="F5837" s="34">
        <v>10.7</v>
      </c>
      <c r="G5837" s="35">
        <v>273</v>
      </c>
      <c r="H5837" s="35">
        <v>12</v>
      </c>
      <c r="I5837" s="36"/>
    </row>
    <row r="5838" spans="2:9" ht="15.75" thickTop="1" thickBot="1" x14ac:dyDescent="0.25">
      <c r="B5838" s="22">
        <v>5833</v>
      </c>
      <c r="C5838" s="32">
        <v>79650</v>
      </c>
      <c r="D5838" s="33" t="s">
        <v>4434</v>
      </c>
      <c r="E5838" s="34">
        <v>-10.5</v>
      </c>
      <c r="F5838" s="34">
        <v>9.6999999999999993</v>
      </c>
      <c r="G5838" s="35">
        <v>508</v>
      </c>
      <c r="H5838" s="35">
        <v>6</v>
      </c>
      <c r="I5838" s="36"/>
    </row>
    <row r="5839" spans="2:9" ht="15.75" thickTop="1" thickBot="1" x14ac:dyDescent="0.25">
      <c r="B5839" s="22">
        <v>5834</v>
      </c>
      <c r="C5839" s="32">
        <v>79664</v>
      </c>
      <c r="D5839" s="33" t="s">
        <v>2937</v>
      </c>
      <c r="E5839" s="34">
        <v>-10.1</v>
      </c>
      <c r="F5839" s="34">
        <v>10</v>
      </c>
      <c r="G5839" s="35">
        <v>423</v>
      </c>
      <c r="H5839" s="35">
        <v>6</v>
      </c>
      <c r="I5839" s="36"/>
    </row>
    <row r="5840" spans="2:9" ht="15.75" thickTop="1" thickBot="1" x14ac:dyDescent="0.25">
      <c r="B5840" s="22">
        <v>5835</v>
      </c>
      <c r="C5840" s="32">
        <v>79669</v>
      </c>
      <c r="D5840" s="33" t="s">
        <v>4435</v>
      </c>
      <c r="E5840" s="34">
        <v>-11.6</v>
      </c>
      <c r="F5840" s="34">
        <v>9</v>
      </c>
      <c r="G5840" s="35">
        <v>665</v>
      </c>
      <c r="H5840" s="35">
        <v>6</v>
      </c>
      <c r="I5840" s="36"/>
    </row>
    <row r="5841" spans="2:9" ht="15.75" thickTop="1" thickBot="1" x14ac:dyDescent="0.25">
      <c r="B5841" s="22">
        <v>5836</v>
      </c>
      <c r="C5841" s="32">
        <v>79674</v>
      </c>
      <c r="D5841" s="33" t="s">
        <v>4436</v>
      </c>
      <c r="E5841" s="34">
        <v>-13.8</v>
      </c>
      <c r="F5841" s="34">
        <v>6.8</v>
      </c>
      <c r="G5841" s="35">
        <v>993</v>
      </c>
      <c r="H5841" s="35">
        <v>11</v>
      </c>
      <c r="I5841" s="36"/>
    </row>
    <row r="5842" spans="2:9" ht="15.75" thickTop="1" thickBot="1" x14ac:dyDescent="0.25">
      <c r="B5842" s="22">
        <v>5837</v>
      </c>
      <c r="C5842" s="32">
        <v>79677</v>
      </c>
      <c r="D5842" s="33" t="s">
        <v>4437</v>
      </c>
      <c r="E5842" s="34">
        <v>-12.2</v>
      </c>
      <c r="F5842" s="34">
        <v>8.6</v>
      </c>
      <c r="G5842" s="35">
        <v>718</v>
      </c>
      <c r="H5842" s="35">
        <v>8</v>
      </c>
      <c r="I5842" s="36"/>
    </row>
    <row r="5843" spans="2:9" ht="15.75" thickTop="1" thickBot="1" x14ac:dyDescent="0.25">
      <c r="B5843" s="22">
        <v>5838</v>
      </c>
      <c r="C5843" s="32">
        <v>79682</v>
      </c>
      <c r="D5843" s="33" t="s">
        <v>4438</v>
      </c>
      <c r="E5843" s="34">
        <v>-13.6</v>
      </c>
      <c r="F5843" s="34">
        <v>7.6</v>
      </c>
      <c r="G5843" s="35">
        <v>887</v>
      </c>
      <c r="H5843" s="35">
        <v>8</v>
      </c>
      <c r="I5843" s="36"/>
    </row>
    <row r="5844" spans="2:9" ht="15.75" thickTop="1" thickBot="1" x14ac:dyDescent="0.25">
      <c r="B5844" s="22">
        <v>5839</v>
      </c>
      <c r="C5844" s="32">
        <v>79685</v>
      </c>
      <c r="D5844" s="33" t="s">
        <v>4439</v>
      </c>
      <c r="E5844" s="34">
        <v>-13.6</v>
      </c>
      <c r="F5844" s="34">
        <v>7.5</v>
      </c>
      <c r="G5844" s="35">
        <v>889</v>
      </c>
      <c r="H5844" s="35">
        <v>8</v>
      </c>
      <c r="I5844" s="36"/>
    </row>
    <row r="5845" spans="2:9" ht="15.75" thickTop="1" thickBot="1" x14ac:dyDescent="0.25">
      <c r="B5845" s="22">
        <v>5840</v>
      </c>
      <c r="C5845" s="32">
        <v>79686</v>
      </c>
      <c r="D5845" s="33" t="s">
        <v>4440</v>
      </c>
      <c r="E5845" s="34">
        <v>-10.5</v>
      </c>
      <c r="F5845" s="34">
        <v>9.6999999999999993</v>
      </c>
      <c r="G5845" s="35">
        <v>514</v>
      </c>
      <c r="H5845" s="35">
        <v>6</v>
      </c>
      <c r="I5845" s="36"/>
    </row>
    <row r="5846" spans="2:9" ht="15.75" thickTop="1" thickBot="1" x14ac:dyDescent="0.25">
      <c r="B5846" s="22">
        <v>5841</v>
      </c>
      <c r="C5846" s="32">
        <v>79688</v>
      </c>
      <c r="D5846" s="33" t="s">
        <v>4441</v>
      </c>
      <c r="E5846" s="34">
        <v>-10.5</v>
      </c>
      <c r="F5846" s="34">
        <v>9.6999999999999993</v>
      </c>
      <c r="G5846" s="35">
        <v>513</v>
      </c>
      <c r="H5846" s="35">
        <v>6</v>
      </c>
      <c r="I5846" s="36"/>
    </row>
    <row r="5847" spans="2:9" ht="15.75" thickTop="1" thickBot="1" x14ac:dyDescent="0.25">
      <c r="B5847" s="22">
        <v>5842</v>
      </c>
      <c r="C5847" s="32">
        <v>79689</v>
      </c>
      <c r="D5847" s="33" t="s">
        <v>4442</v>
      </c>
      <c r="E5847" s="34">
        <v>-10.3</v>
      </c>
      <c r="F5847" s="34">
        <v>10.3</v>
      </c>
      <c r="G5847" s="35">
        <v>346</v>
      </c>
      <c r="H5847" s="35">
        <v>12</v>
      </c>
      <c r="I5847" s="36"/>
    </row>
    <row r="5848" spans="2:9" ht="15.75" thickTop="1" thickBot="1" x14ac:dyDescent="0.25">
      <c r="B5848" s="22">
        <v>5843</v>
      </c>
      <c r="C5848" s="32">
        <v>79692</v>
      </c>
      <c r="D5848" s="33" t="s">
        <v>4443</v>
      </c>
      <c r="E5848" s="34">
        <v>-12.5</v>
      </c>
      <c r="F5848" s="34">
        <v>8.4</v>
      </c>
      <c r="G5848" s="35">
        <v>754</v>
      </c>
      <c r="H5848" s="35">
        <v>6</v>
      </c>
      <c r="I5848" s="36"/>
    </row>
    <row r="5849" spans="2:9" ht="15.75" thickTop="1" thickBot="1" x14ac:dyDescent="0.25">
      <c r="B5849" s="22">
        <v>5844</v>
      </c>
      <c r="C5849" s="32">
        <v>79694</v>
      </c>
      <c r="D5849" s="33" t="s">
        <v>4444</v>
      </c>
      <c r="E5849" s="34">
        <v>-11.5</v>
      </c>
      <c r="F5849" s="34">
        <v>9</v>
      </c>
      <c r="G5849" s="35">
        <v>640</v>
      </c>
      <c r="H5849" s="35">
        <v>8</v>
      </c>
      <c r="I5849" s="36"/>
    </row>
    <row r="5850" spans="2:9" ht="15.75" thickTop="1" thickBot="1" x14ac:dyDescent="0.25">
      <c r="B5850" s="22">
        <v>5845</v>
      </c>
      <c r="C5850" s="32">
        <v>79695</v>
      </c>
      <c r="D5850" s="33" t="s">
        <v>4445</v>
      </c>
      <c r="E5850" s="34">
        <v>-13.3</v>
      </c>
      <c r="F5850" s="34">
        <v>7.6</v>
      </c>
      <c r="G5850" s="35">
        <v>860</v>
      </c>
      <c r="H5850" s="35">
        <v>11</v>
      </c>
      <c r="I5850" s="36"/>
    </row>
    <row r="5851" spans="2:9" ht="15.75" thickTop="1" thickBot="1" x14ac:dyDescent="0.25">
      <c r="B5851" s="22">
        <v>5846</v>
      </c>
      <c r="C5851" s="32">
        <v>79713</v>
      </c>
      <c r="D5851" s="33" t="s">
        <v>4446</v>
      </c>
      <c r="E5851" s="34">
        <v>-9.9</v>
      </c>
      <c r="F5851" s="34">
        <v>10.5</v>
      </c>
      <c r="G5851" s="35">
        <v>329</v>
      </c>
      <c r="H5851" s="35">
        <v>12</v>
      </c>
      <c r="I5851" s="36"/>
    </row>
    <row r="5852" spans="2:9" ht="15.75" thickTop="1" thickBot="1" x14ac:dyDescent="0.25">
      <c r="B5852" s="22">
        <v>5847</v>
      </c>
      <c r="C5852" s="32">
        <v>79725</v>
      </c>
      <c r="D5852" s="33" t="s">
        <v>4447</v>
      </c>
      <c r="E5852" s="34">
        <v>-10</v>
      </c>
      <c r="F5852" s="34">
        <v>9.8000000000000007</v>
      </c>
      <c r="G5852" s="35">
        <v>435</v>
      </c>
      <c r="H5852" s="35">
        <v>12</v>
      </c>
      <c r="I5852" s="36"/>
    </row>
    <row r="5853" spans="2:9" ht="15.75" thickTop="1" thickBot="1" x14ac:dyDescent="0.25">
      <c r="B5853" s="22">
        <v>5848</v>
      </c>
      <c r="C5853" s="32">
        <v>79730</v>
      </c>
      <c r="D5853" s="33" t="s">
        <v>4448</v>
      </c>
      <c r="E5853" s="34">
        <v>-10.5</v>
      </c>
      <c r="F5853" s="34">
        <v>9.6</v>
      </c>
      <c r="G5853" s="35">
        <v>529</v>
      </c>
      <c r="H5853" s="35">
        <v>12</v>
      </c>
      <c r="I5853" s="36"/>
    </row>
    <row r="5854" spans="2:9" ht="15.75" thickTop="1" thickBot="1" x14ac:dyDescent="0.25">
      <c r="B5854" s="22">
        <v>5849</v>
      </c>
      <c r="C5854" s="32">
        <v>79733</v>
      </c>
      <c r="D5854" s="33" t="s">
        <v>4449</v>
      </c>
      <c r="E5854" s="34">
        <v>-13.1</v>
      </c>
      <c r="F5854" s="34">
        <v>8</v>
      </c>
      <c r="G5854" s="35">
        <v>817</v>
      </c>
      <c r="H5854" s="35">
        <v>6</v>
      </c>
      <c r="I5854" s="36"/>
    </row>
    <row r="5855" spans="2:9" ht="15.75" thickTop="1" thickBot="1" x14ac:dyDescent="0.25">
      <c r="B5855" s="22">
        <v>5850</v>
      </c>
      <c r="C5855" s="32">
        <v>79736</v>
      </c>
      <c r="D5855" s="33" t="s">
        <v>4450</v>
      </c>
      <c r="E5855" s="34">
        <v>-12.8</v>
      </c>
      <c r="F5855" s="34">
        <v>8.3000000000000007</v>
      </c>
      <c r="G5855" s="35">
        <v>781</v>
      </c>
      <c r="H5855" s="35">
        <v>6</v>
      </c>
      <c r="I5855" s="36"/>
    </row>
    <row r="5856" spans="2:9" ht="15.75" thickTop="1" thickBot="1" x14ac:dyDescent="0.25">
      <c r="B5856" s="22">
        <v>5851</v>
      </c>
      <c r="C5856" s="32">
        <v>79737</v>
      </c>
      <c r="D5856" s="33" t="s">
        <v>4451</v>
      </c>
      <c r="E5856" s="34">
        <v>-13.6</v>
      </c>
      <c r="F5856" s="34">
        <v>7.4</v>
      </c>
      <c r="G5856" s="35">
        <v>921</v>
      </c>
      <c r="H5856" s="35">
        <v>6</v>
      </c>
      <c r="I5856" s="36"/>
    </row>
    <row r="5857" spans="2:9" ht="15.75" thickTop="1" thickBot="1" x14ac:dyDescent="0.25">
      <c r="B5857" s="22">
        <v>5852</v>
      </c>
      <c r="C5857" s="32">
        <v>79739</v>
      </c>
      <c r="D5857" s="33" t="s">
        <v>4452</v>
      </c>
      <c r="E5857" s="34">
        <v>-10.1</v>
      </c>
      <c r="F5857" s="34">
        <v>10</v>
      </c>
      <c r="G5857" s="35">
        <v>406</v>
      </c>
      <c r="H5857" s="35">
        <v>6</v>
      </c>
      <c r="I5857" s="36"/>
    </row>
    <row r="5858" spans="2:9" ht="15.75" thickTop="1" thickBot="1" x14ac:dyDescent="0.25">
      <c r="B5858" s="22">
        <v>5853</v>
      </c>
      <c r="C5858" s="32">
        <v>79761</v>
      </c>
      <c r="D5858" s="33" t="s">
        <v>4453</v>
      </c>
      <c r="E5858" s="34">
        <v>-10</v>
      </c>
      <c r="F5858" s="34">
        <v>9.6999999999999993</v>
      </c>
      <c r="G5858" s="35">
        <v>440</v>
      </c>
      <c r="H5858" s="35">
        <v>6</v>
      </c>
      <c r="I5858" s="36"/>
    </row>
    <row r="5859" spans="2:9" ht="15.75" thickTop="1" thickBot="1" x14ac:dyDescent="0.25">
      <c r="B5859" s="22">
        <v>5854</v>
      </c>
      <c r="C5859" s="32">
        <v>79771</v>
      </c>
      <c r="D5859" s="33" t="s">
        <v>4454</v>
      </c>
      <c r="E5859" s="34">
        <v>-9.8000000000000007</v>
      </c>
      <c r="F5859" s="34">
        <v>10</v>
      </c>
      <c r="G5859" s="35">
        <v>390</v>
      </c>
      <c r="H5859" s="35">
        <v>12</v>
      </c>
      <c r="I5859" s="36"/>
    </row>
    <row r="5860" spans="2:9" ht="15.75" thickTop="1" thickBot="1" x14ac:dyDescent="0.25">
      <c r="B5860" s="22">
        <v>5855</v>
      </c>
      <c r="C5860" s="32">
        <v>79774</v>
      </c>
      <c r="D5860" s="33" t="s">
        <v>4455</v>
      </c>
      <c r="E5860" s="34">
        <v>-10.6</v>
      </c>
      <c r="F5860" s="34">
        <v>9.5</v>
      </c>
      <c r="G5860" s="35">
        <v>544</v>
      </c>
      <c r="H5860" s="35">
        <v>12</v>
      </c>
      <c r="I5860" s="36"/>
    </row>
    <row r="5861" spans="2:9" ht="15.75" thickTop="1" thickBot="1" x14ac:dyDescent="0.25">
      <c r="B5861" s="22">
        <v>5856</v>
      </c>
      <c r="C5861" s="32">
        <v>79777</v>
      </c>
      <c r="D5861" s="33" t="s">
        <v>4456</v>
      </c>
      <c r="E5861" s="34">
        <v>-12.1</v>
      </c>
      <c r="F5861" s="34">
        <v>8.6</v>
      </c>
      <c r="G5861" s="35">
        <v>712</v>
      </c>
      <c r="H5861" s="35">
        <v>6</v>
      </c>
      <c r="I5861" s="36"/>
    </row>
    <row r="5862" spans="2:9" ht="15.75" thickTop="1" thickBot="1" x14ac:dyDescent="0.25">
      <c r="B5862" s="22">
        <v>5857</v>
      </c>
      <c r="C5862" s="32">
        <v>79780</v>
      </c>
      <c r="D5862" s="33" t="s">
        <v>4457</v>
      </c>
      <c r="E5862" s="34">
        <v>-11.6</v>
      </c>
      <c r="F5862" s="34">
        <v>8.6999999999999993</v>
      </c>
      <c r="G5862" s="35">
        <v>666</v>
      </c>
      <c r="H5862" s="35">
        <v>6</v>
      </c>
      <c r="I5862" s="36"/>
    </row>
    <row r="5863" spans="2:9" ht="15.75" thickTop="1" thickBot="1" x14ac:dyDescent="0.25">
      <c r="B5863" s="22">
        <v>5858</v>
      </c>
      <c r="C5863" s="32">
        <v>79787</v>
      </c>
      <c r="D5863" s="33" t="s">
        <v>4458</v>
      </c>
      <c r="E5863" s="34">
        <v>-9.6</v>
      </c>
      <c r="F5863" s="34">
        <v>10.199999999999999</v>
      </c>
      <c r="G5863" s="35">
        <v>354</v>
      </c>
      <c r="H5863" s="35">
        <v>12</v>
      </c>
      <c r="I5863" s="36"/>
    </row>
    <row r="5864" spans="2:9" ht="15.75" thickTop="1" thickBot="1" x14ac:dyDescent="0.25">
      <c r="B5864" s="22">
        <v>5859</v>
      </c>
      <c r="C5864" s="32">
        <v>79790</v>
      </c>
      <c r="D5864" s="33" t="s">
        <v>4459</v>
      </c>
      <c r="E5864" s="34">
        <v>-9.6999999999999993</v>
      </c>
      <c r="F5864" s="34">
        <v>10.1</v>
      </c>
      <c r="G5864" s="35">
        <v>369</v>
      </c>
      <c r="H5864" s="35">
        <v>12</v>
      </c>
      <c r="I5864" s="36"/>
    </row>
    <row r="5865" spans="2:9" ht="15.75" thickTop="1" thickBot="1" x14ac:dyDescent="0.25">
      <c r="B5865" s="22">
        <v>5860</v>
      </c>
      <c r="C5865" s="32">
        <v>79793</v>
      </c>
      <c r="D5865" s="33" t="s">
        <v>4460</v>
      </c>
      <c r="E5865" s="34">
        <v>-10.1</v>
      </c>
      <c r="F5865" s="34">
        <v>9.8000000000000007</v>
      </c>
      <c r="G5865" s="35">
        <v>424</v>
      </c>
      <c r="H5865" s="35">
        <v>12</v>
      </c>
      <c r="I5865" s="36"/>
    </row>
    <row r="5866" spans="2:9" ht="15.75" thickTop="1" thickBot="1" x14ac:dyDescent="0.25">
      <c r="B5866" s="22">
        <v>5861</v>
      </c>
      <c r="C5866" s="32">
        <v>79798</v>
      </c>
      <c r="D5866" s="33" t="s">
        <v>4461</v>
      </c>
      <c r="E5866" s="34">
        <v>-9.8000000000000007</v>
      </c>
      <c r="F5866" s="34">
        <v>9.8000000000000007</v>
      </c>
      <c r="G5866" s="35">
        <v>437</v>
      </c>
      <c r="H5866" s="35">
        <v>12</v>
      </c>
      <c r="I5866" s="36"/>
    </row>
    <row r="5867" spans="2:9" ht="15.75" thickTop="1" thickBot="1" x14ac:dyDescent="0.25">
      <c r="B5867" s="22">
        <v>5862</v>
      </c>
      <c r="C5867" s="32">
        <v>79801</v>
      </c>
      <c r="D5867" s="33" t="s">
        <v>4462</v>
      </c>
      <c r="E5867" s="34">
        <v>-10.1</v>
      </c>
      <c r="F5867" s="34">
        <v>9.6999999999999993</v>
      </c>
      <c r="G5867" s="35">
        <v>454</v>
      </c>
      <c r="H5867" s="35">
        <v>12</v>
      </c>
      <c r="I5867" s="36"/>
    </row>
    <row r="5868" spans="2:9" ht="15.75" thickTop="1" thickBot="1" x14ac:dyDescent="0.25">
      <c r="B5868" s="22">
        <v>5863</v>
      </c>
      <c r="C5868" s="32">
        <v>79802</v>
      </c>
      <c r="D5868" s="33" t="s">
        <v>4463</v>
      </c>
      <c r="E5868" s="34">
        <v>-10.3</v>
      </c>
      <c r="F5868" s="34">
        <v>9.5</v>
      </c>
      <c r="G5868" s="35">
        <v>501</v>
      </c>
      <c r="H5868" s="35">
        <v>12</v>
      </c>
      <c r="I5868" s="36"/>
    </row>
    <row r="5869" spans="2:9" ht="15.75" thickTop="1" thickBot="1" x14ac:dyDescent="0.25">
      <c r="B5869" s="22">
        <v>5864</v>
      </c>
      <c r="C5869" s="32">
        <v>79804</v>
      </c>
      <c r="D5869" s="33" t="s">
        <v>4464</v>
      </c>
      <c r="E5869" s="34">
        <v>-9.6999999999999993</v>
      </c>
      <c r="F5869" s="34">
        <v>10</v>
      </c>
      <c r="G5869" s="35">
        <v>383</v>
      </c>
      <c r="H5869" s="35">
        <v>12</v>
      </c>
      <c r="I5869" s="36"/>
    </row>
    <row r="5870" spans="2:9" ht="15.75" thickTop="1" thickBot="1" x14ac:dyDescent="0.25">
      <c r="B5870" s="22">
        <v>5865</v>
      </c>
      <c r="C5870" s="32">
        <v>79805</v>
      </c>
      <c r="D5870" s="33" t="s">
        <v>4465</v>
      </c>
      <c r="E5870" s="34">
        <v>-10.8</v>
      </c>
      <c r="F5870" s="34">
        <v>9.3000000000000007</v>
      </c>
      <c r="G5870" s="35">
        <v>545</v>
      </c>
      <c r="H5870" s="35">
        <v>6</v>
      </c>
      <c r="I5870" s="36"/>
    </row>
    <row r="5871" spans="2:9" ht="15.75" thickTop="1" thickBot="1" x14ac:dyDescent="0.25">
      <c r="B5871" s="22">
        <v>5866</v>
      </c>
      <c r="C5871" s="32">
        <v>79807</v>
      </c>
      <c r="D5871" s="33" t="s">
        <v>4466</v>
      </c>
      <c r="E5871" s="34">
        <v>-9.8000000000000007</v>
      </c>
      <c r="F5871" s="34">
        <v>9.9</v>
      </c>
      <c r="G5871" s="35">
        <v>412</v>
      </c>
      <c r="H5871" s="35">
        <v>12</v>
      </c>
      <c r="I5871" s="36"/>
    </row>
    <row r="5872" spans="2:9" ht="15.75" thickTop="1" thickBot="1" x14ac:dyDescent="0.25">
      <c r="B5872" s="22">
        <v>5867</v>
      </c>
      <c r="C5872" s="32">
        <v>79809</v>
      </c>
      <c r="D5872" s="33" t="s">
        <v>4467</v>
      </c>
      <c r="E5872" s="34">
        <v>-12.8</v>
      </c>
      <c r="F5872" s="34">
        <v>8.4</v>
      </c>
      <c r="G5872" s="35">
        <v>756</v>
      </c>
      <c r="H5872" s="35">
        <v>6</v>
      </c>
      <c r="I5872" s="36"/>
    </row>
    <row r="5873" spans="2:9" ht="15.75" thickTop="1" thickBot="1" x14ac:dyDescent="0.25">
      <c r="B5873" s="22">
        <v>5868</v>
      </c>
      <c r="C5873" s="32">
        <v>79822</v>
      </c>
      <c r="D5873" s="33" t="s">
        <v>4468</v>
      </c>
      <c r="E5873" s="34">
        <v>-13.6</v>
      </c>
      <c r="F5873" s="34">
        <v>7.4</v>
      </c>
      <c r="G5873" s="35">
        <v>885</v>
      </c>
      <c r="H5873" s="35">
        <v>8</v>
      </c>
      <c r="I5873" s="36"/>
    </row>
    <row r="5874" spans="2:9" ht="15.75" thickTop="1" thickBot="1" x14ac:dyDescent="0.25">
      <c r="B5874" s="22">
        <v>5869</v>
      </c>
      <c r="C5874" s="32">
        <v>79837</v>
      </c>
      <c r="D5874" s="33" t="s">
        <v>4469</v>
      </c>
      <c r="E5874" s="34">
        <v>-13.8</v>
      </c>
      <c r="F5874" s="34">
        <v>7.3</v>
      </c>
      <c r="G5874" s="35">
        <v>931</v>
      </c>
      <c r="H5874" s="35">
        <v>11</v>
      </c>
      <c r="I5874" s="36"/>
    </row>
    <row r="5875" spans="2:9" ht="15.75" thickTop="1" thickBot="1" x14ac:dyDescent="0.25">
      <c r="B5875" s="22">
        <v>5870</v>
      </c>
      <c r="C5875" s="32">
        <v>79843</v>
      </c>
      <c r="D5875" s="33" t="s">
        <v>4470</v>
      </c>
      <c r="E5875" s="34">
        <v>-13.4</v>
      </c>
      <c r="F5875" s="34">
        <v>7.7</v>
      </c>
      <c r="G5875" s="35">
        <v>834</v>
      </c>
      <c r="H5875" s="35">
        <v>14</v>
      </c>
      <c r="I5875" s="36"/>
    </row>
    <row r="5876" spans="2:9" ht="15.75" thickTop="1" thickBot="1" x14ac:dyDescent="0.25">
      <c r="B5876" s="22">
        <v>5871</v>
      </c>
      <c r="C5876" s="32">
        <v>79848</v>
      </c>
      <c r="D5876" s="33" t="s">
        <v>4471</v>
      </c>
      <c r="E5876" s="34">
        <v>-13.5</v>
      </c>
      <c r="F5876" s="34">
        <v>7.7</v>
      </c>
      <c r="G5876" s="35">
        <v>850</v>
      </c>
      <c r="H5876" s="35">
        <v>14</v>
      </c>
      <c r="I5876" s="36"/>
    </row>
    <row r="5877" spans="2:9" ht="15.75" thickTop="1" thickBot="1" x14ac:dyDescent="0.25">
      <c r="B5877" s="22">
        <v>5872</v>
      </c>
      <c r="C5877" s="32">
        <v>79853</v>
      </c>
      <c r="D5877" s="33" t="s">
        <v>4472</v>
      </c>
      <c r="E5877" s="34">
        <v>-13.6</v>
      </c>
      <c r="F5877" s="34">
        <v>7.5</v>
      </c>
      <c r="G5877" s="35">
        <v>875</v>
      </c>
      <c r="H5877" s="35">
        <v>8</v>
      </c>
      <c r="I5877" s="36"/>
    </row>
    <row r="5878" spans="2:9" ht="15.75" thickTop="1" thickBot="1" x14ac:dyDescent="0.25">
      <c r="B5878" s="22">
        <v>5873</v>
      </c>
      <c r="C5878" s="32">
        <v>79856</v>
      </c>
      <c r="D5878" s="33" t="s">
        <v>4473</v>
      </c>
      <c r="E5878" s="34">
        <v>-13.7</v>
      </c>
      <c r="F5878" s="34">
        <v>6.2</v>
      </c>
      <c r="G5878" s="35">
        <v>1125</v>
      </c>
      <c r="H5878" s="35">
        <v>8</v>
      </c>
      <c r="I5878" s="36"/>
    </row>
    <row r="5879" spans="2:9" ht="15.75" thickTop="1" thickBot="1" x14ac:dyDescent="0.25">
      <c r="B5879" s="22">
        <v>5874</v>
      </c>
      <c r="C5879" s="32">
        <v>79859</v>
      </c>
      <c r="D5879" s="33" t="s">
        <v>4474</v>
      </c>
      <c r="E5879" s="34">
        <v>-14.1</v>
      </c>
      <c r="F5879" s="34">
        <v>6.9</v>
      </c>
      <c r="G5879" s="35">
        <v>1012</v>
      </c>
      <c r="H5879" s="35">
        <v>8</v>
      </c>
      <c r="I5879" s="36"/>
    </row>
    <row r="5880" spans="2:9" ht="15.75" thickTop="1" thickBot="1" x14ac:dyDescent="0.25">
      <c r="B5880" s="22">
        <v>5875</v>
      </c>
      <c r="C5880" s="32">
        <v>79862</v>
      </c>
      <c r="D5880" s="33" t="s">
        <v>4475</v>
      </c>
      <c r="E5880" s="34">
        <v>-13.8</v>
      </c>
      <c r="F5880" s="34">
        <v>7.4</v>
      </c>
      <c r="G5880" s="35">
        <v>916</v>
      </c>
      <c r="H5880" s="35">
        <v>6</v>
      </c>
      <c r="I5880" s="36"/>
    </row>
    <row r="5881" spans="2:9" ht="15.75" thickTop="1" thickBot="1" x14ac:dyDescent="0.25">
      <c r="B5881" s="22">
        <v>5876</v>
      </c>
      <c r="C5881" s="32">
        <v>79865</v>
      </c>
      <c r="D5881" s="33" t="s">
        <v>4476</v>
      </c>
      <c r="E5881" s="34">
        <v>-13.8</v>
      </c>
      <c r="F5881" s="34">
        <v>7.3</v>
      </c>
      <c r="G5881" s="35">
        <v>922</v>
      </c>
      <c r="H5881" s="35">
        <v>8</v>
      </c>
      <c r="I5881" s="36"/>
    </row>
    <row r="5882" spans="2:9" ht="15.75" thickTop="1" thickBot="1" x14ac:dyDescent="0.25">
      <c r="B5882" s="22">
        <v>5877</v>
      </c>
      <c r="C5882" s="32">
        <v>79868</v>
      </c>
      <c r="D5882" s="33" t="s">
        <v>4477</v>
      </c>
      <c r="E5882" s="34">
        <v>-14.2</v>
      </c>
      <c r="F5882" s="34">
        <v>6.6</v>
      </c>
      <c r="G5882" s="35">
        <v>1045</v>
      </c>
      <c r="H5882" s="35">
        <v>11</v>
      </c>
      <c r="I5882" s="36"/>
    </row>
    <row r="5883" spans="2:9" ht="15.75" thickTop="1" thickBot="1" x14ac:dyDescent="0.25">
      <c r="B5883" s="22">
        <v>5878</v>
      </c>
      <c r="C5883" s="32">
        <v>79871</v>
      </c>
      <c r="D5883" s="33" t="s">
        <v>4478</v>
      </c>
      <c r="E5883" s="34">
        <v>-13.9</v>
      </c>
      <c r="F5883" s="34">
        <v>6.9</v>
      </c>
      <c r="G5883" s="35">
        <v>1014</v>
      </c>
      <c r="H5883" s="35">
        <v>8</v>
      </c>
      <c r="I5883" s="36"/>
    </row>
    <row r="5884" spans="2:9" ht="15.75" thickTop="1" thickBot="1" x14ac:dyDescent="0.25">
      <c r="B5884" s="22">
        <v>5879</v>
      </c>
      <c r="C5884" s="32">
        <v>79872</v>
      </c>
      <c r="D5884" s="33" t="s">
        <v>4479</v>
      </c>
      <c r="E5884" s="34">
        <v>-13.7</v>
      </c>
      <c r="F5884" s="34">
        <v>7.2</v>
      </c>
      <c r="G5884" s="35">
        <v>946</v>
      </c>
      <c r="H5884" s="35">
        <v>11</v>
      </c>
      <c r="I5884" s="36"/>
    </row>
    <row r="5885" spans="2:9" ht="15.75" thickTop="1" thickBot="1" x14ac:dyDescent="0.25">
      <c r="B5885" s="22">
        <v>5880</v>
      </c>
      <c r="C5885" s="32">
        <v>79874</v>
      </c>
      <c r="D5885" s="33" t="s">
        <v>4480</v>
      </c>
      <c r="E5885" s="34">
        <v>-13.9</v>
      </c>
      <c r="F5885" s="34">
        <v>6.8</v>
      </c>
      <c r="G5885" s="35">
        <v>1002</v>
      </c>
      <c r="H5885" s="35">
        <v>8</v>
      </c>
      <c r="I5885" s="36"/>
    </row>
    <row r="5886" spans="2:9" ht="15.75" thickTop="1" thickBot="1" x14ac:dyDescent="0.25">
      <c r="B5886" s="22">
        <v>5881</v>
      </c>
      <c r="C5886" s="32">
        <v>79875</v>
      </c>
      <c r="D5886" s="33" t="s">
        <v>4481</v>
      </c>
      <c r="E5886" s="34">
        <v>-13.7</v>
      </c>
      <c r="F5886" s="34">
        <v>7.5</v>
      </c>
      <c r="G5886" s="35">
        <v>906</v>
      </c>
      <c r="H5886" s="35">
        <v>6</v>
      </c>
      <c r="I5886" s="36"/>
    </row>
    <row r="5887" spans="2:9" ht="15.75" thickTop="1" thickBot="1" x14ac:dyDescent="0.25">
      <c r="B5887" s="22">
        <v>5882</v>
      </c>
      <c r="C5887" s="32">
        <v>79877</v>
      </c>
      <c r="D5887" s="33" t="s">
        <v>4482</v>
      </c>
      <c r="E5887" s="34">
        <v>-13.7</v>
      </c>
      <c r="F5887" s="34">
        <v>7.2</v>
      </c>
      <c r="G5887" s="35">
        <v>939</v>
      </c>
      <c r="H5887" s="35">
        <v>8</v>
      </c>
      <c r="I5887" s="36"/>
    </row>
    <row r="5888" spans="2:9" ht="15.75" thickTop="1" thickBot="1" x14ac:dyDescent="0.25">
      <c r="B5888" s="22">
        <v>5883</v>
      </c>
      <c r="C5888" s="32">
        <v>79879</v>
      </c>
      <c r="D5888" s="33" t="s">
        <v>4483</v>
      </c>
      <c r="E5888" s="34">
        <v>-13.3</v>
      </c>
      <c r="F5888" s="34">
        <v>7.9</v>
      </c>
      <c r="G5888" s="35">
        <v>807</v>
      </c>
      <c r="H5888" s="35">
        <v>14</v>
      </c>
      <c r="I5888" s="36"/>
    </row>
    <row r="5889" spans="2:9" ht="15.75" thickTop="1" thickBot="1" x14ac:dyDescent="0.25">
      <c r="B5889" s="22">
        <v>5884</v>
      </c>
      <c r="C5889" s="32">
        <v>80331</v>
      </c>
      <c r="D5889" s="33" t="s">
        <v>4484</v>
      </c>
      <c r="E5889" s="34">
        <v>-11.1</v>
      </c>
      <c r="F5889" s="34">
        <v>10.199999999999999</v>
      </c>
      <c r="G5889" s="35">
        <v>522</v>
      </c>
      <c r="H5889" s="35">
        <v>13</v>
      </c>
      <c r="I5889" s="36"/>
    </row>
    <row r="5890" spans="2:9" ht="15.75" thickTop="1" thickBot="1" x14ac:dyDescent="0.25">
      <c r="B5890" s="22">
        <v>5885</v>
      </c>
      <c r="C5890" s="32">
        <v>80333</v>
      </c>
      <c r="D5890" s="33" t="s">
        <v>4484</v>
      </c>
      <c r="E5890" s="34">
        <v>-11.1</v>
      </c>
      <c r="F5890" s="34">
        <v>10.199999999999999</v>
      </c>
      <c r="G5890" s="35">
        <v>518</v>
      </c>
      <c r="H5890" s="35">
        <v>13</v>
      </c>
      <c r="I5890" s="36"/>
    </row>
    <row r="5891" spans="2:9" ht="15.75" thickTop="1" thickBot="1" x14ac:dyDescent="0.25">
      <c r="B5891" s="22">
        <v>5886</v>
      </c>
      <c r="C5891" s="32">
        <v>80335</v>
      </c>
      <c r="D5891" s="33" t="s">
        <v>4484</v>
      </c>
      <c r="E5891" s="34">
        <v>-11.2</v>
      </c>
      <c r="F5891" s="34">
        <v>10.1</v>
      </c>
      <c r="G5891" s="35">
        <v>521</v>
      </c>
      <c r="H5891" s="35">
        <v>13</v>
      </c>
      <c r="I5891" s="36"/>
    </row>
    <row r="5892" spans="2:9" ht="15.75" thickTop="1" thickBot="1" x14ac:dyDescent="0.25">
      <c r="B5892" s="22">
        <v>5887</v>
      </c>
      <c r="C5892" s="32">
        <v>80336</v>
      </c>
      <c r="D5892" s="33" t="s">
        <v>4484</v>
      </c>
      <c r="E5892" s="34">
        <v>-12.2</v>
      </c>
      <c r="F5892" s="34">
        <v>9.3000000000000007</v>
      </c>
      <c r="G5892" s="35">
        <v>516</v>
      </c>
      <c r="H5892" s="35">
        <v>13</v>
      </c>
      <c r="I5892" s="36"/>
    </row>
    <row r="5893" spans="2:9" ht="15.75" thickTop="1" thickBot="1" x14ac:dyDescent="0.25">
      <c r="B5893" s="22">
        <v>5888</v>
      </c>
      <c r="C5893" s="32">
        <v>80337</v>
      </c>
      <c r="D5893" s="33" t="s">
        <v>4484</v>
      </c>
      <c r="E5893" s="34">
        <v>-11.2</v>
      </c>
      <c r="F5893" s="34">
        <v>10.1</v>
      </c>
      <c r="G5893" s="35">
        <v>526</v>
      </c>
      <c r="H5893" s="35">
        <v>13</v>
      </c>
      <c r="I5893" s="36"/>
    </row>
    <row r="5894" spans="2:9" ht="15.75" thickTop="1" thickBot="1" x14ac:dyDescent="0.25">
      <c r="B5894" s="22">
        <v>5889</v>
      </c>
      <c r="C5894" s="32">
        <v>80339</v>
      </c>
      <c r="D5894" s="33" t="s">
        <v>4484</v>
      </c>
      <c r="E5894" s="34">
        <v>-12.3</v>
      </c>
      <c r="F5894" s="34">
        <v>9.1999999999999993</v>
      </c>
      <c r="G5894" s="35">
        <v>528</v>
      </c>
      <c r="H5894" s="35">
        <v>13</v>
      </c>
      <c r="I5894" s="36"/>
    </row>
    <row r="5895" spans="2:9" ht="15.75" thickTop="1" thickBot="1" x14ac:dyDescent="0.25">
      <c r="B5895" s="22">
        <v>5890</v>
      </c>
      <c r="C5895" s="32">
        <v>80469</v>
      </c>
      <c r="D5895" s="33" t="s">
        <v>4484</v>
      </c>
      <c r="E5895" s="34">
        <v>-11.3</v>
      </c>
      <c r="F5895" s="34">
        <v>10.1</v>
      </c>
      <c r="G5895" s="35">
        <v>522</v>
      </c>
      <c r="H5895" s="35">
        <v>13</v>
      </c>
      <c r="I5895" s="36"/>
    </row>
    <row r="5896" spans="2:9" ht="15.75" thickTop="1" thickBot="1" x14ac:dyDescent="0.25">
      <c r="B5896" s="22">
        <v>5891</v>
      </c>
      <c r="C5896" s="32">
        <v>80538</v>
      </c>
      <c r="D5896" s="33" t="s">
        <v>4484</v>
      </c>
      <c r="E5896" s="34">
        <v>-12.2</v>
      </c>
      <c r="F5896" s="34">
        <v>9.4</v>
      </c>
      <c r="G5896" s="35">
        <v>513</v>
      </c>
      <c r="H5896" s="35">
        <v>13</v>
      </c>
      <c r="I5896" s="36"/>
    </row>
    <row r="5897" spans="2:9" ht="15.75" thickTop="1" thickBot="1" x14ac:dyDescent="0.25">
      <c r="B5897" s="22">
        <v>5892</v>
      </c>
      <c r="C5897" s="32">
        <v>80539</v>
      </c>
      <c r="D5897" s="33" t="s">
        <v>4484</v>
      </c>
      <c r="E5897" s="34">
        <v>-11.2</v>
      </c>
      <c r="F5897" s="34">
        <v>10.199999999999999</v>
      </c>
      <c r="G5897" s="35">
        <v>518</v>
      </c>
      <c r="H5897" s="35">
        <v>13</v>
      </c>
      <c r="I5897" s="36"/>
    </row>
    <row r="5898" spans="2:9" ht="15.75" thickTop="1" thickBot="1" x14ac:dyDescent="0.25">
      <c r="B5898" s="22">
        <v>5893</v>
      </c>
      <c r="C5898" s="32">
        <v>80634</v>
      </c>
      <c r="D5898" s="33" t="s">
        <v>4484</v>
      </c>
      <c r="E5898" s="34">
        <v>-11.5</v>
      </c>
      <c r="F5898" s="34">
        <v>9.9</v>
      </c>
      <c r="G5898" s="35">
        <v>524</v>
      </c>
      <c r="H5898" s="35">
        <v>13</v>
      </c>
      <c r="I5898" s="36"/>
    </row>
    <row r="5899" spans="2:9" ht="15.75" thickTop="1" thickBot="1" x14ac:dyDescent="0.25">
      <c r="B5899" s="22">
        <v>5894</v>
      </c>
      <c r="C5899" s="32">
        <v>80636</v>
      </c>
      <c r="D5899" s="33" t="s">
        <v>4484</v>
      </c>
      <c r="E5899" s="34">
        <v>-11.2</v>
      </c>
      <c r="F5899" s="34">
        <v>10.1</v>
      </c>
      <c r="G5899" s="35">
        <v>521</v>
      </c>
      <c r="H5899" s="35">
        <v>13</v>
      </c>
      <c r="I5899" s="36"/>
    </row>
    <row r="5900" spans="2:9" ht="15.75" thickTop="1" thickBot="1" x14ac:dyDescent="0.25">
      <c r="B5900" s="22">
        <v>5895</v>
      </c>
      <c r="C5900" s="32">
        <v>80637</v>
      </c>
      <c r="D5900" s="33" t="s">
        <v>4484</v>
      </c>
      <c r="E5900" s="34">
        <v>-11.5</v>
      </c>
      <c r="F5900" s="34">
        <v>9.8000000000000007</v>
      </c>
      <c r="G5900" s="35">
        <v>520</v>
      </c>
      <c r="H5900" s="35">
        <v>13</v>
      </c>
      <c r="I5900" s="36"/>
    </row>
    <row r="5901" spans="2:9" ht="15.75" thickTop="1" thickBot="1" x14ac:dyDescent="0.25">
      <c r="B5901" s="22">
        <v>5896</v>
      </c>
      <c r="C5901" s="32">
        <v>80638</v>
      </c>
      <c r="D5901" s="33" t="s">
        <v>4484</v>
      </c>
      <c r="E5901" s="34">
        <v>-12.8</v>
      </c>
      <c r="F5901" s="34">
        <v>9.1</v>
      </c>
      <c r="G5901" s="35">
        <v>518</v>
      </c>
      <c r="H5901" s="35">
        <v>13</v>
      </c>
      <c r="I5901" s="36"/>
    </row>
    <row r="5902" spans="2:9" ht="15.75" thickTop="1" thickBot="1" x14ac:dyDescent="0.25">
      <c r="B5902" s="22">
        <v>5897</v>
      </c>
      <c r="C5902" s="32">
        <v>80639</v>
      </c>
      <c r="D5902" s="33" t="s">
        <v>4484</v>
      </c>
      <c r="E5902" s="34">
        <v>-12.8</v>
      </c>
      <c r="F5902" s="34">
        <v>9</v>
      </c>
      <c r="G5902" s="35">
        <v>528</v>
      </c>
      <c r="H5902" s="35">
        <v>13</v>
      </c>
      <c r="I5902" s="36"/>
    </row>
    <row r="5903" spans="2:9" ht="15.75" thickTop="1" thickBot="1" x14ac:dyDescent="0.25">
      <c r="B5903" s="22">
        <v>5898</v>
      </c>
      <c r="C5903" s="32">
        <v>80686</v>
      </c>
      <c r="D5903" s="33" t="s">
        <v>4484</v>
      </c>
      <c r="E5903" s="34">
        <v>-12.7</v>
      </c>
      <c r="F5903" s="34">
        <v>9.1</v>
      </c>
      <c r="G5903" s="35">
        <v>534</v>
      </c>
      <c r="H5903" s="35">
        <v>13</v>
      </c>
      <c r="I5903" s="36"/>
    </row>
    <row r="5904" spans="2:9" ht="15.75" thickTop="1" thickBot="1" x14ac:dyDescent="0.25">
      <c r="B5904" s="22">
        <v>5899</v>
      </c>
      <c r="C5904" s="32">
        <v>80687</v>
      </c>
      <c r="D5904" s="33" t="s">
        <v>4484</v>
      </c>
      <c r="E5904" s="34">
        <v>-12.9</v>
      </c>
      <c r="F5904" s="34">
        <v>9</v>
      </c>
      <c r="G5904" s="35">
        <v>532</v>
      </c>
      <c r="H5904" s="35">
        <v>13</v>
      </c>
      <c r="I5904" s="36"/>
    </row>
    <row r="5905" spans="2:9" ht="15.75" thickTop="1" thickBot="1" x14ac:dyDescent="0.25">
      <c r="B5905" s="22">
        <v>5900</v>
      </c>
      <c r="C5905" s="32">
        <v>80689</v>
      </c>
      <c r="D5905" s="33" t="s">
        <v>4484</v>
      </c>
      <c r="E5905" s="34">
        <v>-13.2</v>
      </c>
      <c r="F5905" s="34">
        <v>8.9</v>
      </c>
      <c r="G5905" s="35">
        <v>533</v>
      </c>
      <c r="H5905" s="35">
        <v>13</v>
      </c>
      <c r="I5905" s="36"/>
    </row>
    <row r="5906" spans="2:9" ht="15.75" thickTop="1" thickBot="1" x14ac:dyDescent="0.25">
      <c r="B5906" s="22">
        <v>5901</v>
      </c>
      <c r="C5906" s="32">
        <v>80796</v>
      </c>
      <c r="D5906" s="33" t="s">
        <v>4484</v>
      </c>
      <c r="E5906" s="34">
        <v>-11.3</v>
      </c>
      <c r="F5906" s="34">
        <v>10</v>
      </c>
      <c r="G5906" s="35">
        <v>520</v>
      </c>
      <c r="H5906" s="35">
        <v>13</v>
      </c>
      <c r="I5906" s="36"/>
    </row>
    <row r="5907" spans="2:9" ht="15.75" thickTop="1" thickBot="1" x14ac:dyDescent="0.25">
      <c r="B5907" s="22">
        <v>5902</v>
      </c>
      <c r="C5907" s="32">
        <v>80797</v>
      </c>
      <c r="D5907" s="33" t="s">
        <v>4484</v>
      </c>
      <c r="E5907" s="34">
        <v>-11.3</v>
      </c>
      <c r="F5907" s="34">
        <v>10</v>
      </c>
      <c r="G5907" s="35">
        <v>520</v>
      </c>
      <c r="H5907" s="35">
        <v>13</v>
      </c>
      <c r="I5907" s="36"/>
    </row>
    <row r="5908" spans="2:9" ht="15.75" thickTop="1" thickBot="1" x14ac:dyDescent="0.25">
      <c r="B5908" s="22">
        <v>5903</v>
      </c>
      <c r="C5908" s="32">
        <v>80798</v>
      </c>
      <c r="D5908" s="33" t="s">
        <v>4484</v>
      </c>
      <c r="E5908" s="34">
        <v>-11.3</v>
      </c>
      <c r="F5908" s="34">
        <v>10</v>
      </c>
      <c r="G5908" s="35">
        <v>520</v>
      </c>
      <c r="H5908" s="35">
        <v>13</v>
      </c>
      <c r="I5908" s="36"/>
    </row>
    <row r="5909" spans="2:9" ht="15.75" thickTop="1" thickBot="1" x14ac:dyDescent="0.25">
      <c r="B5909" s="22">
        <v>5904</v>
      </c>
      <c r="C5909" s="32">
        <v>80799</v>
      </c>
      <c r="D5909" s="33" t="s">
        <v>4484</v>
      </c>
      <c r="E5909" s="34">
        <v>-11.2</v>
      </c>
      <c r="F5909" s="34">
        <v>10.199999999999999</v>
      </c>
      <c r="G5909" s="35">
        <v>518</v>
      </c>
      <c r="H5909" s="35">
        <v>13</v>
      </c>
      <c r="I5909" s="36"/>
    </row>
    <row r="5910" spans="2:9" ht="15.75" thickTop="1" thickBot="1" x14ac:dyDescent="0.25">
      <c r="B5910" s="22">
        <v>5905</v>
      </c>
      <c r="C5910" s="32">
        <v>80801</v>
      </c>
      <c r="D5910" s="33" t="s">
        <v>4484</v>
      </c>
      <c r="E5910" s="34">
        <v>-11.3</v>
      </c>
      <c r="F5910" s="34">
        <v>10</v>
      </c>
      <c r="G5910" s="35">
        <v>517</v>
      </c>
      <c r="H5910" s="35">
        <v>13</v>
      </c>
      <c r="I5910" s="36"/>
    </row>
    <row r="5911" spans="2:9" ht="15.75" thickTop="1" thickBot="1" x14ac:dyDescent="0.25">
      <c r="B5911" s="22">
        <v>5906</v>
      </c>
      <c r="C5911" s="32">
        <v>80802</v>
      </c>
      <c r="D5911" s="33" t="s">
        <v>4484</v>
      </c>
      <c r="E5911" s="34">
        <v>-12.2</v>
      </c>
      <c r="F5911" s="34">
        <v>9.4</v>
      </c>
      <c r="G5911" s="35">
        <v>508</v>
      </c>
      <c r="H5911" s="35">
        <v>13</v>
      </c>
      <c r="I5911" s="36"/>
    </row>
    <row r="5912" spans="2:9" ht="15.75" thickTop="1" thickBot="1" x14ac:dyDescent="0.25">
      <c r="B5912" s="22">
        <v>5907</v>
      </c>
      <c r="C5912" s="32">
        <v>80803</v>
      </c>
      <c r="D5912" s="33" t="s">
        <v>4484</v>
      </c>
      <c r="E5912" s="34">
        <v>-11.4</v>
      </c>
      <c r="F5912" s="34">
        <v>9.9</v>
      </c>
      <c r="G5912" s="35">
        <v>511</v>
      </c>
      <c r="H5912" s="35">
        <v>13</v>
      </c>
      <c r="I5912" s="36"/>
    </row>
    <row r="5913" spans="2:9" ht="15.75" thickTop="1" thickBot="1" x14ac:dyDescent="0.25">
      <c r="B5913" s="22">
        <v>5908</v>
      </c>
      <c r="C5913" s="32">
        <v>80804</v>
      </c>
      <c r="D5913" s="33" t="s">
        <v>4484</v>
      </c>
      <c r="E5913" s="34">
        <v>-11.4</v>
      </c>
      <c r="F5913" s="34">
        <v>9.9</v>
      </c>
      <c r="G5913" s="35">
        <v>511</v>
      </c>
      <c r="H5913" s="35">
        <v>13</v>
      </c>
      <c r="I5913" s="36"/>
    </row>
    <row r="5914" spans="2:9" ht="15.75" thickTop="1" thickBot="1" x14ac:dyDescent="0.25">
      <c r="B5914" s="22">
        <v>5909</v>
      </c>
      <c r="C5914" s="32">
        <v>80805</v>
      </c>
      <c r="D5914" s="33" t="s">
        <v>4484</v>
      </c>
      <c r="E5914" s="34">
        <v>-13.1</v>
      </c>
      <c r="F5914" s="34">
        <v>9</v>
      </c>
      <c r="G5914" s="35">
        <v>501</v>
      </c>
      <c r="H5914" s="35">
        <v>13</v>
      </c>
      <c r="I5914" s="36"/>
    </row>
    <row r="5915" spans="2:9" ht="15.75" thickTop="1" thickBot="1" x14ac:dyDescent="0.25">
      <c r="B5915" s="22">
        <v>5910</v>
      </c>
      <c r="C5915" s="32">
        <v>80807</v>
      </c>
      <c r="D5915" s="33" t="s">
        <v>4484</v>
      </c>
      <c r="E5915" s="34">
        <v>-12.5</v>
      </c>
      <c r="F5915" s="34">
        <v>9.1999999999999993</v>
      </c>
      <c r="G5915" s="35">
        <v>505</v>
      </c>
      <c r="H5915" s="35">
        <v>13</v>
      </c>
      <c r="I5915" s="36"/>
    </row>
    <row r="5916" spans="2:9" ht="15.75" thickTop="1" thickBot="1" x14ac:dyDescent="0.25">
      <c r="B5916" s="22">
        <v>5911</v>
      </c>
      <c r="C5916" s="32">
        <v>80809</v>
      </c>
      <c r="D5916" s="33" t="s">
        <v>4484</v>
      </c>
      <c r="E5916" s="34">
        <v>-12.9</v>
      </c>
      <c r="F5916" s="34">
        <v>9</v>
      </c>
      <c r="G5916" s="35">
        <v>509</v>
      </c>
      <c r="H5916" s="35">
        <v>13</v>
      </c>
      <c r="I5916" s="36"/>
    </row>
    <row r="5917" spans="2:9" ht="15.75" thickTop="1" thickBot="1" x14ac:dyDescent="0.25">
      <c r="B5917" s="22">
        <v>5912</v>
      </c>
      <c r="C5917" s="32">
        <v>80933</v>
      </c>
      <c r="D5917" s="33" t="s">
        <v>4484</v>
      </c>
      <c r="E5917" s="34">
        <v>-13.1</v>
      </c>
      <c r="F5917" s="34">
        <v>9</v>
      </c>
      <c r="G5917" s="35">
        <v>495</v>
      </c>
      <c r="H5917" s="35">
        <v>13</v>
      </c>
      <c r="I5917" s="36"/>
    </row>
    <row r="5918" spans="2:9" ht="15.75" thickTop="1" thickBot="1" x14ac:dyDescent="0.25">
      <c r="B5918" s="22">
        <v>5913</v>
      </c>
      <c r="C5918" s="32">
        <v>80935</v>
      </c>
      <c r="D5918" s="33" t="s">
        <v>4484</v>
      </c>
      <c r="E5918" s="34">
        <v>-12.8</v>
      </c>
      <c r="F5918" s="34">
        <v>9.1</v>
      </c>
      <c r="G5918" s="35">
        <v>503</v>
      </c>
      <c r="H5918" s="35">
        <v>13</v>
      </c>
      <c r="I5918" s="36"/>
    </row>
    <row r="5919" spans="2:9" ht="15.75" thickTop="1" thickBot="1" x14ac:dyDescent="0.25">
      <c r="B5919" s="22">
        <v>5914</v>
      </c>
      <c r="C5919" s="32">
        <v>80937</v>
      </c>
      <c r="D5919" s="33" t="s">
        <v>4484</v>
      </c>
      <c r="E5919" s="34">
        <v>-13.5</v>
      </c>
      <c r="F5919" s="34">
        <v>8.9</v>
      </c>
      <c r="G5919" s="35">
        <v>497</v>
      </c>
      <c r="H5919" s="35">
        <v>13</v>
      </c>
      <c r="I5919" s="36"/>
    </row>
    <row r="5920" spans="2:9" ht="15.75" thickTop="1" thickBot="1" x14ac:dyDescent="0.25">
      <c r="B5920" s="22">
        <v>5915</v>
      </c>
      <c r="C5920" s="32">
        <v>80939</v>
      </c>
      <c r="D5920" s="33" t="s">
        <v>4484</v>
      </c>
      <c r="E5920" s="34">
        <v>-12.9</v>
      </c>
      <c r="F5920" s="34">
        <v>9.1999999999999993</v>
      </c>
      <c r="G5920" s="35">
        <v>495</v>
      </c>
      <c r="H5920" s="35">
        <v>13</v>
      </c>
      <c r="I5920" s="36"/>
    </row>
    <row r="5921" spans="2:9" ht="15.75" thickTop="1" thickBot="1" x14ac:dyDescent="0.25">
      <c r="B5921" s="22">
        <v>5916</v>
      </c>
      <c r="C5921" s="32">
        <v>80992</v>
      </c>
      <c r="D5921" s="33" t="s">
        <v>4484</v>
      </c>
      <c r="E5921" s="34">
        <v>-12.7</v>
      </c>
      <c r="F5921" s="34">
        <v>9.1</v>
      </c>
      <c r="G5921" s="35">
        <v>510</v>
      </c>
      <c r="H5921" s="35">
        <v>13</v>
      </c>
      <c r="I5921" s="36"/>
    </row>
    <row r="5922" spans="2:9" ht="15.75" thickTop="1" thickBot="1" x14ac:dyDescent="0.25">
      <c r="B5922" s="22">
        <v>5917</v>
      </c>
      <c r="C5922" s="32">
        <v>80993</v>
      </c>
      <c r="D5922" s="33" t="s">
        <v>4484</v>
      </c>
      <c r="E5922" s="34">
        <v>-13</v>
      </c>
      <c r="F5922" s="34">
        <v>9</v>
      </c>
      <c r="G5922" s="35">
        <v>509</v>
      </c>
      <c r="H5922" s="35">
        <v>13</v>
      </c>
      <c r="I5922" s="36"/>
    </row>
    <row r="5923" spans="2:9" ht="15.75" thickTop="1" thickBot="1" x14ac:dyDescent="0.25">
      <c r="B5923" s="22">
        <v>5918</v>
      </c>
      <c r="C5923" s="32">
        <v>80995</v>
      </c>
      <c r="D5923" s="33" t="s">
        <v>4484</v>
      </c>
      <c r="E5923" s="34">
        <v>-13.6</v>
      </c>
      <c r="F5923" s="34">
        <v>8.8000000000000007</v>
      </c>
      <c r="G5923" s="35">
        <v>495</v>
      </c>
      <c r="H5923" s="35">
        <v>13</v>
      </c>
      <c r="I5923" s="36"/>
    </row>
    <row r="5924" spans="2:9" ht="15.75" thickTop="1" thickBot="1" x14ac:dyDescent="0.25">
      <c r="B5924" s="22">
        <v>5919</v>
      </c>
      <c r="C5924" s="32">
        <v>80997</v>
      </c>
      <c r="D5924" s="33" t="s">
        <v>4484</v>
      </c>
      <c r="E5924" s="34">
        <v>-13.3</v>
      </c>
      <c r="F5924" s="34">
        <v>8.9</v>
      </c>
      <c r="G5924" s="35">
        <v>515</v>
      </c>
      <c r="H5924" s="35">
        <v>13</v>
      </c>
      <c r="I5924" s="36"/>
    </row>
    <row r="5925" spans="2:9" ht="15.75" thickTop="1" thickBot="1" x14ac:dyDescent="0.25">
      <c r="B5925" s="22">
        <v>5920</v>
      </c>
      <c r="C5925" s="32">
        <v>80999</v>
      </c>
      <c r="D5925" s="33" t="s">
        <v>4484</v>
      </c>
      <c r="E5925" s="34">
        <v>-13.3</v>
      </c>
      <c r="F5925" s="34">
        <v>8.9</v>
      </c>
      <c r="G5925" s="35">
        <v>509</v>
      </c>
      <c r="H5925" s="35">
        <v>13</v>
      </c>
      <c r="I5925" s="36"/>
    </row>
    <row r="5926" spans="2:9" ht="15.75" thickTop="1" thickBot="1" x14ac:dyDescent="0.25">
      <c r="B5926" s="22">
        <v>5921</v>
      </c>
      <c r="C5926" s="32">
        <v>81241</v>
      </c>
      <c r="D5926" s="33" t="s">
        <v>4484</v>
      </c>
      <c r="E5926" s="34">
        <v>-13.1</v>
      </c>
      <c r="F5926" s="34">
        <v>9</v>
      </c>
      <c r="G5926" s="35">
        <v>532</v>
      </c>
      <c r="H5926" s="35">
        <v>13</v>
      </c>
      <c r="I5926" s="36"/>
    </row>
    <row r="5927" spans="2:9" ht="15.75" thickTop="1" thickBot="1" x14ac:dyDescent="0.25">
      <c r="B5927" s="22">
        <v>5922</v>
      </c>
      <c r="C5927" s="32">
        <v>81243</v>
      </c>
      <c r="D5927" s="33" t="s">
        <v>4484</v>
      </c>
      <c r="E5927" s="34">
        <v>-13.2</v>
      </c>
      <c r="F5927" s="34">
        <v>9</v>
      </c>
      <c r="G5927" s="35">
        <v>530</v>
      </c>
      <c r="H5927" s="35">
        <v>13</v>
      </c>
      <c r="I5927" s="36"/>
    </row>
    <row r="5928" spans="2:9" ht="15.75" thickTop="1" thickBot="1" x14ac:dyDescent="0.25">
      <c r="B5928" s="22">
        <v>5923</v>
      </c>
      <c r="C5928" s="32">
        <v>81245</v>
      </c>
      <c r="D5928" s="33" t="s">
        <v>4484</v>
      </c>
      <c r="E5928" s="34">
        <v>-13.1</v>
      </c>
      <c r="F5928" s="34">
        <v>9</v>
      </c>
      <c r="G5928" s="35">
        <v>523</v>
      </c>
      <c r="H5928" s="35">
        <v>13</v>
      </c>
      <c r="I5928" s="36"/>
    </row>
    <row r="5929" spans="2:9" ht="15.75" thickTop="1" thickBot="1" x14ac:dyDescent="0.25">
      <c r="B5929" s="22">
        <v>5924</v>
      </c>
      <c r="C5929" s="32">
        <v>81247</v>
      </c>
      <c r="D5929" s="33" t="s">
        <v>4484</v>
      </c>
      <c r="E5929" s="34">
        <v>-13</v>
      </c>
      <c r="F5929" s="34">
        <v>9</v>
      </c>
      <c r="G5929" s="35">
        <v>517</v>
      </c>
      <c r="H5929" s="35">
        <v>13</v>
      </c>
      <c r="I5929" s="36"/>
    </row>
    <row r="5930" spans="2:9" ht="15.75" thickTop="1" thickBot="1" x14ac:dyDescent="0.25">
      <c r="B5930" s="22">
        <v>5925</v>
      </c>
      <c r="C5930" s="32">
        <v>81249</v>
      </c>
      <c r="D5930" s="33" t="s">
        <v>4484</v>
      </c>
      <c r="E5930" s="34">
        <v>-13.7</v>
      </c>
      <c r="F5930" s="34">
        <v>8.8000000000000007</v>
      </c>
      <c r="G5930" s="35">
        <v>533</v>
      </c>
      <c r="H5930" s="35">
        <v>13</v>
      </c>
      <c r="I5930" s="36"/>
    </row>
    <row r="5931" spans="2:9" ht="15.75" thickTop="1" thickBot="1" x14ac:dyDescent="0.25">
      <c r="B5931" s="22">
        <v>5926</v>
      </c>
      <c r="C5931" s="32">
        <v>81369</v>
      </c>
      <c r="D5931" s="33" t="s">
        <v>4484</v>
      </c>
      <c r="E5931" s="34">
        <v>-12.8</v>
      </c>
      <c r="F5931" s="34">
        <v>9.1</v>
      </c>
      <c r="G5931" s="35">
        <v>545</v>
      </c>
      <c r="H5931" s="35">
        <v>13</v>
      </c>
      <c r="I5931" s="36"/>
    </row>
    <row r="5932" spans="2:9" ht="15.75" thickTop="1" thickBot="1" x14ac:dyDescent="0.25">
      <c r="B5932" s="22">
        <v>5927</v>
      </c>
      <c r="C5932" s="32">
        <v>81371</v>
      </c>
      <c r="D5932" s="33" t="s">
        <v>4484</v>
      </c>
      <c r="E5932" s="34">
        <v>-12.6</v>
      </c>
      <c r="F5932" s="34">
        <v>9.1999999999999993</v>
      </c>
      <c r="G5932" s="35">
        <v>531</v>
      </c>
      <c r="H5932" s="35">
        <v>13</v>
      </c>
      <c r="I5932" s="36"/>
    </row>
    <row r="5933" spans="2:9" ht="15.75" thickTop="1" thickBot="1" x14ac:dyDescent="0.25">
      <c r="B5933" s="22">
        <v>5928</v>
      </c>
      <c r="C5933" s="32">
        <v>81373</v>
      </c>
      <c r="D5933" s="33" t="s">
        <v>4484</v>
      </c>
      <c r="E5933" s="34">
        <v>-11.8</v>
      </c>
      <c r="F5933" s="34">
        <v>9.6</v>
      </c>
      <c r="G5933" s="35">
        <v>538</v>
      </c>
      <c r="H5933" s="35">
        <v>13</v>
      </c>
      <c r="I5933" s="36"/>
    </row>
    <row r="5934" spans="2:9" ht="15.75" thickTop="1" thickBot="1" x14ac:dyDescent="0.25">
      <c r="B5934" s="22">
        <v>5929</v>
      </c>
      <c r="C5934" s="32">
        <v>81375</v>
      </c>
      <c r="D5934" s="33" t="s">
        <v>4484</v>
      </c>
      <c r="E5934" s="34">
        <v>-13.3</v>
      </c>
      <c r="F5934" s="34">
        <v>8.9</v>
      </c>
      <c r="G5934" s="35">
        <v>542</v>
      </c>
      <c r="H5934" s="35">
        <v>13</v>
      </c>
      <c r="I5934" s="36"/>
    </row>
    <row r="5935" spans="2:9" ht="15.75" thickTop="1" thickBot="1" x14ac:dyDescent="0.25">
      <c r="B5935" s="22">
        <v>5930</v>
      </c>
      <c r="C5935" s="32">
        <v>81377</v>
      </c>
      <c r="D5935" s="33" t="s">
        <v>4484</v>
      </c>
      <c r="E5935" s="34">
        <v>-13.3</v>
      </c>
      <c r="F5935" s="34">
        <v>8.9</v>
      </c>
      <c r="G5935" s="35">
        <v>546</v>
      </c>
      <c r="H5935" s="35">
        <v>13</v>
      </c>
      <c r="I5935" s="36"/>
    </row>
    <row r="5936" spans="2:9" ht="15.75" thickTop="1" thickBot="1" x14ac:dyDescent="0.25">
      <c r="B5936" s="22">
        <v>5931</v>
      </c>
      <c r="C5936" s="32">
        <v>81379</v>
      </c>
      <c r="D5936" s="33" t="s">
        <v>4484</v>
      </c>
      <c r="E5936" s="34">
        <v>-13</v>
      </c>
      <c r="F5936" s="34">
        <v>9</v>
      </c>
      <c r="G5936" s="35">
        <v>551</v>
      </c>
      <c r="H5936" s="35">
        <v>13</v>
      </c>
      <c r="I5936" s="36"/>
    </row>
    <row r="5937" spans="2:9" ht="15.75" thickTop="1" thickBot="1" x14ac:dyDescent="0.25">
      <c r="B5937" s="22">
        <v>5932</v>
      </c>
      <c r="C5937" s="32">
        <v>81475</v>
      </c>
      <c r="D5937" s="33" t="s">
        <v>4484</v>
      </c>
      <c r="E5937" s="34">
        <v>-13.9</v>
      </c>
      <c r="F5937" s="34">
        <v>8.6</v>
      </c>
      <c r="G5937" s="35">
        <v>564</v>
      </c>
      <c r="H5937" s="35">
        <v>13</v>
      </c>
      <c r="I5937" s="36"/>
    </row>
    <row r="5938" spans="2:9" ht="15.75" thickTop="1" thickBot="1" x14ac:dyDescent="0.25">
      <c r="B5938" s="22">
        <v>5933</v>
      </c>
      <c r="C5938" s="32">
        <v>81476</v>
      </c>
      <c r="D5938" s="33" t="s">
        <v>4484</v>
      </c>
      <c r="E5938" s="34">
        <v>-13.7</v>
      </c>
      <c r="F5938" s="34">
        <v>8.6999999999999993</v>
      </c>
      <c r="G5938" s="35">
        <v>565</v>
      </c>
      <c r="H5938" s="35">
        <v>13</v>
      </c>
      <c r="I5938" s="36"/>
    </row>
    <row r="5939" spans="2:9" ht="15.75" thickTop="1" thickBot="1" x14ac:dyDescent="0.25">
      <c r="B5939" s="22">
        <v>5934</v>
      </c>
      <c r="C5939" s="32">
        <v>81477</v>
      </c>
      <c r="D5939" s="33" t="s">
        <v>4484</v>
      </c>
      <c r="E5939" s="34">
        <v>-13.5</v>
      </c>
      <c r="F5939" s="34">
        <v>8.8000000000000007</v>
      </c>
      <c r="G5939" s="35">
        <v>565</v>
      </c>
      <c r="H5939" s="35">
        <v>13</v>
      </c>
      <c r="I5939" s="36"/>
    </row>
    <row r="5940" spans="2:9" ht="15.75" thickTop="1" thickBot="1" x14ac:dyDescent="0.25">
      <c r="B5940" s="22">
        <v>5935</v>
      </c>
      <c r="C5940" s="32">
        <v>81479</v>
      </c>
      <c r="D5940" s="33" t="s">
        <v>4484</v>
      </c>
      <c r="E5940" s="34">
        <v>-13.5</v>
      </c>
      <c r="F5940" s="34">
        <v>8.8000000000000007</v>
      </c>
      <c r="G5940" s="35">
        <v>570</v>
      </c>
      <c r="H5940" s="35">
        <v>13</v>
      </c>
      <c r="I5940" s="36"/>
    </row>
    <row r="5941" spans="2:9" ht="15.75" thickTop="1" thickBot="1" x14ac:dyDescent="0.25">
      <c r="B5941" s="22">
        <v>5936</v>
      </c>
      <c r="C5941" s="32">
        <v>81539</v>
      </c>
      <c r="D5941" s="33" t="s">
        <v>4484</v>
      </c>
      <c r="E5941" s="34">
        <v>-12.6</v>
      </c>
      <c r="F5941" s="34">
        <v>9.1999999999999993</v>
      </c>
      <c r="G5941" s="35">
        <v>540</v>
      </c>
      <c r="H5941" s="35">
        <v>13</v>
      </c>
      <c r="I5941" s="36"/>
    </row>
    <row r="5942" spans="2:9" ht="15.75" thickTop="1" thickBot="1" x14ac:dyDescent="0.25">
      <c r="B5942" s="22">
        <v>5937</v>
      </c>
      <c r="C5942" s="32">
        <v>81541</v>
      </c>
      <c r="D5942" s="33" t="s">
        <v>4484</v>
      </c>
      <c r="E5942" s="34">
        <v>-12.5</v>
      </c>
      <c r="F5942" s="34">
        <v>9.1999999999999993</v>
      </c>
      <c r="G5942" s="35">
        <v>530</v>
      </c>
      <c r="H5942" s="35">
        <v>13</v>
      </c>
      <c r="I5942" s="36"/>
    </row>
    <row r="5943" spans="2:9" ht="15.75" thickTop="1" thickBot="1" x14ac:dyDescent="0.25">
      <c r="B5943" s="22">
        <v>5938</v>
      </c>
      <c r="C5943" s="32">
        <v>81543</v>
      </c>
      <c r="D5943" s="33" t="s">
        <v>4484</v>
      </c>
      <c r="E5943" s="34">
        <v>-12.5</v>
      </c>
      <c r="F5943" s="34">
        <v>9.1999999999999993</v>
      </c>
      <c r="G5943" s="35">
        <v>523</v>
      </c>
      <c r="H5943" s="35">
        <v>13</v>
      </c>
      <c r="I5943" s="36"/>
    </row>
    <row r="5944" spans="2:9" ht="15.75" thickTop="1" thickBot="1" x14ac:dyDescent="0.25">
      <c r="B5944" s="22">
        <v>5939</v>
      </c>
      <c r="C5944" s="32">
        <v>81545</v>
      </c>
      <c r="D5944" s="33" t="s">
        <v>4484</v>
      </c>
      <c r="E5944" s="34">
        <v>-13.8</v>
      </c>
      <c r="F5944" s="34">
        <v>8.6</v>
      </c>
      <c r="G5944" s="35">
        <v>567</v>
      </c>
      <c r="H5944" s="35">
        <v>13</v>
      </c>
      <c r="I5944" s="36"/>
    </row>
    <row r="5945" spans="2:9" ht="15.75" thickTop="1" thickBot="1" x14ac:dyDescent="0.25">
      <c r="B5945" s="22">
        <v>5940</v>
      </c>
      <c r="C5945" s="32">
        <v>81547</v>
      </c>
      <c r="D5945" s="33" t="s">
        <v>4484</v>
      </c>
      <c r="E5945" s="34">
        <v>-12.8</v>
      </c>
      <c r="F5945" s="34">
        <v>9.1</v>
      </c>
      <c r="G5945" s="35">
        <v>538</v>
      </c>
      <c r="H5945" s="35">
        <v>13</v>
      </c>
      <c r="I5945" s="36"/>
    </row>
    <row r="5946" spans="2:9" ht="15.75" thickTop="1" thickBot="1" x14ac:dyDescent="0.25">
      <c r="B5946" s="22">
        <v>5941</v>
      </c>
      <c r="C5946" s="32">
        <v>81549</v>
      </c>
      <c r="D5946" s="33" t="s">
        <v>4484</v>
      </c>
      <c r="E5946" s="34">
        <v>-13.1</v>
      </c>
      <c r="F5946" s="34">
        <v>9</v>
      </c>
      <c r="G5946" s="35">
        <v>541</v>
      </c>
      <c r="H5946" s="35">
        <v>13</v>
      </c>
      <c r="I5946" s="36"/>
    </row>
    <row r="5947" spans="2:9" ht="15.75" thickTop="1" thickBot="1" x14ac:dyDescent="0.25">
      <c r="B5947" s="22">
        <v>5942</v>
      </c>
      <c r="C5947" s="32">
        <v>81667</v>
      </c>
      <c r="D5947" s="33" t="s">
        <v>4484</v>
      </c>
      <c r="E5947" s="34">
        <v>-11.5</v>
      </c>
      <c r="F5947" s="34">
        <v>9.8000000000000007</v>
      </c>
      <c r="G5947" s="35">
        <v>537</v>
      </c>
      <c r="H5947" s="35">
        <v>13</v>
      </c>
      <c r="I5947" s="36"/>
    </row>
    <row r="5948" spans="2:9" ht="15.75" thickTop="1" thickBot="1" x14ac:dyDescent="0.25">
      <c r="B5948" s="22">
        <v>5943</v>
      </c>
      <c r="C5948" s="32">
        <v>81669</v>
      </c>
      <c r="D5948" s="33" t="s">
        <v>4484</v>
      </c>
      <c r="E5948" s="34">
        <v>-12.5</v>
      </c>
      <c r="F5948" s="34">
        <v>9.1999999999999993</v>
      </c>
      <c r="G5948" s="35">
        <v>533</v>
      </c>
      <c r="H5948" s="35">
        <v>13</v>
      </c>
      <c r="I5948" s="36"/>
    </row>
    <row r="5949" spans="2:9" ht="15.75" thickTop="1" thickBot="1" x14ac:dyDescent="0.25">
      <c r="B5949" s="22">
        <v>5944</v>
      </c>
      <c r="C5949" s="32">
        <v>81671</v>
      </c>
      <c r="D5949" s="33" t="s">
        <v>4484</v>
      </c>
      <c r="E5949" s="34">
        <v>-12.7</v>
      </c>
      <c r="F5949" s="34">
        <v>9.1</v>
      </c>
      <c r="G5949" s="35">
        <v>533</v>
      </c>
      <c r="H5949" s="35">
        <v>13</v>
      </c>
      <c r="I5949" s="36"/>
    </row>
    <row r="5950" spans="2:9" ht="15.75" thickTop="1" thickBot="1" x14ac:dyDescent="0.25">
      <c r="B5950" s="22">
        <v>5945</v>
      </c>
      <c r="C5950" s="32">
        <v>81673</v>
      </c>
      <c r="D5950" s="33" t="s">
        <v>4484</v>
      </c>
      <c r="E5950" s="34">
        <v>-12.8</v>
      </c>
      <c r="F5950" s="34">
        <v>9.1</v>
      </c>
      <c r="G5950" s="35">
        <v>526</v>
      </c>
      <c r="H5950" s="35">
        <v>13</v>
      </c>
      <c r="I5950" s="36"/>
    </row>
    <row r="5951" spans="2:9" ht="15.75" thickTop="1" thickBot="1" x14ac:dyDescent="0.25">
      <c r="B5951" s="22">
        <v>5946</v>
      </c>
      <c r="C5951" s="32">
        <v>81675</v>
      </c>
      <c r="D5951" s="33" t="s">
        <v>4484</v>
      </c>
      <c r="E5951" s="34">
        <v>-12.3</v>
      </c>
      <c r="F5951" s="34">
        <v>9.3000000000000007</v>
      </c>
      <c r="G5951" s="35">
        <v>532</v>
      </c>
      <c r="H5951" s="35">
        <v>13</v>
      </c>
      <c r="I5951" s="36"/>
    </row>
    <row r="5952" spans="2:9" ht="15.75" thickTop="1" thickBot="1" x14ac:dyDescent="0.25">
      <c r="B5952" s="22">
        <v>5947</v>
      </c>
      <c r="C5952" s="32">
        <v>81677</v>
      </c>
      <c r="D5952" s="33" t="s">
        <v>4484</v>
      </c>
      <c r="E5952" s="34">
        <v>-13</v>
      </c>
      <c r="F5952" s="34">
        <v>9</v>
      </c>
      <c r="G5952" s="35">
        <v>530</v>
      </c>
      <c r="H5952" s="35">
        <v>13</v>
      </c>
      <c r="I5952" s="36"/>
    </row>
    <row r="5953" spans="2:9" ht="15.75" thickTop="1" thickBot="1" x14ac:dyDescent="0.25">
      <c r="B5953" s="22">
        <v>5948</v>
      </c>
      <c r="C5953" s="32">
        <v>81679</v>
      </c>
      <c r="D5953" s="33" t="s">
        <v>4484</v>
      </c>
      <c r="E5953" s="34">
        <v>-12.3</v>
      </c>
      <c r="F5953" s="34">
        <v>9.3000000000000007</v>
      </c>
      <c r="G5953" s="35">
        <v>524</v>
      </c>
      <c r="H5953" s="35">
        <v>13</v>
      </c>
      <c r="I5953" s="36"/>
    </row>
    <row r="5954" spans="2:9" ht="15.75" thickTop="1" thickBot="1" x14ac:dyDescent="0.25">
      <c r="B5954" s="22">
        <v>5949</v>
      </c>
      <c r="C5954" s="32">
        <v>81735</v>
      </c>
      <c r="D5954" s="33" t="s">
        <v>4484</v>
      </c>
      <c r="E5954" s="34">
        <v>-13</v>
      </c>
      <c r="F5954" s="34">
        <v>9</v>
      </c>
      <c r="G5954" s="35">
        <v>538</v>
      </c>
      <c r="H5954" s="35">
        <v>13</v>
      </c>
      <c r="I5954" s="36"/>
    </row>
    <row r="5955" spans="2:9" ht="15.75" thickTop="1" thickBot="1" x14ac:dyDescent="0.25">
      <c r="B5955" s="22">
        <v>5950</v>
      </c>
      <c r="C5955" s="32">
        <v>81737</v>
      </c>
      <c r="D5955" s="33" t="s">
        <v>4484</v>
      </c>
      <c r="E5955" s="34">
        <v>-13</v>
      </c>
      <c r="F5955" s="34">
        <v>9.1</v>
      </c>
      <c r="G5955" s="35">
        <v>541</v>
      </c>
      <c r="H5955" s="35">
        <v>13</v>
      </c>
      <c r="I5955" s="36"/>
    </row>
    <row r="5956" spans="2:9" ht="15.75" thickTop="1" thickBot="1" x14ac:dyDescent="0.25">
      <c r="B5956" s="22">
        <v>5951</v>
      </c>
      <c r="C5956" s="32">
        <v>81739</v>
      </c>
      <c r="D5956" s="33" t="s">
        <v>4484</v>
      </c>
      <c r="E5956" s="34">
        <v>-13.5</v>
      </c>
      <c r="F5956" s="34">
        <v>8.8000000000000007</v>
      </c>
      <c r="G5956" s="35">
        <v>545</v>
      </c>
      <c r="H5956" s="35">
        <v>13</v>
      </c>
      <c r="I5956" s="36"/>
    </row>
    <row r="5957" spans="2:9" ht="15.75" thickTop="1" thickBot="1" x14ac:dyDescent="0.25">
      <c r="B5957" s="22">
        <v>5952</v>
      </c>
      <c r="C5957" s="32">
        <v>81825</v>
      </c>
      <c r="D5957" s="33" t="s">
        <v>4484</v>
      </c>
      <c r="E5957" s="34">
        <v>-12.9</v>
      </c>
      <c r="F5957" s="34">
        <v>9.1</v>
      </c>
      <c r="G5957" s="35">
        <v>530</v>
      </c>
      <c r="H5957" s="35">
        <v>13</v>
      </c>
      <c r="I5957" s="36"/>
    </row>
    <row r="5958" spans="2:9" ht="15.75" thickTop="1" thickBot="1" x14ac:dyDescent="0.25">
      <c r="B5958" s="22">
        <v>5953</v>
      </c>
      <c r="C5958" s="32">
        <v>81827</v>
      </c>
      <c r="D5958" s="33" t="s">
        <v>4484</v>
      </c>
      <c r="E5958" s="34">
        <v>-13.5</v>
      </c>
      <c r="F5958" s="34">
        <v>8.8000000000000007</v>
      </c>
      <c r="G5958" s="35">
        <v>539</v>
      </c>
      <c r="H5958" s="35">
        <v>13</v>
      </c>
      <c r="I5958" s="36"/>
    </row>
    <row r="5959" spans="2:9" ht="15.75" thickTop="1" thickBot="1" x14ac:dyDescent="0.25">
      <c r="B5959" s="22">
        <v>5954</v>
      </c>
      <c r="C5959" s="32">
        <v>81829</v>
      </c>
      <c r="D5959" s="33" t="s">
        <v>4484</v>
      </c>
      <c r="E5959" s="34">
        <v>-13.2</v>
      </c>
      <c r="F5959" s="34">
        <v>8.9</v>
      </c>
      <c r="G5959" s="35">
        <v>525</v>
      </c>
      <c r="H5959" s="35">
        <v>13</v>
      </c>
      <c r="I5959" s="36"/>
    </row>
    <row r="5960" spans="2:9" ht="15.75" thickTop="1" thickBot="1" x14ac:dyDescent="0.25">
      <c r="B5960" s="22">
        <v>5955</v>
      </c>
      <c r="C5960" s="32">
        <v>81925</v>
      </c>
      <c r="D5960" s="33" t="s">
        <v>4484</v>
      </c>
      <c r="E5960" s="34">
        <v>-12.7</v>
      </c>
      <c r="F5960" s="34">
        <v>9.1999999999999993</v>
      </c>
      <c r="G5960" s="35">
        <v>520</v>
      </c>
      <c r="H5960" s="35">
        <v>13</v>
      </c>
      <c r="I5960" s="36"/>
    </row>
    <row r="5961" spans="2:9" ht="15.75" thickTop="1" thickBot="1" x14ac:dyDescent="0.25">
      <c r="B5961" s="22">
        <v>5956</v>
      </c>
      <c r="C5961" s="32">
        <v>81927</v>
      </c>
      <c r="D5961" s="33" t="s">
        <v>4484</v>
      </c>
      <c r="E5961" s="34">
        <v>-13</v>
      </c>
      <c r="F5961" s="34">
        <v>9</v>
      </c>
      <c r="G5961" s="35">
        <v>518</v>
      </c>
      <c r="H5961" s="35">
        <v>13</v>
      </c>
      <c r="I5961" s="36"/>
    </row>
    <row r="5962" spans="2:9" ht="15.75" thickTop="1" thickBot="1" x14ac:dyDescent="0.25">
      <c r="B5962" s="22">
        <v>5957</v>
      </c>
      <c r="C5962" s="32">
        <v>81929</v>
      </c>
      <c r="D5962" s="33" t="s">
        <v>4484</v>
      </c>
      <c r="E5962" s="34">
        <v>-13.4</v>
      </c>
      <c r="F5962" s="34">
        <v>8.8000000000000007</v>
      </c>
      <c r="G5962" s="35">
        <v>511</v>
      </c>
      <c r="H5962" s="35">
        <v>13</v>
      </c>
      <c r="I5962" s="36"/>
    </row>
    <row r="5963" spans="2:9" ht="15.75" thickTop="1" thickBot="1" x14ac:dyDescent="0.25">
      <c r="B5963" s="22">
        <v>5958</v>
      </c>
      <c r="C5963" s="32">
        <v>82008</v>
      </c>
      <c r="D5963" s="33" t="s">
        <v>4485</v>
      </c>
      <c r="E5963" s="34">
        <v>-13.8</v>
      </c>
      <c r="F5963" s="34">
        <v>8.6</v>
      </c>
      <c r="G5963" s="35">
        <v>558</v>
      </c>
      <c r="H5963" s="35">
        <v>13</v>
      </c>
      <c r="I5963" s="36"/>
    </row>
    <row r="5964" spans="2:9" ht="15.75" thickTop="1" thickBot="1" x14ac:dyDescent="0.25">
      <c r="B5964" s="22">
        <v>5959</v>
      </c>
      <c r="C5964" s="32">
        <v>82024</v>
      </c>
      <c r="D5964" s="33" t="s">
        <v>4486</v>
      </c>
      <c r="E5964" s="34">
        <v>-14</v>
      </c>
      <c r="F5964" s="34">
        <v>8.5</v>
      </c>
      <c r="G5964" s="35">
        <v>571</v>
      </c>
      <c r="H5964" s="35">
        <v>13</v>
      </c>
      <c r="I5964" s="36"/>
    </row>
    <row r="5965" spans="2:9" ht="15.75" thickTop="1" thickBot="1" x14ac:dyDescent="0.25">
      <c r="B5965" s="22">
        <v>5960</v>
      </c>
      <c r="C5965" s="32">
        <v>82031</v>
      </c>
      <c r="D5965" s="33" t="s">
        <v>4487</v>
      </c>
      <c r="E5965" s="34">
        <v>-14.1</v>
      </c>
      <c r="F5965" s="34">
        <v>8.4</v>
      </c>
      <c r="G5965" s="35">
        <v>581</v>
      </c>
      <c r="H5965" s="35">
        <v>13</v>
      </c>
      <c r="I5965" s="36"/>
    </row>
    <row r="5966" spans="2:9" ht="15.75" thickTop="1" thickBot="1" x14ac:dyDescent="0.25">
      <c r="B5966" s="22">
        <v>5961</v>
      </c>
      <c r="C5966" s="32">
        <v>82041</v>
      </c>
      <c r="D5966" s="33" t="s">
        <v>4488</v>
      </c>
      <c r="E5966" s="34">
        <v>-14.3</v>
      </c>
      <c r="F5966" s="34">
        <v>8.1999999999999993</v>
      </c>
      <c r="G5966" s="35">
        <v>623</v>
      </c>
      <c r="H5966" s="35">
        <v>13</v>
      </c>
      <c r="I5966" s="36"/>
    </row>
    <row r="5967" spans="2:9" ht="15.75" thickTop="1" thickBot="1" x14ac:dyDescent="0.25">
      <c r="B5967" s="22">
        <v>5962</v>
      </c>
      <c r="C5967" s="32">
        <v>82049</v>
      </c>
      <c r="D5967" s="33" t="s">
        <v>4489</v>
      </c>
      <c r="E5967" s="34">
        <v>-13.9</v>
      </c>
      <c r="F5967" s="34">
        <v>8.6</v>
      </c>
      <c r="G5967" s="35">
        <v>588</v>
      </c>
      <c r="H5967" s="35">
        <v>13</v>
      </c>
      <c r="I5967" s="36"/>
    </row>
    <row r="5968" spans="2:9" ht="15.75" thickTop="1" thickBot="1" x14ac:dyDescent="0.25">
      <c r="B5968" s="22">
        <v>5963</v>
      </c>
      <c r="C5968" s="32">
        <v>82054</v>
      </c>
      <c r="D5968" s="33" t="s">
        <v>4490</v>
      </c>
      <c r="E5968" s="34">
        <v>-14.3</v>
      </c>
      <c r="F5968" s="34">
        <v>8.1</v>
      </c>
      <c r="G5968" s="35">
        <v>643</v>
      </c>
      <c r="H5968" s="35">
        <v>13</v>
      </c>
      <c r="I5968" s="36"/>
    </row>
    <row r="5969" spans="2:9" ht="15.75" thickTop="1" thickBot="1" x14ac:dyDescent="0.25">
      <c r="B5969" s="22">
        <v>5964</v>
      </c>
      <c r="C5969" s="32">
        <v>82057</v>
      </c>
      <c r="D5969" s="33" t="s">
        <v>4491</v>
      </c>
      <c r="E5969" s="34">
        <v>-14.4</v>
      </c>
      <c r="F5969" s="34">
        <v>7.8</v>
      </c>
      <c r="G5969" s="35">
        <v>701</v>
      </c>
      <c r="H5969" s="35">
        <v>13</v>
      </c>
      <c r="I5969" s="36"/>
    </row>
    <row r="5970" spans="2:9" ht="15.75" thickTop="1" thickBot="1" x14ac:dyDescent="0.25">
      <c r="B5970" s="22">
        <v>5965</v>
      </c>
      <c r="C5970" s="32">
        <v>82061</v>
      </c>
      <c r="D5970" s="33" t="s">
        <v>4216</v>
      </c>
      <c r="E5970" s="34">
        <v>-14.3</v>
      </c>
      <c r="F5970" s="34">
        <v>8.4</v>
      </c>
      <c r="G5970" s="35">
        <v>591</v>
      </c>
      <c r="H5970" s="35">
        <v>13</v>
      </c>
      <c r="I5970" s="36"/>
    </row>
    <row r="5971" spans="2:9" ht="15.75" thickTop="1" thickBot="1" x14ac:dyDescent="0.25">
      <c r="B5971" s="22">
        <v>5966</v>
      </c>
      <c r="C5971" s="32">
        <v>82064</v>
      </c>
      <c r="D5971" s="33" t="s">
        <v>4492</v>
      </c>
      <c r="E5971" s="34">
        <v>-14.3</v>
      </c>
      <c r="F5971" s="34">
        <v>8.1</v>
      </c>
      <c r="G5971" s="35">
        <v>647</v>
      </c>
      <c r="H5971" s="35">
        <v>13</v>
      </c>
      <c r="I5971" s="36"/>
    </row>
    <row r="5972" spans="2:9" ht="15.75" thickTop="1" thickBot="1" x14ac:dyDescent="0.25">
      <c r="B5972" s="22">
        <v>5967</v>
      </c>
      <c r="C5972" s="32">
        <v>82065</v>
      </c>
      <c r="D5972" s="33" t="s">
        <v>4493</v>
      </c>
      <c r="E5972" s="34">
        <v>-14.3</v>
      </c>
      <c r="F5972" s="34">
        <v>8.1</v>
      </c>
      <c r="G5972" s="35">
        <v>655</v>
      </c>
      <c r="H5972" s="35">
        <v>13</v>
      </c>
      <c r="I5972" s="36"/>
    </row>
    <row r="5973" spans="2:9" ht="15.75" thickTop="1" thickBot="1" x14ac:dyDescent="0.25">
      <c r="B5973" s="22">
        <v>5968</v>
      </c>
      <c r="C5973" s="32">
        <v>82067</v>
      </c>
      <c r="D5973" s="33" t="s">
        <v>4494</v>
      </c>
      <c r="E5973" s="34">
        <v>-14.3</v>
      </c>
      <c r="F5973" s="34">
        <v>8.1</v>
      </c>
      <c r="G5973" s="35">
        <v>647</v>
      </c>
      <c r="H5973" s="35">
        <v>13</v>
      </c>
      <c r="I5973" s="36"/>
    </row>
    <row r="5974" spans="2:9" ht="15.75" thickTop="1" thickBot="1" x14ac:dyDescent="0.25">
      <c r="B5974" s="22">
        <v>5969</v>
      </c>
      <c r="C5974" s="32">
        <v>82069</v>
      </c>
      <c r="D5974" s="33" t="s">
        <v>4494</v>
      </c>
      <c r="E5974" s="34">
        <v>-14.6</v>
      </c>
      <c r="F5974" s="34">
        <v>7.9</v>
      </c>
      <c r="G5974" s="35">
        <v>695</v>
      </c>
      <c r="H5974" s="35">
        <v>13</v>
      </c>
      <c r="I5974" s="36"/>
    </row>
    <row r="5975" spans="2:9" ht="15.75" thickTop="1" thickBot="1" x14ac:dyDescent="0.25">
      <c r="B5975" s="22">
        <v>5970</v>
      </c>
      <c r="C5975" s="32">
        <v>82110</v>
      </c>
      <c r="D5975" s="33" t="s">
        <v>4495</v>
      </c>
      <c r="E5975" s="34">
        <v>-13.8</v>
      </c>
      <c r="F5975" s="34">
        <v>8.6999999999999993</v>
      </c>
      <c r="G5975" s="35">
        <v>537</v>
      </c>
      <c r="H5975" s="35">
        <v>13</v>
      </c>
      <c r="I5975" s="36"/>
    </row>
    <row r="5976" spans="2:9" ht="15.75" thickTop="1" thickBot="1" x14ac:dyDescent="0.25">
      <c r="B5976" s="22">
        <v>5971</v>
      </c>
      <c r="C5976" s="32">
        <v>82131</v>
      </c>
      <c r="D5976" s="33" t="s">
        <v>4496</v>
      </c>
      <c r="E5976" s="34">
        <v>-14.2</v>
      </c>
      <c r="F5976" s="34">
        <v>8.4</v>
      </c>
      <c r="G5976" s="35">
        <v>618</v>
      </c>
      <c r="H5976" s="35">
        <v>13</v>
      </c>
      <c r="I5976" s="36"/>
    </row>
    <row r="5977" spans="2:9" ht="15.75" thickTop="1" thickBot="1" x14ac:dyDescent="0.25">
      <c r="B5977" s="22">
        <v>5972</v>
      </c>
      <c r="C5977" s="32">
        <v>82140</v>
      </c>
      <c r="D5977" s="33" t="s">
        <v>4497</v>
      </c>
      <c r="E5977" s="34">
        <v>-13.8</v>
      </c>
      <c r="F5977" s="34">
        <v>8.8000000000000007</v>
      </c>
      <c r="G5977" s="35">
        <v>505</v>
      </c>
      <c r="H5977" s="35">
        <v>13</v>
      </c>
      <c r="I5977" s="36"/>
    </row>
    <row r="5978" spans="2:9" ht="15.75" thickTop="1" thickBot="1" x14ac:dyDescent="0.25">
      <c r="B5978" s="22">
        <v>5973</v>
      </c>
      <c r="C5978" s="32">
        <v>82152</v>
      </c>
      <c r="D5978" s="33" t="s">
        <v>4498</v>
      </c>
      <c r="E5978" s="34">
        <v>-14.1</v>
      </c>
      <c r="F5978" s="34">
        <v>8.5</v>
      </c>
      <c r="G5978" s="35">
        <v>562</v>
      </c>
      <c r="H5978" s="35">
        <v>13</v>
      </c>
      <c r="I5978" s="36"/>
    </row>
    <row r="5979" spans="2:9" ht="15.75" thickTop="1" thickBot="1" x14ac:dyDescent="0.25">
      <c r="B5979" s="22">
        <v>5974</v>
      </c>
      <c r="C5979" s="32">
        <v>82166</v>
      </c>
      <c r="D5979" s="33" t="s">
        <v>4499</v>
      </c>
      <c r="E5979" s="34">
        <v>-13.5</v>
      </c>
      <c r="F5979" s="34">
        <v>8.8000000000000007</v>
      </c>
      <c r="G5979" s="35">
        <v>538</v>
      </c>
      <c r="H5979" s="35">
        <v>13</v>
      </c>
      <c r="I5979" s="36"/>
    </row>
    <row r="5980" spans="2:9" ht="15.75" thickTop="1" thickBot="1" x14ac:dyDescent="0.25">
      <c r="B5980" s="22">
        <v>5975</v>
      </c>
      <c r="C5980" s="32">
        <v>82178</v>
      </c>
      <c r="D5980" s="33" t="s">
        <v>4500</v>
      </c>
      <c r="E5980" s="34">
        <v>-13.9</v>
      </c>
      <c r="F5980" s="34">
        <v>8.6999999999999993</v>
      </c>
      <c r="G5980" s="35">
        <v>524</v>
      </c>
      <c r="H5980" s="35">
        <v>13</v>
      </c>
      <c r="I5980" s="36"/>
    </row>
    <row r="5981" spans="2:9" ht="15.75" thickTop="1" thickBot="1" x14ac:dyDescent="0.25">
      <c r="B5981" s="22">
        <v>5976</v>
      </c>
      <c r="C5981" s="32">
        <v>82194</v>
      </c>
      <c r="D5981" s="33" t="s">
        <v>4501</v>
      </c>
      <c r="E5981" s="34">
        <v>-13.3</v>
      </c>
      <c r="F5981" s="34">
        <v>9</v>
      </c>
      <c r="G5981" s="35">
        <v>510</v>
      </c>
      <c r="H5981" s="35">
        <v>13</v>
      </c>
      <c r="I5981" s="36"/>
    </row>
    <row r="5982" spans="2:9" ht="15.75" thickTop="1" thickBot="1" x14ac:dyDescent="0.25">
      <c r="B5982" s="22">
        <v>5977</v>
      </c>
      <c r="C5982" s="32">
        <v>82205</v>
      </c>
      <c r="D5982" s="33" t="s">
        <v>4502</v>
      </c>
      <c r="E5982" s="34">
        <v>-14.3</v>
      </c>
      <c r="F5982" s="34">
        <v>8.6</v>
      </c>
      <c r="G5982" s="35">
        <v>557</v>
      </c>
      <c r="H5982" s="35">
        <v>13</v>
      </c>
      <c r="I5982" s="36"/>
    </row>
    <row r="5983" spans="2:9" ht="15.75" thickTop="1" thickBot="1" x14ac:dyDescent="0.25">
      <c r="B5983" s="22">
        <v>5978</v>
      </c>
      <c r="C5983" s="32">
        <v>82211</v>
      </c>
      <c r="D5983" s="33" t="s">
        <v>4503</v>
      </c>
      <c r="E5983" s="34">
        <v>-14.2</v>
      </c>
      <c r="F5983" s="34">
        <v>8.6999999999999993</v>
      </c>
      <c r="G5983" s="35">
        <v>536</v>
      </c>
      <c r="H5983" s="35">
        <v>13</v>
      </c>
      <c r="I5983" s="36"/>
    </row>
    <row r="5984" spans="2:9" ht="15.75" thickTop="1" thickBot="1" x14ac:dyDescent="0.25">
      <c r="B5984" s="22">
        <v>5979</v>
      </c>
      <c r="C5984" s="32">
        <v>82216</v>
      </c>
      <c r="D5984" s="33" t="s">
        <v>4504</v>
      </c>
      <c r="E5984" s="34">
        <v>-14.1</v>
      </c>
      <c r="F5984" s="34">
        <v>8.6999999999999993</v>
      </c>
      <c r="G5984" s="35">
        <v>509</v>
      </c>
      <c r="H5984" s="35">
        <v>13</v>
      </c>
      <c r="I5984" s="36"/>
    </row>
    <row r="5985" spans="2:9" ht="15.75" thickTop="1" thickBot="1" x14ac:dyDescent="0.25">
      <c r="B5985" s="22">
        <v>5980</v>
      </c>
      <c r="C5985" s="32">
        <v>82223</v>
      </c>
      <c r="D5985" s="33" t="s">
        <v>4505</v>
      </c>
      <c r="E5985" s="34">
        <v>-14.2</v>
      </c>
      <c r="F5985" s="34">
        <v>8.6999999999999993</v>
      </c>
      <c r="G5985" s="35">
        <v>530</v>
      </c>
      <c r="H5985" s="35">
        <v>13</v>
      </c>
      <c r="I5985" s="36"/>
    </row>
    <row r="5986" spans="2:9" ht="15.75" thickTop="1" thickBot="1" x14ac:dyDescent="0.25">
      <c r="B5986" s="22">
        <v>5981</v>
      </c>
      <c r="C5986" s="32">
        <v>82229</v>
      </c>
      <c r="D5986" s="33" t="s">
        <v>4506</v>
      </c>
      <c r="E5986" s="34">
        <v>-14</v>
      </c>
      <c r="F5986" s="34">
        <v>8.4</v>
      </c>
      <c r="G5986" s="35">
        <v>619</v>
      </c>
      <c r="H5986" s="35">
        <v>13</v>
      </c>
      <c r="I5986" s="36"/>
    </row>
    <row r="5987" spans="2:9" ht="15.75" thickTop="1" thickBot="1" x14ac:dyDescent="0.25">
      <c r="B5987" s="22">
        <v>5982</v>
      </c>
      <c r="C5987" s="32">
        <v>82234</v>
      </c>
      <c r="D5987" s="33" t="s">
        <v>4507</v>
      </c>
      <c r="E5987" s="34">
        <v>-14.2</v>
      </c>
      <c r="F5987" s="34">
        <v>8.5</v>
      </c>
      <c r="G5987" s="35">
        <v>604</v>
      </c>
      <c r="H5987" s="35">
        <v>13</v>
      </c>
      <c r="I5987" s="36"/>
    </row>
    <row r="5988" spans="2:9" ht="15.75" thickTop="1" thickBot="1" x14ac:dyDescent="0.25">
      <c r="B5988" s="22">
        <v>5983</v>
      </c>
      <c r="C5988" s="32">
        <v>82237</v>
      </c>
      <c r="D5988" s="33" t="s">
        <v>4508</v>
      </c>
      <c r="E5988" s="34">
        <v>-14.3</v>
      </c>
      <c r="F5988" s="34">
        <v>8.5</v>
      </c>
      <c r="G5988" s="35">
        <v>578</v>
      </c>
      <c r="H5988" s="35">
        <v>13</v>
      </c>
      <c r="I5988" s="36"/>
    </row>
    <row r="5989" spans="2:9" ht="15.75" thickTop="1" thickBot="1" x14ac:dyDescent="0.25">
      <c r="B5989" s="22">
        <v>5984</v>
      </c>
      <c r="C5989" s="32">
        <v>82239</v>
      </c>
      <c r="D5989" s="33" t="s">
        <v>4509</v>
      </c>
      <c r="E5989" s="34">
        <v>-14.3</v>
      </c>
      <c r="F5989" s="34">
        <v>8.5</v>
      </c>
      <c r="G5989" s="35">
        <v>573</v>
      </c>
      <c r="H5989" s="35">
        <v>13</v>
      </c>
      <c r="I5989" s="36"/>
    </row>
    <row r="5990" spans="2:9" ht="15.75" thickTop="1" thickBot="1" x14ac:dyDescent="0.25">
      <c r="B5990" s="22">
        <v>5985</v>
      </c>
      <c r="C5990" s="32">
        <v>82256</v>
      </c>
      <c r="D5990" s="33" t="s">
        <v>4510</v>
      </c>
      <c r="E5990" s="34">
        <v>-14.2</v>
      </c>
      <c r="F5990" s="34">
        <v>8.6</v>
      </c>
      <c r="G5990" s="35">
        <v>535</v>
      </c>
      <c r="H5990" s="35">
        <v>13</v>
      </c>
      <c r="I5990" s="36"/>
    </row>
    <row r="5991" spans="2:9" ht="15.75" thickTop="1" thickBot="1" x14ac:dyDescent="0.25">
      <c r="B5991" s="22">
        <v>5986</v>
      </c>
      <c r="C5991" s="32">
        <v>82266</v>
      </c>
      <c r="D5991" s="33" t="s">
        <v>4511</v>
      </c>
      <c r="E5991" s="34">
        <v>-14.1</v>
      </c>
      <c r="F5991" s="34">
        <v>8.6</v>
      </c>
      <c r="G5991" s="35">
        <v>579</v>
      </c>
      <c r="H5991" s="35">
        <v>13</v>
      </c>
      <c r="I5991" s="36"/>
    </row>
    <row r="5992" spans="2:9" ht="15.75" thickTop="1" thickBot="1" x14ac:dyDescent="0.25">
      <c r="B5992" s="22">
        <v>5987</v>
      </c>
      <c r="C5992" s="32">
        <v>82269</v>
      </c>
      <c r="D5992" s="33" t="s">
        <v>4512</v>
      </c>
      <c r="E5992" s="34">
        <v>-14.3</v>
      </c>
      <c r="F5992" s="34">
        <v>8.6</v>
      </c>
      <c r="G5992" s="35">
        <v>569</v>
      </c>
      <c r="H5992" s="35">
        <v>13</v>
      </c>
      <c r="I5992" s="36"/>
    </row>
    <row r="5993" spans="2:9" ht="15.75" thickTop="1" thickBot="1" x14ac:dyDescent="0.25">
      <c r="B5993" s="22">
        <v>5988</v>
      </c>
      <c r="C5993" s="32">
        <v>82272</v>
      </c>
      <c r="D5993" s="33" t="s">
        <v>4513</v>
      </c>
      <c r="E5993" s="34">
        <v>-14.2</v>
      </c>
      <c r="F5993" s="34">
        <v>8.5</v>
      </c>
      <c r="G5993" s="35">
        <v>591</v>
      </c>
      <c r="H5993" s="35">
        <v>13</v>
      </c>
      <c r="I5993" s="36"/>
    </row>
    <row r="5994" spans="2:9" ht="15.75" thickTop="1" thickBot="1" x14ac:dyDescent="0.25">
      <c r="B5994" s="22">
        <v>5989</v>
      </c>
      <c r="C5994" s="32">
        <v>82275</v>
      </c>
      <c r="D5994" s="33" t="s">
        <v>4514</v>
      </c>
      <c r="E5994" s="34">
        <v>-13.8</v>
      </c>
      <c r="F5994" s="34">
        <v>8.6999999999999993</v>
      </c>
      <c r="G5994" s="35">
        <v>513</v>
      </c>
      <c r="H5994" s="35">
        <v>13</v>
      </c>
      <c r="I5994" s="36"/>
    </row>
    <row r="5995" spans="2:9" ht="15.75" thickTop="1" thickBot="1" x14ac:dyDescent="0.25">
      <c r="B5995" s="22">
        <v>5990</v>
      </c>
      <c r="C5995" s="32">
        <v>82276</v>
      </c>
      <c r="D5995" s="33" t="s">
        <v>4515</v>
      </c>
      <c r="E5995" s="34">
        <v>-14.4</v>
      </c>
      <c r="F5995" s="34">
        <v>8.6</v>
      </c>
      <c r="G5995" s="35">
        <v>537</v>
      </c>
      <c r="H5995" s="35">
        <v>13</v>
      </c>
      <c r="I5995" s="36"/>
    </row>
    <row r="5996" spans="2:9" ht="15.75" thickTop="1" thickBot="1" x14ac:dyDescent="0.25">
      <c r="B5996" s="22">
        <v>5991</v>
      </c>
      <c r="C5996" s="32">
        <v>82278</v>
      </c>
      <c r="D5996" s="33" t="s">
        <v>4516</v>
      </c>
      <c r="E5996" s="34">
        <v>-14.5</v>
      </c>
      <c r="F5996" s="34">
        <v>8.6</v>
      </c>
      <c r="G5996" s="35">
        <v>538</v>
      </c>
      <c r="H5996" s="35">
        <v>13</v>
      </c>
      <c r="I5996" s="36"/>
    </row>
    <row r="5997" spans="2:9" ht="15.75" thickTop="1" thickBot="1" x14ac:dyDescent="0.25">
      <c r="B5997" s="22">
        <v>5992</v>
      </c>
      <c r="C5997" s="32">
        <v>82279</v>
      </c>
      <c r="D5997" s="33" t="s">
        <v>4517</v>
      </c>
      <c r="E5997" s="34">
        <v>-14.2</v>
      </c>
      <c r="F5997" s="34">
        <v>8.6999999999999993</v>
      </c>
      <c r="G5997" s="35">
        <v>540</v>
      </c>
      <c r="H5997" s="35">
        <v>13</v>
      </c>
      <c r="I5997" s="36"/>
    </row>
    <row r="5998" spans="2:9" ht="15.75" thickTop="1" thickBot="1" x14ac:dyDescent="0.25">
      <c r="B5998" s="22">
        <v>5993</v>
      </c>
      <c r="C5998" s="32">
        <v>82281</v>
      </c>
      <c r="D5998" s="33" t="s">
        <v>4518</v>
      </c>
      <c r="E5998" s="34">
        <v>-14.3</v>
      </c>
      <c r="F5998" s="34">
        <v>8.6999999999999993</v>
      </c>
      <c r="G5998" s="35">
        <v>508</v>
      </c>
      <c r="H5998" s="35">
        <v>13</v>
      </c>
      <c r="I5998" s="36"/>
    </row>
    <row r="5999" spans="2:9" ht="15.75" thickTop="1" thickBot="1" x14ac:dyDescent="0.25">
      <c r="B5999" s="22">
        <v>5994</v>
      </c>
      <c r="C5999" s="32">
        <v>82284</v>
      </c>
      <c r="D5999" s="33" t="s">
        <v>4519</v>
      </c>
      <c r="E5999" s="34">
        <v>-14.1</v>
      </c>
      <c r="F5999" s="34">
        <v>8.6</v>
      </c>
      <c r="G5999" s="35">
        <v>570</v>
      </c>
      <c r="H5999" s="35">
        <v>13</v>
      </c>
      <c r="I5999" s="36"/>
    </row>
    <row r="6000" spans="2:9" ht="15.75" thickTop="1" thickBot="1" x14ac:dyDescent="0.25">
      <c r="B6000" s="22">
        <v>5995</v>
      </c>
      <c r="C6000" s="32">
        <v>82285</v>
      </c>
      <c r="D6000" s="33" t="s">
        <v>3852</v>
      </c>
      <c r="E6000" s="34">
        <v>-14.5</v>
      </c>
      <c r="F6000" s="34">
        <v>8.6</v>
      </c>
      <c r="G6000" s="35">
        <v>537</v>
      </c>
      <c r="H6000" s="35">
        <v>13</v>
      </c>
      <c r="I6000" s="36"/>
    </row>
    <row r="6001" spans="2:9" ht="15.75" thickTop="1" thickBot="1" x14ac:dyDescent="0.25">
      <c r="B6001" s="22">
        <v>5996</v>
      </c>
      <c r="C6001" s="32">
        <v>82287</v>
      </c>
      <c r="D6001" s="33" t="s">
        <v>4520</v>
      </c>
      <c r="E6001" s="34">
        <v>-14.3</v>
      </c>
      <c r="F6001" s="34">
        <v>8.5</v>
      </c>
      <c r="G6001" s="35">
        <v>563</v>
      </c>
      <c r="H6001" s="35">
        <v>13</v>
      </c>
      <c r="I6001" s="36"/>
    </row>
    <row r="6002" spans="2:9" ht="15.75" thickTop="1" thickBot="1" x14ac:dyDescent="0.25">
      <c r="B6002" s="22">
        <v>5997</v>
      </c>
      <c r="C6002" s="32">
        <v>82288</v>
      </c>
      <c r="D6002" s="33" t="s">
        <v>4521</v>
      </c>
      <c r="E6002" s="34">
        <v>-14.1</v>
      </c>
      <c r="F6002" s="34">
        <v>8.5</v>
      </c>
      <c r="G6002" s="35">
        <v>580</v>
      </c>
      <c r="H6002" s="35">
        <v>13</v>
      </c>
      <c r="I6002" s="36"/>
    </row>
    <row r="6003" spans="2:9" ht="15.75" thickTop="1" thickBot="1" x14ac:dyDescent="0.25">
      <c r="B6003" s="22">
        <v>5998</v>
      </c>
      <c r="C6003" s="32">
        <v>82290</v>
      </c>
      <c r="D6003" s="33" t="s">
        <v>4522</v>
      </c>
      <c r="E6003" s="34">
        <v>-14.3</v>
      </c>
      <c r="F6003" s="34">
        <v>8.5</v>
      </c>
      <c r="G6003" s="35">
        <v>570</v>
      </c>
      <c r="H6003" s="35">
        <v>13</v>
      </c>
      <c r="I6003" s="36"/>
    </row>
    <row r="6004" spans="2:9" ht="15.75" thickTop="1" thickBot="1" x14ac:dyDescent="0.25">
      <c r="B6004" s="22">
        <v>5999</v>
      </c>
      <c r="C6004" s="32">
        <v>82291</v>
      </c>
      <c r="D6004" s="33" t="s">
        <v>4523</v>
      </c>
      <c r="E6004" s="34">
        <v>-14.4</v>
      </c>
      <c r="F6004" s="34">
        <v>8.6</v>
      </c>
      <c r="G6004" s="35">
        <v>535</v>
      </c>
      <c r="H6004" s="35">
        <v>13</v>
      </c>
      <c r="I6004" s="36"/>
    </row>
    <row r="6005" spans="2:9" ht="15.75" thickTop="1" thickBot="1" x14ac:dyDescent="0.25">
      <c r="B6005" s="22">
        <v>6000</v>
      </c>
      <c r="C6005" s="32">
        <v>82293</v>
      </c>
      <c r="D6005" s="33" t="s">
        <v>4524</v>
      </c>
      <c r="E6005" s="34">
        <v>-14.3</v>
      </c>
      <c r="F6005" s="34">
        <v>8.6999999999999993</v>
      </c>
      <c r="G6005" s="35">
        <v>509</v>
      </c>
      <c r="H6005" s="35">
        <v>13</v>
      </c>
      <c r="I6005" s="36"/>
    </row>
    <row r="6006" spans="2:9" ht="15.75" thickTop="1" thickBot="1" x14ac:dyDescent="0.25">
      <c r="B6006" s="22">
        <v>6001</v>
      </c>
      <c r="C6006" s="32">
        <v>82294</v>
      </c>
      <c r="D6006" s="33" t="s">
        <v>4525</v>
      </c>
      <c r="E6006" s="34">
        <v>-14.4</v>
      </c>
      <c r="F6006" s="34">
        <v>8.6</v>
      </c>
      <c r="G6006" s="35">
        <v>527</v>
      </c>
      <c r="H6006" s="35">
        <v>13</v>
      </c>
      <c r="I6006" s="36"/>
    </row>
    <row r="6007" spans="2:9" ht="15.75" thickTop="1" thickBot="1" x14ac:dyDescent="0.25">
      <c r="B6007" s="22">
        <v>6002</v>
      </c>
      <c r="C6007" s="32">
        <v>82296</v>
      </c>
      <c r="D6007" s="33" t="s">
        <v>4526</v>
      </c>
      <c r="E6007" s="34">
        <v>-14.2</v>
      </c>
      <c r="F6007" s="34">
        <v>8.6999999999999993</v>
      </c>
      <c r="G6007" s="35">
        <v>532</v>
      </c>
      <c r="H6007" s="35">
        <v>13</v>
      </c>
      <c r="I6007" s="36"/>
    </row>
    <row r="6008" spans="2:9" ht="15.75" thickTop="1" thickBot="1" x14ac:dyDescent="0.25">
      <c r="B6008" s="22">
        <v>6003</v>
      </c>
      <c r="C6008" s="32">
        <v>82297</v>
      </c>
      <c r="D6008" s="33" t="s">
        <v>4527</v>
      </c>
      <c r="E6008" s="34">
        <v>-14.5</v>
      </c>
      <c r="F6008" s="34">
        <v>8.6</v>
      </c>
      <c r="G6008" s="35">
        <v>534</v>
      </c>
      <c r="H6008" s="35">
        <v>13</v>
      </c>
      <c r="I6008" s="36"/>
    </row>
    <row r="6009" spans="2:9" ht="15.75" thickTop="1" thickBot="1" x14ac:dyDescent="0.25">
      <c r="B6009" s="22">
        <v>6004</v>
      </c>
      <c r="C6009" s="32">
        <v>82299</v>
      </c>
      <c r="D6009" s="33" t="s">
        <v>4528</v>
      </c>
      <c r="E6009" s="34">
        <v>-14</v>
      </c>
      <c r="F6009" s="34">
        <v>8.5</v>
      </c>
      <c r="G6009" s="35">
        <v>599</v>
      </c>
      <c r="H6009" s="35">
        <v>13</v>
      </c>
      <c r="I6009" s="36"/>
    </row>
    <row r="6010" spans="2:9" ht="15.75" thickTop="1" thickBot="1" x14ac:dyDescent="0.25">
      <c r="B6010" s="22">
        <v>6005</v>
      </c>
      <c r="C6010" s="32">
        <v>82319</v>
      </c>
      <c r="D6010" s="33" t="s">
        <v>4529</v>
      </c>
      <c r="E6010" s="34">
        <v>-14</v>
      </c>
      <c r="F6010" s="34">
        <v>8.1999999999999993</v>
      </c>
      <c r="G6010" s="35">
        <v>651</v>
      </c>
      <c r="H6010" s="35">
        <v>13</v>
      </c>
      <c r="I6010" s="36"/>
    </row>
    <row r="6011" spans="2:9" ht="15.75" thickTop="1" thickBot="1" x14ac:dyDescent="0.25">
      <c r="B6011" s="22">
        <v>6006</v>
      </c>
      <c r="C6011" s="32">
        <v>82327</v>
      </c>
      <c r="D6011" s="33" t="s">
        <v>4530</v>
      </c>
      <c r="E6011" s="34">
        <v>-14.3</v>
      </c>
      <c r="F6011" s="34">
        <v>7.8</v>
      </c>
      <c r="G6011" s="35">
        <v>721</v>
      </c>
      <c r="H6011" s="35">
        <v>13</v>
      </c>
      <c r="I6011" s="36"/>
    </row>
    <row r="6012" spans="2:9" ht="15.75" thickTop="1" thickBot="1" x14ac:dyDescent="0.25">
      <c r="B6012" s="22">
        <v>6007</v>
      </c>
      <c r="C6012" s="32">
        <v>82335</v>
      </c>
      <c r="D6012" s="33" t="s">
        <v>4181</v>
      </c>
      <c r="E6012" s="34">
        <v>-14.2</v>
      </c>
      <c r="F6012" s="34">
        <v>8.1999999999999993</v>
      </c>
      <c r="G6012" s="35">
        <v>646</v>
      </c>
      <c r="H6012" s="35">
        <v>13</v>
      </c>
      <c r="I6012" s="36"/>
    </row>
    <row r="6013" spans="2:9" ht="15.75" thickTop="1" thickBot="1" x14ac:dyDescent="0.25">
      <c r="B6013" s="22">
        <v>6008</v>
      </c>
      <c r="C6013" s="32">
        <v>82340</v>
      </c>
      <c r="D6013" s="33" t="s">
        <v>4531</v>
      </c>
      <c r="E6013" s="34">
        <v>-14.1</v>
      </c>
      <c r="F6013" s="34">
        <v>8.1999999999999993</v>
      </c>
      <c r="G6013" s="35">
        <v>658</v>
      </c>
      <c r="H6013" s="35">
        <v>13</v>
      </c>
      <c r="I6013" s="36"/>
    </row>
    <row r="6014" spans="2:9" ht="15.75" thickTop="1" thickBot="1" x14ac:dyDescent="0.25">
      <c r="B6014" s="22">
        <v>6009</v>
      </c>
      <c r="C6014" s="32">
        <v>82343</v>
      </c>
      <c r="D6014" s="33" t="s">
        <v>4532</v>
      </c>
      <c r="E6014" s="34">
        <v>-14</v>
      </c>
      <c r="F6014" s="34">
        <v>8.1999999999999993</v>
      </c>
      <c r="G6014" s="35">
        <v>646</v>
      </c>
      <c r="H6014" s="35">
        <v>13</v>
      </c>
      <c r="I6014" s="36"/>
    </row>
    <row r="6015" spans="2:9" ht="15.75" thickTop="1" thickBot="1" x14ac:dyDescent="0.25">
      <c r="B6015" s="22">
        <v>6010</v>
      </c>
      <c r="C6015" s="32">
        <v>82346</v>
      </c>
      <c r="D6015" s="33" t="s">
        <v>4533</v>
      </c>
      <c r="E6015" s="34">
        <v>-14.5</v>
      </c>
      <c r="F6015" s="34">
        <v>8</v>
      </c>
      <c r="G6015" s="35">
        <v>700</v>
      </c>
      <c r="H6015" s="35">
        <v>13</v>
      </c>
      <c r="I6015" s="36"/>
    </row>
    <row r="6016" spans="2:9" ht="15.75" thickTop="1" thickBot="1" x14ac:dyDescent="0.25">
      <c r="B6016" s="22">
        <v>6011</v>
      </c>
      <c r="C6016" s="32">
        <v>82347</v>
      </c>
      <c r="D6016" s="33" t="s">
        <v>4534</v>
      </c>
      <c r="E6016" s="34">
        <v>-14.1</v>
      </c>
      <c r="F6016" s="34">
        <v>8.3000000000000007</v>
      </c>
      <c r="G6016" s="35">
        <v>632</v>
      </c>
      <c r="H6016" s="35">
        <v>13</v>
      </c>
      <c r="I6016" s="36"/>
    </row>
    <row r="6017" spans="2:9" ht="15.75" thickTop="1" thickBot="1" x14ac:dyDescent="0.25">
      <c r="B6017" s="22">
        <v>6012</v>
      </c>
      <c r="C6017" s="32">
        <v>82349</v>
      </c>
      <c r="D6017" s="33" t="s">
        <v>4535</v>
      </c>
      <c r="E6017" s="34">
        <v>-14.3</v>
      </c>
      <c r="F6017" s="34">
        <v>8.5</v>
      </c>
      <c r="G6017" s="35">
        <v>581</v>
      </c>
      <c r="H6017" s="35">
        <v>13</v>
      </c>
      <c r="I6017" s="36"/>
    </row>
    <row r="6018" spans="2:9" ht="15.75" thickTop="1" thickBot="1" x14ac:dyDescent="0.25">
      <c r="B6018" s="22">
        <v>6013</v>
      </c>
      <c r="C6018" s="32">
        <v>82362</v>
      </c>
      <c r="D6018" s="33" t="s">
        <v>4536</v>
      </c>
      <c r="E6018" s="34">
        <v>-13.8</v>
      </c>
      <c r="F6018" s="34">
        <v>8.6999999999999993</v>
      </c>
      <c r="G6018" s="35">
        <v>557</v>
      </c>
      <c r="H6018" s="35">
        <v>13</v>
      </c>
      <c r="I6018" s="36"/>
    </row>
    <row r="6019" spans="2:9" ht="15.75" thickTop="1" thickBot="1" x14ac:dyDescent="0.25">
      <c r="B6019" s="22">
        <v>6014</v>
      </c>
      <c r="C6019" s="32">
        <v>82377</v>
      </c>
      <c r="D6019" s="33" t="s">
        <v>4537</v>
      </c>
      <c r="E6019" s="34">
        <v>-14</v>
      </c>
      <c r="F6019" s="34">
        <v>8.4</v>
      </c>
      <c r="G6019" s="35">
        <v>612</v>
      </c>
      <c r="H6019" s="35">
        <v>13</v>
      </c>
      <c r="I6019" s="36"/>
    </row>
    <row r="6020" spans="2:9" ht="15.75" thickTop="1" thickBot="1" x14ac:dyDescent="0.25">
      <c r="B6020" s="22">
        <v>6015</v>
      </c>
      <c r="C6020" s="32">
        <v>82380</v>
      </c>
      <c r="D6020" s="33" t="s">
        <v>4538</v>
      </c>
      <c r="E6020" s="34">
        <v>-14</v>
      </c>
      <c r="F6020" s="34">
        <v>8.6</v>
      </c>
      <c r="G6020" s="35">
        <v>586</v>
      </c>
      <c r="H6020" s="35">
        <v>15</v>
      </c>
      <c r="I6020" s="36"/>
    </row>
    <row r="6021" spans="2:9" ht="15.75" thickTop="1" thickBot="1" x14ac:dyDescent="0.25">
      <c r="B6021" s="22">
        <v>6016</v>
      </c>
      <c r="C6021" s="32">
        <v>82383</v>
      </c>
      <c r="D6021" s="33" t="s">
        <v>4539</v>
      </c>
      <c r="E6021" s="34">
        <v>-14.1</v>
      </c>
      <c r="F6021" s="34">
        <v>7.9</v>
      </c>
      <c r="G6021" s="35">
        <v>787</v>
      </c>
      <c r="H6021" s="35">
        <v>15</v>
      </c>
      <c r="I6021" s="36"/>
    </row>
    <row r="6022" spans="2:9" ht="15.75" thickTop="1" thickBot="1" x14ac:dyDescent="0.25">
      <c r="B6022" s="22">
        <v>6017</v>
      </c>
      <c r="C6022" s="32">
        <v>82386</v>
      </c>
      <c r="D6022" s="33" t="s">
        <v>4540</v>
      </c>
      <c r="E6022" s="34">
        <v>-13.8</v>
      </c>
      <c r="F6022" s="34">
        <v>8.5</v>
      </c>
      <c r="G6022" s="35">
        <v>588</v>
      </c>
      <c r="H6022" s="35">
        <v>13</v>
      </c>
      <c r="I6022" s="36"/>
    </row>
    <row r="6023" spans="2:9" ht="15.75" thickTop="1" thickBot="1" x14ac:dyDescent="0.25">
      <c r="B6023" s="22">
        <v>6018</v>
      </c>
      <c r="C6023" s="32">
        <v>82387</v>
      </c>
      <c r="D6023" s="33" t="s">
        <v>4541</v>
      </c>
      <c r="E6023" s="34">
        <v>-14</v>
      </c>
      <c r="F6023" s="34">
        <v>8.1999999999999993</v>
      </c>
      <c r="G6023" s="35">
        <v>630</v>
      </c>
      <c r="H6023" s="35">
        <v>13</v>
      </c>
      <c r="I6023" s="36"/>
    </row>
    <row r="6024" spans="2:9" ht="15.75" thickTop="1" thickBot="1" x14ac:dyDescent="0.25">
      <c r="B6024" s="22">
        <v>6019</v>
      </c>
      <c r="C6024" s="32">
        <v>82389</v>
      </c>
      <c r="D6024" s="33" t="s">
        <v>4542</v>
      </c>
      <c r="E6024" s="34">
        <v>-14</v>
      </c>
      <c r="F6024" s="34">
        <v>7.8</v>
      </c>
      <c r="G6024" s="35">
        <v>730</v>
      </c>
      <c r="H6024" s="35">
        <v>15</v>
      </c>
      <c r="I6024" s="36"/>
    </row>
    <row r="6025" spans="2:9" ht="15.75" thickTop="1" thickBot="1" x14ac:dyDescent="0.25">
      <c r="B6025" s="22">
        <v>6020</v>
      </c>
      <c r="C6025" s="32">
        <v>82390</v>
      </c>
      <c r="D6025" s="33" t="s">
        <v>4543</v>
      </c>
      <c r="E6025" s="34">
        <v>-14.1</v>
      </c>
      <c r="F6025" s="34">
        <v>8.1</v>
      </c>
      <c r="G6025" s="35">
        <v>660</v>
      </c>
      <c r="H6025" s="35">
        <v>13</v>
      </c>
      <c r="I6025" s="36"/>
    </row>
    <row r="6026" spans="2:9" ht="15.75" thickTop="1" thickBot="1" x14ac:dyDescent="0.25">
      <c r="B6026" s="22">
        <v>6021</v>
      </c>
      <c r="C6026" s="32">
        <v>82392</v>
      </c>
      <c r="D6026" s="33" t="s">
        <v>4544</v>
      </c>
      <c r="E6026" s="34">
        <v>-13.8</v>
      </c>
      <c r="F6026" s="34">
        <v>7.9</v>
      </c>
      <c r="G6026" s="35">
        <v>671</v>
      </c>
      <c r="H6026" s="35">
        <v>13</v>
      </c>
      <c r="I6026" s="36"/>
    </row>
    <row r="6027" spans="2:9" ht="15.75" thickTop="1" thickBot="1" x14ac:dyDescent="0.25">
      <c r="B6027" s="22">
        <v>6022</v>
      </c>
      <c r="C6027" s="32">
        <v>82393</v>
      </c>
      <c r="D6027" s="33" t="s">
        <v>4545</v>
      </c>
      <c r="E6027" s="34">
        <v>-13.9</v>
      </c>
      <c r="F6027" s="34">
        <v>8.4</v>
      </c>
      <c r="G6027" s="35">
        <v>605</v>
      </c>
      <c r="H6027" s="35">
        <v>13</v>
      </c>
      <c r="I6027" s="36"/>
    </row>
    <row r="6028" spans="2:9" ht="15.75" thickTop="1" thickBot="1" x14ac:dyDescent="0.25">
      <c r="B6028" s="22">
        <v>6023</v>
      </c>
      <c r="C6028" s="32">
        <v>82395</v>
      </c>
      <c r="D6028" s="33" t="s">
        <v>4546</v>
      </c>
      <c r="E6028" s="34">
        <v>-13.8</v>
      </c>
      <c r="F6028" s="34">
        <v>7.9</v>
      </c>
      <c r="G6028" s="35">
        <v>676</v>
      </c>
      <c r="H6028" s="35">
        <v>13</v>
      </c>
      <c r="I6028" s="36"/>
    </row>
    <row r="6029" spans="2:9" ht="15.75" thickTop="1" thickBot="1" x14ac:dyDescent="0.25">
      <c r="B6029" s="22">
        <v>6024</v>
      </c>
      <c r="C6029" s="32">
        <v>82396</v>
      </c>
      <c r="D6029" s="33" t="s">
        <v>4547</v>
      </c>
      <c r="E6029" s="34">
        <v>-14</v>
      </c>
      <c r="F6029" s="34">
        <v>8.6</v>
      </c>
      <c r="G6029" s="35">
        <v>584</v>
      </c>
      <c r="H6029" s="35">
        <v>13</v>
      </c>
      <c r="I6029" s="36"/>
    </row>
    <row r="6030" spans="2:9" ht="15.75" thickTop="1" thickBot="1" x14ac:dyDescent="0.25">
      <c r="B6030" s="22">
        <v>6025</v>
      </c>
      <c r="C6030" s="32">
        <v>82398</v>
      </c>
      <c r="D6030" s="33" t="s">
        <v>4548</v>
      </c>
      <c r="E6030" s="34">
        <v>-13.9</v>
      </c>
      <c r="F6030" s="34">
        <v>8.6</v>
      </c>
      <c r="G6030" s="35">
        <v>567</v>
      </c>
      <c r="H6030" s="35">
        <v>13</v>
      </c>
      <c r="I6030" s="36"/>
    </row>
    <row r="6031" spans="2:9" ht="15.75" thickTop="1" thickBot="1" x14ac:dyDescent="0.25">
      <c r="B6031" s="22">
        <v>6026</v>
      </c>
      <c r="C6031" s="32">
        <v>82399</v>
      </c>
      <c r="D6031" s="33" t="s">
        <v>4549</v>
      </c>
      <c r="E6031" s="34">
        <v>-13.8</v>
      </c>
      <c r="F6031" s="34">
        <v>8.6999999999999993</v>
      </c>
      <c r="G6031" s="35">
        <v>556</v>
      </c>
      <c r="H6031" s="35">
        <v>13</v>
      </c>
      <c r="I6031" s="36"/>
    </row>
    <row r="6032" spans="2:9" ht="15.75" thickTop="1" thickBot="1" x14ac:dyDescent="0.25">
      <c r="B6032" s="22">
        <v>6027</v>
      </c>
      <c r="C6032" s="32">
        <v>82401</v>
      </c>
      <c r="D6032" s="33" t="s">
        <v>4550</v>
      </c>
      <c r="E6032" s="34">
        <v>-14.1</v>
      </c>
      <c r="F6032" s="34">
        <v>7.7</v>
      </c>
      <c r="G6032" s="35">
        <v>807</v>
      </c>
      <c r="H6032" s="35">
        <v>15</v>
      </c>
      <c r="I6032" s="36"/>
    </row>
    <row r="6033" spans="2:9" ht="15.75" thickTop="1" thickBot="1" x14ac:dyDescent="0.25">
      <c r="B6033" s="22">
        <v>6028</v>
      </c>
      <c r="C6033" s="32">
        <v>82402</v>
      </c>
      <c r="D6033" s="33" t="s">
        <v>4551</v>
      </c>
      <c r="E6033" s="34">
        <v>-14.1</v>
      </c>
      <c r="F6033" s="34">
        <v>8.3000000000000007</v>
      </c>
      <c r="G6033" s="35">
        <v>625</v>
      </c>
      <c r="H6033" s="35">
        <v>13</v>
      </c>
      <c r="I6033" s="36"/>
    </row>
    <row r="6034" spans="2:9" ht="15.75" thickTop="1" thickBot="1" x14ac:dyDescent="0.25">
      <c r="B6034" s="22">
        <v>6029</v>
      </c>
      <c r="C6034" s="32">
        <v>82404</v>
      </c>
      <c r="D6034" s="33" t="s">
        <v>4552</v>
      </c>
      <c r="E6034" s="34">
        <v>-13.7</v>
      </c>
      <c r="F6034" s="34">
        <v>8.3000000000000007</v>
      </c>
      <c r="G6034" s="35">
        <v>602</v>
      </c>
      <c r="H6034" s="35">
        <v>13</v>
      </c>
      <c r="I6034" s="36"/>
    </row>
    <row r="6035" spans="2:9" ht="15.75" thickTop="1" thickBot="1" x14ac:dyDescent="0.25">
      <c r="B6035" s="22">
        <v>6030</v>
      </c>
      <c r="C6035" s="32">
        <v>82405</v>
      </c>
      <c r="D6035" s="33" t="s">
        <v>4553</v>
      </c>
      <c r="E6035" s="34">
        <v>-14.1</v>
      </c>
      <c r="F6035" s="34">
        <v>8.1999999999999993</v>
      </c>
      <c r="G6035" s="35">
        <v>673</v>
      </c>
      <c r="H6035" s="35">
        <v>15</v>
      </c>
      <c r="I6035" s="36"/>
    </row>
    <row r="6036" spans="2:9" ht="15.75" thickTop="1" thickBot="1" x14ac:dyDescent="0.25">
      <c r="B6036" s="22">
        <v>6031</v>
      </c>
      <c r="C6036" s="32">
        <v>82407</v>
      </c>
      <c r="D6036" s="33" t="s">
        <v>4554</v>
      </c>
      <c r="E6036" s="34">
        <v>-14.1</v>
      </c>
      <c r="F6036" s="34">
        <v>8.6</v>
      </c>
      <c r="G6036" s="35">
        <v>580</v>
      </c>
      <c r="H6036" s="35">
        <v>13</v>
      </c>
      <c r="I6036" s="36"/>
    </row>
    <row r="6037" spans="2:9" ht="15.75" thickTop="1" thickBot="1" x14ac:dyDescent="0.25">
      <c r="B6037" s="22">
        <v>6032</v>
      </c>
      <c r="C6037" s="32">
        <v>82409</v>
      </c>
      <c r="D6037" s="33" t="s">
        <v>4555</v>
      </c>
      <c r="E6037" s="34">
        <v>-14.3</v>
      </c>
      <c r="F6037" s="34">
        <v>7.6</v>
      </c>
      <c r="G6037" s="35">
        <v>868</v>
      </c>
      <c r="H6037" s="35">
        <v>15</v>
      </c>
      <c r="I6037" s="36"/>
    </row>
    <row r="6038" spans="2:9" ht="15.75" thickTop="1" thickBot="1" x14ac:dyDescent="0.25">
      <c r="B6038" s="22">
        <v>6033</v>
      </c>
      <c r="C6038" s="32">
        <v>82418</v>
      </c>
      <c r="D6038" s="33" t="s">
        <v>4556</v>
      </c>
      <c r="E6038" s="34">
        <v>-14.1</v>
      </c>
      <c r="F6038" s="34">
        <v>7.9</v>
      </c>
      <c r="G6038" s="35">
        <v>690</v>
      </c>
      <c r="H6038" s="35">
        <v>13</v>
      </c>
      <c r="I6038" s="36"/>
    </row>
    <row r="6039" spans="2:9" ht="15.75" thickTop="1" thickBot="1" x14ac:dyDescent="0.25">
      <c r="B6039" s="22">
        <v>6034</v>
      </c>
      <c r="C6039" s="32">
        <v>82431</v>
      </c>
      <c r="D6039" s="33" t="s">
        <v>4557</v>
      </c>
      <c r="E6039" s="34">
        <v>-14.2</v>
      </c>
      <c r="F6039" s="34">
        <v>7.6</v>
      </c>
      <c r="G6039" s="35">
        <v>729</v>
      </c>
      <c r="H6039" s="35">
        <v>15</v>
      </c>
      <c r="I6039" s="36"/>
    </row>
    <row r="6040" spans="2:9" ht="15.75" thickTop="1" thickBot="1" x14ac:dyDescent="0.25">
      <c r="B6040" s="22">
        <v>6035</v>
      </c>
      <c r="C6040" s="32">
        <v>82432</v>
      </c>
      <c r="D6040" s="33" t="s">
        <v>4558</v>
      </c>
      <c r="E6040" s="34">
        <v>-14</v>
      </c>
      <c r="F6040" s="34">
        <v>7.8</v>
      </c>
      <c r="G6040" s="35">
        <v>796</v>
      </c>
      <c r="H6040" s="35">
        <v>15</v>
      </c>
      <c r="I6040" s="36"/>
    </row>
    <row r="6041" spans="2:9" ht="15.75" thickTop="1" thickBot="1" x14ac:dyDescent="0.25">
      <c r="B6041" s="22">
        <v>6036</v>
      </c>
      <c r="C6041" s="32">
        <v>82433</v>
      </c>
      <c r="D6041" s="33" t="s">
        <v>4559</v>
      </c>
      <c r="E6041" s="34">
        <v>-14.2</v>
      </c>
      <c r="F6041" s="34">
        <v>7.5</v>
      </c>
      <c r="G6041" s="35">
        <v>750</v>
      </c>
      <c r="H6041" s="35">
        <v>15</v>
      </c>
      <c r="I6041" s="36"/>
    </row>
    <row r="6042" spans="2:9" ht="15.75" thickTop="1" thickBot="1" x14ac:dyDescent="0.25">
      <c r="B6042" s="22">
        <v>6037</v>
      </c>
      <c r="C6042" s="32">
        <v>82435</v>
      </c>
      <c r="D6042" s="33" t="s">
        <v>4560</v>
      </c>
      <c r="E6042" s="34">
        <v>-14.1</v>
      </c>
      <c r="F6042" s="34">
        <v>7.7</v>
      </c>
      <c r="G6042" s="35">
        <v>785</v>
      </c>
      <c r="H6042" s="35">
        <v>15</v>
      </c>
      <c r="I6042" s="36"/>
    </row>
    <row r="6043" spans="2:9" ht="15.75" thickTop="1" thickBot="1" x14ac:dyDescent="0.25">
      <c r="B6043" s="22">
        <v>6038</v>
      </c>
      <c r="C6043" s="32">
        <v>82436</v>
      </c>
      <c r="D6043" s="33" t="s">
        <v>4561</v>
      </c>
      <c r="E6043" s="34">
        <v>-13.8</v>
      </c>
      <c r="F6043" s="34">
        <v>8.1</v>
      </c>
      <c r="G6043" s="35">
        <v>656</v>
      </c>
      <c r="H6043" s="35">
        <v>13</v>
      </c>
      <c r="I6043" s="36"/>
    </row>
    <row r="6044" spans="2:9" ht="15.75" thickTop="1" thickBot="1" x14ac:dyDescent="0.25">
      <c r="B6044" s="22">
        <v>6039</v>
      </c>
      <c r="C6044" s="32">
        <v>82438</v>
      </c>
      <c r="D6044" s="33" t="s">
        <v>4562</v>
      </c>
      <c r="E6044" s="34">
        <v>-14.7</v>
      </c>
      <c r="F6044" s="34">
        <v>7.2</v>
      </c>
      <c r="G6044" s="35">
        <v>839</v>
      </c>
      <c r="H6044" s="35">
        <v>15</v>
      </c>
      <c r="I6044" s="36"/>
    </row>
    <row r="6045" spans="2:9" ht="15.75" thickTop="1" thickBot="1" x14ac:dyDescent="0.25">
      <c r="B6045" s="22">
        <v>6040</v>
      </c>
      <c r="C6045" s="32">
        <v>82439</v>
      </c>
      <c r="D6045" s="33" t="s">
        <v>4563</v>
      </c>
      <c r="E6045" s="34">
        <v>-13.9</v>
      </c>
      <c r="F6045" s="34">
        <v>8.1</v>
      </c>
      <c r="G6045" s="35">
        <v>626</v>
      </c>
      <c r="H6045" s="35">
        <v>13</v>
      </c>
      <c r="I6045" s="36"/>
    </row>
    <row r="6046" spans="2:9" ht="15.75" thickTop="1" thickBot="1" x14ac:dyDescent="0.25">
      <c r="B6046" s="22">
        <v>6041</v>
      </c>
      <c r="C6046" s="32">
        <v>82441</v>
      </c>
      <c r="D6046" s="33" t="s">
        <v>4564</v>
      </c>
      <c r="E6046" s="34">
        <v>-14.2</v>
      </c>
      <c r="F6046" s="34">
        <v>7.5</v>
      </c>
      <c r="G6046" s="35">
        <v>738</v>
      </c>
      <c r="H6046" s="35">
        <v>15</v>
      </c>
      <c r="I6046" s="36"/>
    </row>
    <row r="6047" spans="2:9" ht="15.75" thickTop="1" thickBot="1" x14ac:dyDescent="0.25">
      <c r="B6047" s="22">
        <v>6042</v>
      </c>
      <c r="C6047" s="32">
        <v>82442</v>
      </c>
      <c r="D6047" s="33" t="s">
        <v>4565</v>
      </c>
      <c r="E6047" s="34">
        <v>-15.3</v>
      </c>
      <c r="F6047" s="34">
        <v>6.9</v>
      </c>
      <c r="G6047" s="35">
        <v>1069</v>
      </c>
      <c r="H6047" s="35">
        <v>15</v>
      </c>
      <c r="I6047" s="36"/>
    </row>
    <row r="6048" spans="2:9" ht="15.75" thickTop="1" thickBot="1" x14ac:dyDescent="0.25">
      <c r="B6048" s="22">
        <v>6043</v>
      </c>
      <c r="C6048" s="32">
        <v>82444</v>
      </c>
      <c r="D6048" s="33" t="s">
        <v>4566</v>
      </c>
      <c r="E6048" s="34">
        <v>-13.9</v>
      </c>
      <c r="F6048" s="34">
        <v>8.1</v>
      </c>
      <c r="G6048" s="35">
        <v>632</v>
      </c>
      <c r="H6048" s="35">
        <v>15</v>
      </c>
      <c r="I6048" s="36"/>
    </row>
    <row r="6049" spans="2:9" ht="15.75" thickTop="1" thickBot="1" x14ac:dyDescent="0.25">
      <c r="B6049" s="22">
        <v>6044</v>
      </c>
      <c r="C6049" s="32">
        <v>82445</v>
      </c>
      <c r="D6049" s="33" t="s">
        <v>4567</v>
      </c>
      <c r="E6049" s="34">
        <v>-15.1</v>
      </c>
      <c r="F6049" s="34">
        <v>7</v>
      </c>
      <c r="G6049" s="35">
        <v>1048</v>
      </c>
      <c r="H6049" s="35">
        <v>15</v>
      </c>
      <c r="I6049" s="36"/>
    </row>
    <row r="6050" spans="2:9" ht="15.75" thickTop="1" thickBot="1" x14ac:dyDescent="0.25">
      <c r="B6050" s="22">
        <v>6045</v>
      </c>
      <c r="C6050" s="32">
        <v>82447</v>
      </c>
      <c r="D6050" s="33" t="s">
        <v>4568</v>
      </c>
      <c r="E6050" s="34">
        <v>-13.8</v>
      </c>
      <c r="F6050" s="34">
        <v>7.9</v>
      </c>
      <c r="G6050" s="35">
        <v>676</v>
      </c>
      <c r="H6050" s="35">
        <v>13</v>
      </c>
      <c r="I6050" s="36"/>
    </row>
    <row r="6051" spans="2:9" ht="15.75" thickTop="1" thickBot="1" x14ac:dyDescent="0.25">
      <c r="B6051" s="22">
        <v>6046</v>
      </c>
      <c r="C6051" s="32">
        <v>82449</v>
      </c>
      <c r="D6051" s="33" t="s">
        <v>4569</v>
      </c>
      <c r="E6051" s="34">
        <v>-14</v>
      </c>
      <c r="F6051" s="34">
        <v>7.7</v>
      </c>
      <c r="G6051" s="35">
        <v>711</v>
      </c>
      <c r="H6051" s="35">
        <v>15</v>
      </c>
      <c r="I6051" s="36"/>
    </row>
    <row r="6052" spans="2:9" ht="15.75" thickTop="1" thickBot="1" x14ac:dyDescent="0.25">
      <c r="B6052" s="22">
        <v>6047</v>
      </c>
      <c r="C6052" s="32">
        <v>82467</v>
      </c>
      <c r="D6052" s="33" t="s">
        <v>4570</v>
      </c>
      <c r="E6052" s="34">
        <v>-15.3</v>
      </c>
      <c r="F6052" s="34">
        <v>7</v>
      </c>
      <c r="G6052" s="35">
        <v>972</v>
      </c>
      <c r="H6052" s="35">
        <v>15</v>
      </c>
      <c r="I6052" s="36"/>
    </row>
    <row r="6053" spans="2:9" ht="15.75" thickTop="1" thickBot="1" x14ac:dyDescent="0.25">
      <c r="B6053" s="22">
        <v>6048</v>
      </c>
      <c r="C6053" s="32">
        <v>82475</v>
      </c>
      <c r="D6053" s="33" t="s">
        <v>4571</v>
      </c>
      <c r="E6053" s="34">
        <v>-19.2</v>
      </c>
      <c r="F6053" s="34">
        <v>0.1</v>
      </c>
      <c r="G6053" s="35">
        <v>2356</v>
      </c>
      <c r="H6053" s="35">
        <v>15</v>
      </c>
      <c r="I6053" s="36"/>
    </row>
    <row r="6054" spans="2:9" ht="15.75" thickTop="1" thickBot="1" x14ac:dyDescent="0.25">
      <c r="B6054" s="22">
        <v>6049</v>
      </c>
      <c r="C6054" s="32">
        <v>82481</v>
      </c>
      <c r="D6054" s="33" t="s">
        <v>4572</v>
      </c>
      <c r="E6054" s="34">
        <v>-15.5</v>
      </c>
      <c r="F6054" s="34">
        <v>5.6</v>
      </c>
      <c r="G6054" s="35">
        <v>1287</v>
      </c>
      <c r="H6054" s="35">
        <v>15</v>
      </c>
      <c r="I6054" s="36"/>
    </row>
    <row r="6055" spans="2:9" ht="15.75" thickTop="1" thickBot="1" x14ac:dyDescent="0.25">
      <c r="B6055" s="22">
        <v>6050</v>
      </c>
      <c r="C6055" s="32">
        <v>82487</v>
      </c>
      <c r="D6055" s="33" t="s">
        <v>4573</v>
      </c>
      <c r="E6055" s="34">
        <v>-14.1</v>
      </c>
      <c r="F6055" s="34">
        <v>7.5</v>
      </c>
      <c r="G6055" s="35">
        <v>839</v>
      </c>
      <c r="H6055" s="35">
        <v>15</v>
      </c>
      <c r="I6055" s="36"/>
    </row>
    <row r="6056" spans="2:9" ht="15.75" thickTop="1" thickBot="1" x14ac:dyDescent="0.25">
      <c r="B6056" s="22">
        <v>6051</v>
      </c>
      <c r="C6056" s="32">
        <v>82488</v>
      </c>
      <c r="D6056" s="33" t="s">
        <v>4574</v>
      </c>
      <c r="E6056" s="34">
        <v>-14.8</v>
      </c>
      <c r="F6056" s="34">
        <v>7.3</v>
      </c>
      <c r="G6056" s="35">
        <v>872</v>
      </c>
      <c r="H6056" s="35">
        <v>15</v>
      </c>
      <c r="I6056" s="36"/>
    </row>
    <row r="6057" spans="2:9" ht="15.75" thickTop="1" thickBot="1" x14ac:dyDescent="0.25">
      <c r="B6057" s="22">
        <v>6052</v>
      </c>
      <c r="C6057" s="32">
        <v>82490</v>
      </c>
      <c r="D6057" s="33" t="s">
        <v>4575</v>
      </c>
      <c r="E6057" s="34">
        <v>-14</v>
      </c>
      <c r="F6057" s="34">
        <v>7.6</v>
      </c>
      <c r="G6057" s="35">
        <v>667</v>
      </c>
      <c r="H6057" s="35">
        <v>15</v>
      </c>
      <c r="I6057" s="36"/>
    </row>
    <row r="6058" spans="2:9" ht="15.75" thickTop="1" thickBot="1" x14ac:dyDescent="0.25">
      <c r="B6058" s="22">
        <v>6053</v>
      </c>
      <c r="C6058" s="32">
        <v>82491</v>
      </c>
      <c r="D6058" s="33" t="s">
        <v>4576</v>
      </c>
      <c r="E6058" s="34">
        <v>-15.6</v>
      </c>
      <c r="F6058" s="34">
        <v>6.4</v>
      </c>
      <c r="G6058" s="35">
        <v>1090</v>
      </c>
      <c r="H6058" s="35">
        <v>15</v>
      </c>
      <c r="I6058" s="36"/>
    </row>
    <row r="6059" spans="2:9" ht="15.75" thickTop="1" thickBot="1" x14ac:dyDescent="0.25">
      <c r="B6059" s="22">
        <v>6054</v>
      </c>
      <c r="C6059" s="32">
        <v>82493</v>
      </c>
      <c r="D6059" s="33" t="s">
        <v>4577</v>
      </c>
      <c r="E6059" s="34">
        <v>-15.4</v>
      </c>
      <c r="F6059" s="34">
        <v>6.6</v>
      </c>
      <c r="G6059" s="35">
        <v>1075</v>
      </c>
      <c r="H6059" s="35">
        <v>15</v>
      </c>
      <c r="I6059" s="36"/>
    </row>
    <row r="6060" spans="2:9" ht="15.75" thickTop="1" thickBot="1" x14ac:dyDescent="0.25">
      <c r="B6060" s="22">
        <v>6055</v>
      </c>
      <c r="C6060" s="32">
        <v>82494</v>
      </c>
      <c r="D6060" s="33" t="s">
        <v>4577</v>
      </c>
      <c r="E6060" s="34">
        <v>-15.2</v>
      </c>
      <c r="F6060" s="34">
        <v>6.8</v>
      </c>
      <c r="G6060" s="35">
        <v>1045</v>
      </c>
      <c r="H6060" s="35">
        <v>15</v>
      </c>
      <c r="I6060" s="36"/>
    </row>
    <row r="6061" spans="2:9" ht="15.75" thickTop="1" thickBot="1" x14ac:dyDescent="0.25">
      <c r="B6061" s="22">
        <v>6056</v>
      </c>
      <c r="C6061" s="32">
        <v>82496</v>
      </c>
      <c r="D6061" s="33" t="s">
        <v>4578</v>
      </c>
      <c r="E6061" s="34">
        <v>-13.9</v>
      </c>
      <c r="F6061" s="34">
        <v>7.8</v>
      </c>
      <c r="G6061" s="35">
        <v>651</v>
      </c>
      <c r="H6061" s="35">
        <v>15</v>
      </c>
      <c r="I6061" s="36"/>
    </row>
    <row r="6062" spans="2:9" ht="15.75" thickTop="1" thickBot="1" x14ac:dyDescent="0.25">
      <c r="B6062" s="22">
        <v>6057</v>
      </c>
      <c r="C6062" s="32">
        <v>82497</v>
      </c>
      <c r="D6062" s="33" t="s">
        <v>4579</v>
      </c>
      <c r="E6062" s="34">
        <v>-14.1</v>
      </c>
      <c r="F6062" s="34">
        <v>7.5</v>
      </c>
      <c r="G6062" s="35">
        <v>843</v>
      </c>
      <c r="H6062" s="35">
        <v>15</v>
      </c>
      <c r="I6062" s="36"/>
    </row>
    <row r="6063" spans="2:9" ht="15.75" thickTop="1" thickBot="1" x14ac:dyDescent="0.25">
      <c r="B6063" s="22">
        <v>6058</v>
      </c>
      <c r="C6063" s="32">
        <v>82499</v>
      </c>
      <c r="D6063" s="33" t="s">
        <v>4580</v>
      </c>
      <c r="E6063" s="34">
        <v>-15.2</v>
      </c>
      <c r="F6063" s="34">
        <v>6.6</v>
      </c>
      <c r="G6063" s="35">
        <v>1099</v>
      </c>
      <c r="H6063" s="35">
        <v>15</v>
      </c>
      <c r="I6063" s="36"/>
    </row>
    <row r="6064" spans="2:9" ht="15.75" thickTop="1" thickBot="1" x14ac:dyDescent="0.25">
      <c r="B6064" s="22">
        <v>6059</v>
      </c>
      <c r="C6064" s="32">
        <v>82515</v>
      </c>
      <c r="D6064" s="33" t="s">
        <v>4581</v>
      </c>
      <c r="E6064" s="34">
        <v>-13.6</v>
      </c>
      <c r="F6064" s="34">
        <v>8.6</v>
      </c>
      <c r="G6064" s="35">
        <v>580</v>
      </c>
      <c r="H6064" s="35">
        <v>13</v>
      </c>
      <c r="I6064" s="36"/>
    </row>
    <row r="6065" spans="2:9" ht="15.75" thickTop="1" thickBot="1" x14ac:dyDescent="0.25">
      <c r="B6065" s="22">
        <v>6060</v>
      </c>
      <c r="C6065" s="32">
        <v>82538</v>
      </c>
      <c r="D6065" s="33" t="s">
        <v>4582</v>
      </c>
      <c r="E6065" s="34">
        <v>-14</v>
      </c>
      <c r="F6065" s="34">
        <v>8.3000000000000007</v>
      </c>
      <c r="G6065" s="35">
        <v>633</v>
      </c>
      <c r="H6065" s="35">
        <v>13</v>
      </c>
      <c r="I6065" s="36"/>
    </row>
    <row r="6066" spans="2:9" ht="15.75" thickTop="1" thickBot="1" x14ac:dyDescent="0.25">
      <c r="B6066" s="22">
        <v>6061</v>
      </c>
      <c r="C6066" s="32">
        <v>82541</v>
      </c>
      <c r="D6066" s="33" t="s">
        <v>4583</v>
      </c>
      <c r="E6066" s="34">
        <v>-14.2</v>
      </c>
      <c r="F6066" s="34">
        <v>8.1999999999999993</v>
      </c>
      <c r="G6066" s="35">
        <v>652</v>
      </c>
      <c r="H6066" s="35">
        <v>13</v>
      </c>
      <c r="I6066" s="36"/>
    </row>
    <row r="6067" spans="2:9" ht="15.75" thickTop="1" thickBot="1" x14ac:dyDescent="0.25">
      <c r="B6067" s="22">
        <v>6062</v>
      </c>
      <c r="C6067" s="32">
        <v>82544</v>
      </c>
      <c r="D6067" s="33" t="s">
        <v>4584</v>
      </c>
      <c r="E6067" s="34">
        <v>-14.3</v>
      </c>
      <c r="F6067" s="34">
        <v>8.1</v>
      </c>
      <c r="G6067" s="35">
        <v>646</v>
      </c>
      <c r="H6067" s="35">
        <v>13</v>
      </c>
      <c r="I6067" s="36"/>
    </row>
    <row r="6068" spans="2:9" ht="15.75" thickTop="1" thickBot="1" x14ac:dyDescent="0.25">
      <c r="B6068" s="22">
        <v>6063</v>
      </c>
      <c r="C6068" s="32">
        <v>82547</v>
      </c>
      <c r="D6068" s="33" t="s">
        <v>4585</v>
      </c>
      <c r="E6068" s="34">
        <v>-13.9</v>
      </c>
      <c r="F6068" s="34">
        <v>8.3000000000000007</v>
      </c>
      <c r="G6068" s="35">
        <v>616</v>
      </c>
      <c r="H6068" s="35">
        <v>13</v>
      </c>
      <c r="I6068" s="36"/>
    </row>
    <row r="6069" spans="2:9" ht="15.75" thickTop="1" thickBot="1" x14ac:dyDescent="0.25">
      <c r="B6069" s="22">
        <v>6064</v>
      </c>
      <c r="C6069" s="32">
        <v>82549</v>
      </c>
      <c r="D6069" s="33" t="s">
        <v>4586</v>
      </c>
      <c r="E6069" s="34">
        <v>-13.8</v>
      </c>
      <c r="F6069" s="34">
        <v>8.4</v>
      </c>
      <c r="G6069" s="35">
        <v>599</v>
      </c>
      <c r="H6069" s="35">
        <v>13</v>
      </c>
      <c r="I6069" s="36"/>
    </row>
    <row r="6070" spans="2:9" ht="15.75" thickTop="1" thickBot="1" x14ac:dyDescent="0.25">
      <c r="B6070" s="22">
        <v>6065</v>
      </c>
      <c r="C6070" s="32">
        <v>83022</v>
      </c>
      <c r="D6070" s="33" t="s">
        <v>4587</v>
      </c>
      <c r="E6070" s="34">
        <v>-11.9</v>
      </c>
      <c r="F6070" s="34">
        <v>9.5</v>
      </c>
      <c r="G6070" s="35">
        <v>447</v>
      </c>
      <c r="H6070" s="35">
        <v>13</v>
      </c>
      <c r="I6070" s="36"/>
    </row>
    <row r="6071" spans="2:9" ht="15.75" thickTop="1" thickBot="1" x14ac:dyDescent="0.25">
      <c r="B6071" s="22">
        <v>6066</v>
      </c>
      <c r="C6071" s="32">
        <v>83024</v>
      </c>
      <c r="D6071" s="33" t="s">
        <v>4587</v>
      </c>
      <c r="E6071" s="34">
        <v>-12.1</v>
      </c>
      <c r="F6071" s="34">
        <v>9.4</v>
      </c>
      <c r="G6071" s="35">
        <v>450</v>
      </c>
      <c r="H6071" s="35">
        <v>13</v>
      </c>
      <c r="I6071" s="36"/>
    </row>
    <row r="6072" spans="2:9" ht="15.75" thickTop="1" thickBot="1" x14ac:dyDescent="0.25">
      <c r="B6072" s="22">
        <v>6067</v>
      </c>
      <c r="C6072" s="32">
        <v>83026</v>
      </c>
      <c r="D6072" s="33" t="s">
        <v>4587</v>
      </c>
      <c r="E6072" s="34">
        <v>-12.3</v>
      </c>
      <c r="F6072" s="34">
        <v>9.1999999999999993</v>
      </c>
      <c r="G6072" s="35">
        <v>459</v>
      </c>
      <c r="H6072" s="35">
        <v>13</v>
      </c>
      <c r="I6072" s="36"/>
    </row>
    <row r="6073" spans="2:9" ht="15.75" thickTop="1" thickBot="1" x14ac:dyDescent="0.25">
      <c r="B6073" s="22">
        <v>6068</v>
      </c>
      <c r="C6073" s="32">
        <v>83043</v>
      </c>
      <c r="D6073" s="33" t="s">
        <v>4588</v>
      </c>
      <c r="E6073" s="34">
        <v>-12.5</v>
      </c>
      <c r="F6073" s="34">
        <v>8.9</v>
      </c>
      <c r="G6073" s="35">
        <v>482</v>
      </c>
      <c r="H6073" s="35">
        <v>13</v>
      </c>
      <c r="I6073" s="36"/>
    </row>
    <row r="6074" spans="2:9" ht="15.75" thickTop="1" thickBot="1" x14ac:dyDescent="0.25">
      <c r="B6074" s="22">
        <v>6069</v>
      </c>
      <c r="C6074" s="32">
        <v>83052</v>
      </c>
      <c r="D6074" s="33" t="s">
        <v>4589</v>
      </c>
      <c r="E6074" s="34">
        <v>-12.8</v>
      </c>
      <c r="F6074" s="34">
        <v>8.6999999999999993</v>
      </c>
      <c r="G6074" s="35">
        <v>502</v>
      </c>
      <c r="H6074" s="35">
        <v>13</v>
      </c>
      <c r="I6074" s="36"/>
    </row>
    <row r="6075" spans="2:9" ht="15.75" thickTop="1" thickBot="1" x14ac:dyDescent="0.25">
      <c r="B6075" s="22">
        <v>6070</v>
      </c>
      <c r="C6075" s="32">
        <v>83059</v>
      </c>
      <c r="D6075" s="33" t="s">
        <v>4590</v>
      </c>
      <c r="E6075" s="34">
        <v>-12.3</v>
      </c>
      <c r="F6075" s="34">
        <v>9</v>
      </c>
      <c r="G6075" s="35">
        <v>464</v>
      </c>
      <c r="H6075" s="35">
        <v>13</v>
      </c>
      <c r="I6075" s="36"/>
    </row>
    <row r="6076" spans="2:9" ht="15.75" thickTop="1" thickBot="1" x14ac:dyDescent="0.25">
      <c r="B6076" s="22">
        <v>6071</v>
      </c>
      <c r="C6076" s="32">
        <v>83064</v>
      </c>
      <c r="D6076" s="33" t="s">
        <v>4591</v>
      </c>
      <c r="E6076" s="34">
        <v>-12.5</v>
      </c>
      <c r="F6076" s="34">
        <v>8.8000000000000007</v>
      </c>
      <c r="G6076" s="35">
        <v>478</v>
      </c>
      <c r="H6076" s="35">
        <v>13</v>
      </c>
      <c r="I6076" s="36"/>
    </row>
    <row r="6077" spans="2:9" ht="15.75" thickTop="1" thickBot="1" x14ac:dyDescent="0.25">
      <c r="B6077" s="22">
        <v>6072</v>
      </c>
      <c r="C6077" s="32">
        <v>83071</v>
      </c>
      <c r="D6077" s="33" t="s">
        <v>4592</v>
      </c>
      <c r="E6077" s="34">
        <v>-12.6</v>
      </c>
      <c r="F6077" s="34">
        <v>8.8000000000000007</v>
      </c>
      <c r="G6077" s="35">
        <v>482</v>
      </c>
      <c r="H6077" s="35">
        <v>13</v>
      </c>
      <c r="I6077" s="36"/>
    </row>
    <row r="6078" spans="2:9" ht="15.75" thickTop="1" thickBot="1" x14ac:dyDescent="0.25">
      <c r="B6078" s="22">
        <v>6073</v>
      </c>
      <c r="C6078" s="32">
        <v>83075</v>
      </c>
      <c r="D6078" s="33" t="s">
        <v>4593</v>
      </c>
      <c r="E6078" s="34">
        <v>-12.5</v>
      </c>
      <c r="F6078" s="34">
        <v>8.8000000000000007</v>
      </c>
      <c r="G6078" s="35">
        <v>483</v>
      </c>
      <c r="H6078" s="35">
        <v>13</v>
      </c>
      <c r="I6078" s="36"/>
    </row>
    <row r="6079" spans="2:9" ht="15.75" thickTop="1" thickBot="1" x14ac:dyDescent="0.25">
      <c r="B6079" s="22">
        <v>6074</v>
      </c>
      <c r="C6079" s="32">
        <v>83080</v>
      </c>
      <c r="D6079" s="33" t="s">
        <v>4594</v>
      </c>
      <c r="E6079" s="34">
        <v>-13.3</v>
      </c>
      <c r="F6079" s="34">
        <v>7.8</v>
      </c>
      <c r="G6079" s="35">
        <v>713</v>
      </c>
      <c r="H6079" s="35">
        <v>15</v>
      </c>
      <c r="I6079" s="36"/>
    </row>
    <row r="6080" spans="2:9" ht="15.75" thickTop="1" thickBot="1" x14ac:dyDescent="0.25">
      <c r="B6080" s="22">
        <v>6075</v>
      </c>
      <c r="C6080" s="32">
        <v>83083</v>
      </c>
      <c r="D6080" s="33" t="s">
        <v>4595</v>
      </c>
      <c r="E6080" s="34">
        <v>-12.9</v>
      </c>
      <c r="F6080" s="34">
        <v>8.5</v>
      </c>
      <c r="G6080" s="35">
        <v>548</v>
      </c>
      <c r="H6080" s="35">
        <v>13</v>
      </c>
      <c r="I6080" s="36"/>
    </row>
    <row r="6081" spans="2:9" ht="15.75" thickTop="1" thickBot="1" x14ac:dyDescent="0.25">
      <c r="B6081" s="22">
        <v>6076</v>
      </c>
      <c r="C6081" s="32">
        <v>83088</v>
      </c>
      <c r="D6081" s="33" t="s">
        <v>4596</v>
      </c>
      <c r="E6081" s="34">
        <v>-14.2</v>
      </c>
      <c r="F6081" s="34">
        <v>7.2</v>
      </c>
      <c r="G6081" s="35">
        <v>880</v>
      </c>
      <c r="H6081" s="35">
        <v>15</v>
      </c>
      <c r="I6081" s="36"/>
    </row>
    <row r="6082" spans="2:9" ht="15.75" thickTop="1" thickBot="1" x14ac:dyDescent="0.25">
      <c r="B6082" s="22">
        <v>6077</v>
      </c>
      <c r="C6082" s="32">
        <v>83093</v>
      </c>
      <c r="D6082" s="33" t="s">
        <v>4597</v>
      </c>
      <c r="E6082" s="34">
        <v>-12.6</v>
      </c>
      <c r="F6082" s="34">
        <v>8.6</v>
      </c>
      <c r="G6082" s="35">
        <v>527</v>
      </c>
      <c r="H6082" s="35">
        <v>13</v>
      </c>
      <c r="I6082" s="36"/>
    </row>
    <row r="6083" spans="2:9" ht="15.75" thickTop="1" thickBot="1" x14ac:dyDescent="0.25">
      <c r="B6083" s="22">
        <v>6078</v>
      </c>
      <c r="C6083" s="32">
        <v>83098</v>
      </c>
      <c r="D6083" s="33" t="s">
        <v>4598</v>
      </c>
      <c r="E6083" s="34">
        <v>-13.9</v>
      </c>
      <c r="F6083" s="34">
        <v>7.6</v>
      </c>
      <c r="G6083" s="35">
        <v>735</v>
      </c>
      <c r="H6083" s="35">
        <v>15</v>
      </c>
      <c r="I6083" s="36"/>
    </row>
    <row r="6084" spans="2:9" ht="15.75" thickTop="1" thickBot="1" x14ac:dyDescent="0.25">
      <c r="B6084" s="22">
        <v>6079</v>
      </c>
      <c r="C6084" s="32">
        <v>83101</v>
      </c>
      <c r="D6084" s="33" t="s">
        <v>3745</v>
      </c>
      <c r="E6084" s="34">
        <v>-12.6</v>
      </c>
      <c r="F6084" s="34">
        <v>8.8000000000000007</v>
      </c>
      <c r="G6084" s="35">
        <v>483</v>
      </c>
      <c r="H6084" s="35">
        <v>13</v>
      </c>
      <c r="I6084" s="36"/>
    </row>
    <row r="6085" spans="2:9" ht="15.75" thickTop="1" thickBot="1" x14ac:dyDescent="0.25">
      <c r="B6085" s="22">
        <v>6080</v>
      </c>
      <c r="C6085" s="32">
        <v>83104</v>
      </c>
      <c r="D6085" s="33" t="s">
        <v>4599</v>
      </c>
      <c r="E6085" s="34">
        <v>-13</v>
      </c>
      <c r="F6085" s="34">
        <v>8.6</v>
      </c>
      <c r="G6085" s="35">
        <v>508</v>
      </c>
      <c r="H6085" s="35">
        <v>13</v>
      </c>
      <c r="I6085" s="36"/>
    </row>
    <row r="6086" spans="2:9" ht="15.75" thickTop="1" thickBot="1" x14ac:dyDescent="0.25">
      <c r="B6086" s="22">
        <v>6081</v>
      </c>
      <c r="C6086" s="32">
        <v>83109</v>
      </c>
      <c r="D6086" s="33" t="s">
        <v>4600</v>
      </c>
      <c r="E6086" s="34">
        <v>-12.5</v>
      </c>
      <c r="F6086" s="34">
        <v>8.8000000000000007</v>
      </c>
      <c r="G6086" s="35">
        <v>471</v>
      </c>
      <c r="H6086" s="35">
        <v>13</v>
      </c>
      <c r="I6086" s="36"/>
    </row>
    <row r="6087" spans="2:9" ht="15.75" thickTop="1" thickBot="1" x14ac:dyDescent="0.25">
      <c r="B6087" s="22">
        <v>6082</v>
      </c>
      <c r="C6087" s="32">
        <v>83112</v>
      </c>
      <c r="D6087" s="33" t="s">
        <v>4601</v>
      </c>
      <c r="E6087" s="34">
        <v>-13.1</v>
      </c>
      <c r="F6087" s="34">
        <v>8.3000000000000007</v>
      </c>
      <c r="G6087" s="35">
        <v>600</v>
      </c>
      <c r="H6087" s="35">
        <v>13</v>
      </c>
      <c r="I6087" s="36"/>
    </row>
    <row r="6088" spans="2:9" ht="15.75" thickTop="1" thickBot="1" x14ac:dyDescent="0.25">
      <c r="B6088" s="22">
        <v>6083</v>
      </c>
      <c r="C6088" s="32">
        <v>83115</v>
      </c>
      <c r="D6088" s="33" t="s">
        <v>4602</v>
      </c>
      <c r="E6088" s="34">
        <v>-12.5</v>
      </c>
      <c r="F6088" s="34">
        <v>8.9</v>
      </c>
      <c r="G6088" s="35">
        <v>469</v>
      </c>
      <c r="H6088" s="35">
        <v>13</v>
      </c>
      <c r="I6088" s="36"/>
    </row>
    <row r="6089" spans="2:9" ht="15.75" thickTop="1" thickBot="1" x14ac:dyDescent="0.25">
      <c r="B6089" s="22">
        <v>6084</v>
      </c>
      <c r="C6089" s="32">
        <v>83119</v>
      </c>
      <c r="D6089" s="33" t="s">
        <v>4603</v>
      </c>
      <c r="E6089" s="34">
        <v>-13.1</v>
      </c>
      <c r="F6089" s="34">
        <v>8.3000000000000007</v>
      </c>
      <c r="G6089" s="35">
        <v>566</v>
      </c>
      <c r="H6089" s="35">
        <v>13</v>
      </c>
      <c r="I6089" s="36"/>
    </row>
    <row r="6090" spans="2:9" ht="15.75" thickTop="1" thickBot="1" x14ac:dyDescent="0.25">
      <c r="B6090" s="22">
        <v>6085</v>
      </c>
      <c r="C6090" s="32">
        <v>83122</v>
      </c>
      <c r="D6090" s="33" t="s">
        <v>4604</v>
      </c>
      <c r="E6090" s="34">
        <v>-13.3</v>
      </c>
      <c r="F6090" s="34">
        <v>8.1</v>
      </c>
      <c r="G6090" s="35">
        <v>662</v>
      </c>
      <c r="H6090" s="35">
        <v>13</v>
      </c>
      <c r="I6090" s="36"/>
    </row>
    <row r="6091" spans="2:9" ht="15.75" thickTop="1" thickBot="1" x14ac:dyDescent="0.25">
      <c r="B6091" s="22">
        <v>6086</v>
      </c>
      <c r="C6091" s="32">
        <v>83123</v>
      </c>
      <c r="D6091" s="33" t="s">
        <v>4605</v>
      </c>
      <c r="E6091" s="34">
        <v>-13</v>
      </c>
      <c r="F6091" s="34">
        <v>8.5</v>
      </c>
      <c r="G6091" s="35">
        <v>508</v>
      </c>
      <c r="H6091" s="35">
        <v>13</v>
      </c>
      <c r="I6091" s="36"/>
    </row>
    <row r="6092" spans="2:9" ht="15.75" thickTop="1" thickBot="1" x14ac:dyDescent="0.25">
      <c r="B6092" s="22">
        <v>6087</v>
      </c>
      <c r="C6092" s="32">
        <v>83125</v>
      </c>
      <c r="D6092" s="33" t="s">
        <v>4606</v>
      </c>
      <c r="E6092" s="34">
        <v>-12.8</v>
      </c>
      <c r="F6092" s="34">
        <v>8.5</v>
      </c>
      <c r="G6092" s="35">
        <v>528</v>
      </c>
      <c r="H6092" s="35">
        <v>13</v>
      </c>
      <c r="I6092" s="36"/>
    </row>
    <row r="6093" spans="2:9" ht="15.75" thickTop="1" thickBot="1" x14ac:dyDescent="0.25">
      <c r="B6093" s="22">
        <v>6088</v>
      </c>
      <c r="C6093" s="32">
        <v>83126</v>
      </c>
      <c r="D6093" s="33" t="s">
        <v>4607</v>
      </c>
      <c r="E6093" s="34">
        <v>-15</v>
      </c>
      <c r="F6093" s="34">
        <v>6</v>
      </c>
      <c r="G6093" s="35">
        <v>1186</v>
      </c>
      <c r="H6093" s="35">
        <v>15</v>
      </c>
      <c r="I6093" s="36"/>
    </row>
    <row r="6094" spans="2:9" ht="15.75" thickTop="1" thickBot="1" x14ac:dyDescent="0.25">
      <c r="B6094" s="22">
        <v>6089</v>
      </c>
      <c r="C6094" s="32">
        <v>83128</v>
      </c>
      <c r="D6094" s="33" t="s">
        <v>4608</v>
      </c>
      <c r="E6094" s="34">
        <v>-12.8</v>
      </c>
      <c r="F6094" s="34">
        <v>8.6</v>
      </c>
      <c r="G6094" s="35">
        <v>502</v>
      </c>
      <c r="H6094" s="35">
        <v>13</v>
      </c>
      <c r="I6094" s="36"/>
    </row>
    <row r="6095" spans="2:9" ht="15.75" thickTop="1" thickBot="1" x14ac:dyDescent="0.25">
      <c r="B6095" s="22">
        <v>6090</v>
      </c>
      <c r="C6095" s="32">
        <v>83129</v>
      </c>
      <c r="D6095" s="33" t="s">
        <v>4609</v>
      </c>
      <c r="E6095" s="34">
        <v>-13.1</v>
      </c>
      <c r="F6095" s="34">
        <v>8.3000000000000007</v>
      </c>
      <c r="G6095" s="35">
        <v>580</v>
      </c>
      <c r="H6095" s="35">
        <v>13</v>
      </c>
      <c r="I6095" s="36"/>
    </row>
    <row r="6096" spans="2:9" ht="15.75" thickTop="1" thickBot="1" x14ac:dyDescent="0.25">
      <c r="B6096" s="22">
        <v>6091</v>
      </c>
      <c r="C6096" s="32">
        <v>83131</v>
      </c>
      <c r="D6096" s="33" t="s">
        <v>4610</v>
      </c>
      <c r="E6096" s="34">
        <v>-13.7</v>
      </c>
      <c r="F6096" s="34">
        <v>7.5</v>
      </c>
      <c r="G6096" s="35">
        <v>749</v>
      </c>
      <c r="H6096" s="35">
        <v>15</v>
      </c>
      <c r="I6096" s="36"/>
    </row>
    <row r="6097" spans="2:9" ht="15.75" thickTop="1" thickBot="1" x14ac:dyDescent="0.25">
      <c r="B6097" s="22">
        <v>6092</v>
      </c>
      <c r="C6097" s="32">
        <v>83132</v>
      </c>
      <c r="D6097" s="33" t="s">
        <v>4611</v>
      </c>
      <c r="E6097" s="34">
        <v>-13.2</v>
      </c>
      <c r="F6097" s="34">
        <v>8.3000000000000007</v>
      </c>
      <c r="G6097" s="35">
        <v>587</v>
      </c>
      <c r="H6097" s="35">
        <v>13</v>
      </c>
      <c r="I6097" s="36"/>
    </row>
    <row r="6098" spans="2:9" ht="15.75" thickTop="1" thickBot="1" x14ac:dyDescent="0.25">
      <c r="B6098" s="22">
        <v>6093</v>
      </c>
      <c r="C6098" s="32">
        <v>83134</v>
      </c>
      <c r="D6098" s="33" t="s">
        <v>4612</v>
      </c>
      <c r="E6098" s="34">
        <v>-12.8</v>
      </c>
      <c r="F6098" s="34">
        <v>8.6</v>
      </c>
      <c r="G6098" s="35">
        <v>508</v>
      </c>
      <c r="H6098" s="35">
        <v>13</v>
      </c>
      <c r="I6098" s="36"/>
    </row>
    <row r="6099" spans="2:9" ht="15.75" thickTop="1" thickBot="1" x14ac:dyDescent="0.25">
      <c r="B6099" s="22">
        <v>6094</v>
      </c>
      <c r="C6099" s="32">
        <v>83135</v>
      </c>
      <c r="D6099" s="33" t="s">
        <v>4613</v>
      </c>
      <c r="E6099" s="34">
        <v>-12.4</v>
      </c>
      <c r="F6099" s="34">
        <v>8.9</v>
      </c>
      <c r="G6099" s="35">
        <v>441</v>
      </c>
      <c r="H6099" s="35">
        <v>13</v>
      </c>
      <c r="I6099" s="36"/>
    </row>
    <row r="6100" spans="2:9" ht="15.75" thickTop="1" thickBot="1" x14ac:dyDescent="0.25">
      <c r="B6100" s="22">
        <v>6095</v>
      </c>
      <c r="C6100" s="32">
        <v>83137</v>
      </c>
      <c r="D6100" s="33" t="s">
        <v>4614</v>
      </c>
      <c r="E6100" s="34">
        <v>-12.9</v>
      </c>
      <c r="F6100" s="34">
        <v>8.6</v>
      </c>
      <c r="G6100" s="35">
        <v>488</v>
      </c>
      <c r="H6100" s="35">
        <v>13</v>
      </c>
      <c r="I6100" s="36"/>
    </row>
    <row r="6101" spans="2:9" ht="15.75" thickTop="1" thickBot="1" x14ac:dyDescent="0.25">
      <c r="B6101" s="22">
        <v>6096</v>
      </c>
      <c r="C6101" s="32">
        <v>83139</v>
      </c>
      <c r="D6101" s="33" t="s">
        <v>4615</v>
      </c>
      <c r="E6101" s="34">
        <v>-12.7</v>
      </c>
      <c r="F6101" s="34">
        <v>8.6999999999999993</v>
      </c>
      <c r="G6101" s="35">
        <v>482</v>
      </c>
      <c r="H6101" s="35">
        <v>13</v>
      </c>
      <c r="I6101" s="36"/>
    </row>
    <row r="6102" spans="2:9" ht="15.75" thickTop="1" thickBot="1" x14ac:dyDescent="0.25">
      <c r="B6102" s="22">
        <v>6097</v>
      </c>
      <c r="C6102" s="32">
        <v>83209</v>
      </c>
      <c r="D6102" s="33" t="s">
        <v>4616</v>
      </c>
      <c r="E6102" s="34">
        <v>-12.7</v>
      </c>
      <c r="F6102" s="34">
        <v>8.6</v>
      </c>
      <c r="G6102" s="35">
        <v>529</v>
      </c>
      <c r="H6102" s="35">
        <v>13</v>
      </c>
      <c r="I6102" s="36"/>
    </row>
    <row r="6103" spans="2:9" ht="15.75" thickTop="1" thickBot="1" x14ac:dyDescent="0.25">
      <c r="B6103" s="22">
        <v>6098</v>
      </c>
      <c r="C6103" s="32">
        <v>83224</v>
      </c>
      <c r="D6103" s="33" t="s">
        <v>4617</v>
      </c>
      <c r="E6103" s="34">
        <v>-12.8</v>
      </c>
      <c r="F6103" s="34">
        <v>8.5</v>
      </c>
      <c r="G6103" s="35">
        <v>538</v>
      </c>
      <c r="H6103" s="35">
        <v>13</v>
      </c>
      <c r="I6103" s="36"/>
    </row>
    <row r="6104" spans="2:9" ht="15.75" thickTop="1" thickBot="1" x14ac:dyDescent="0.25">
      <c r="B6104" s="22">
        <v>6099</v>
      </c>
      <c r="C6104" s="32">
        <v>83229</v>
      </c>
      <c r="D6104" s="33" t="s">
        <v>4618</v>
      </c>
      <c r="E6104" s="34">
        <v>-13.3</v>
      </c>
      <c r="F6104" s="34">
        <v>8.1</v>
      </c>
      <c r="G6104" s="35">
        <v>657</v>
      </c>
      <c r="H6104" s="35">
        <v>15</v>
      </c>
      <c r="I6104" s="36"/>
    </row>
    <row r="6105" spans="2:9" ht="15.75" thickTop="1" thickBot="1" x14ac:dyDescent="0.25">
      <c r="B6105" s="22">
        <v>6100</v>
      </c>
      <c r="C6105" s="32">
        <v>83233</v>
      </c>
      <c r="D6105" s="33" t="s">
        <v>4619</v>
      </c>
      <c r="E6105" s="34">
        <v>-12.8</v>
      </c>
      <c r="F6105" s="34">
        <v>8.6</v>
      </c>
      <c r="G6105" s="35">
        <v>522</v>
      </c>
      <c r="H6105" s="35">
        <v>13</v>
      </c>
      <c r="I6105" s="36"/>
    </row>
    <row r="6106" spans="2:9" ht="15.75" thickTop="1" thickBot="1" x14ac:dyDescent="0.25">
      <c r="B6106" s="22">
        <v>6101</v>
      </c>
      <c r="C6106" s="32">
        <v>83236</v>
      </c>
      <c r="D6106" s="33" t="s">
        <v>4620</v>
      </c>
      <c r="E6106" s="34">
        <v>-12.8</v>
      </c>
      <c r="F6106" s="34">
        <v>8.6</v>
      </c>
      <c r="G6106" s="35">
        <v>521</v>
      </c>
      <c r="H6106" s="35">
        <v>13</v>
      </c>
      <c r="I6106" s="36"/>
    </row>
    <row r="6107" spans="2:9" ht="15.75" thickTop="1" thickBot="1" x14ac:dyDescent="0.25">
      <c r="B6107" s="22">
        <v>6102</v>
      </c>
      <c r="C6107" s="32">
        <v>83242</v>
      </c>
      <c r="D6107" s="33" t="s">
        <v>4621</v>
      </c>
      <c r="E6107" s="34">
        <v>-14.4</v>
      </c>
      <c r="F6107" s="34">
        <v>6.6</v>
      </c>
      <c r="G6107" s="35">
        <v>1032</v>
      </c>
      <c r="H6107" s="35">
        <v>15</v>
      </c>
      <c r="I6107" s="36"/>
    </row>
    <row r="6108" spans="2:9" ht="15.75" thickTop="1" thickBot="1" x14ac:dyDescent="0.25">
      <c r="B6108" s="22">
        <v>6103</v>
      </c>
      <c r="C6108" s="32">
        <v>83246</v>
      </c>
      <c r="D6108" s="33" t="s">
        <v>4622</v>
      </c>
      <c r="E6108" s="34">
        <v>-12.9</v>
      </c>
      <c r="F6108" s="34">
        <v>8.3000000000000007</v>
      </c>
      <c r="G6108" s="35">
        <v>622</v>
      </c>
      <c r="H6108" s="35">
        <v>13</v>
      </c>
      <c r="I6108" s="36"/>
    </row>
    <row r="6109" spans="2:9" ht="15.75" thickTop="1" thickBot="1" x14ac:dyDescent="0.25">
      <c r="B6109" s="22">
        <v>6104</v>
      </c>
      <c r="C6109" s="32">
        <v>83250</v>
      </c>
      <c r="D6109" s="33" t="s">
        <v>4623</v>
      </c>
      <c r="E6109" s="34">
        <v>-12.8</v>
      </c>
      <c r="F6109" s="34">
        <v>8.5</v>
      </c>
      <c r="G6109" s="35">
        <v>547</v>
      </c>
      <c r="H6109" s="35">
        <v>13</v>
      </c>
      <c r="I6109" s="36"/>
    </row>
    <row r="6110" spans="2:9" ht="15.75" thickTop="1" thickBot="1" x14ac:dyDescent="0.25">
      <c r="B6110" s="22">
        <v>6105</v>
      </c>
      <c r="C6110" s="32">
        <v>83253</v>
      </c>
      <c r="D6110" s="33" t="s">
        <v>4624</v>
      </c>
      <c r="E6110" s="34">
        <v>-12.8</v>
      </c>
      <c r="F6110" s="34">
        <v>8.5</v>
      </c>
      <c r="G6110" s="35">
        <v>546</v>
      </c>
      <c r="H6110" s="35">
        <v>13</v>
      </c>
      <c r="I6110" s="36"/>
    </row>
    <row r="6111" spans="2:9" ht="15.75" thickTop="1" thickBot="1" x14ac:dyDescent="0.25">
      <c r="B6111" s="22">
        <v>6106</v>
      </c>
      <c r="C6111" s="32">
        <v>83254</v>
      </c>
      <c r="D6111" s="33" t="s">
        <v>4625</v>
      </c>
      <c r="E6111" s="34">
        <v>-12.8</v>
      </c>
      <c r="F6111" s="34">
        <v>8.5</v>
      </c>
      <c r="G6111" s="35">
        <v>546</v>
      </c>
      <c r="H6111" s="35">
        <v>13</v>
      </c>
      <c r="I6111" s="36"/>
    </row>
    <row r="6112" spans="2:9" ht="15.75" thickTop="1" thickBot="1" x14ac:dyDescent="0.25">
      <c r="B6112" s="22">
        <v>6107</v>
      </c>
      <c r="C6112" s="32">
        <v>83256</v>
      </c>
      <c r="D6112" s="33" t="s">
        <v>4626</v>
      </c>
      <c r="E6112" s="34">
        <v>-12.8</v>
      </c>
      <c r="F6112" s="34">
        <v>8.6</v>
      </c>
      <c r="G6112" s="35">
        <v>515</v>
      </c>
      <c r="H6112" s="35">
        <v>13</v>
      </c>
      <c r="I6112" s="36"/>
    </row>
    <row r="6113" spans="2:9" ht="15.75" thickTop="1" thickBot="1" x14ac:dyDescent="0.25">
      <c r="B6113" s="22">
        <v>6108</v>
      </c>
      <c r="C6113" s="32">
        <v>83257</v>
      </c>
      <c r="D6113" s="33" t="s">
        <v>4627</v>
      </c>
      <c r="E6113" s="34">
        <v>-12.8</v>
      </c>
      <c r="F6113" s="34">
        <v>8.4</v>
      </c>
      <c r="G6113" s="35">
        <v>556</v>
      </c>
      <c r="H6113" s="35">
        <v>13</v>
      </c>
      <c r="I6113" s="36"/>
    </row>
    <row r="6114" spans="2:9" ht="15.75" thickTop="1" thickBot="1" x14ac:dyDescent="0.25">
      <c r="B6114" s="22">
        <v>6109</v>
      </c>
      <c r="C6114" s="32">
        <v>83259</v>
      </c>
      <c r="D6114" s="33" t="s">
        <v>4628</v>
      </c>
      <c r="E6114" s="34">
        <v>-14</v>
      </c>
      <c r="F6114" s="34">
        <v>7.3</v>
      </c>
      <c r="G6114" s="35">
        <v>807</v>
      </c>
      <c r="H6114" s="35">
        <v>15</v>
      </c>
      <c r="I6114" s="36"/>
    </row>
    <row r="6115" spans="2:9" ht="15.75" thickTop="1" thickBot="1" x14ac:dyDescent="0.25">
      <c r="B6115" s="22">
        <v>6110</v>
      </c>
      <c r="C6115" s="32">
        <v>83278</v>
      </c>
      <c r="D6115" s="33" t="s">
        <v>4629</v>
      </c>
      <c r="E6115" s="34">
        <v>-12.8</v>
      </c>
      <c r="F6115" s="34">
        <v>8.3000000000000007</v>
      </c>
      <c r="G6115" s="35">
        <v>635</v>
      </c>
      <c r="H6115" s="35">
        <v>13</v>
      </c>
      <c r="I6115" s="36"/>
    </row>
    <row r="6116" spans="2:9" ht="15.75" thickTop="1" thickBot="1" x14ac:dyDescent="0.25">
      <c r="B6116" s="22">
        <v>6111</v>
      </c>
      <c r="C6116" s="32">
        <v>83301</v>
      </c>
      <c r="D6116" s="33" t="s">
        <v>4630</v>
      </c>
      <c r="E6116" s="34">
        <v>-12.9</v>
      </c>
      <c r="F6116" s="34">
        <v>8.6</v>
      </c>
      <c r="G6116" s="35">
        <v>525</v>
      </c>
      <c r="H6116" s="35">
        <v>13</v>
      </c>
      <c r="I6116" s="36"/>
    </row>
    <row r="6117" spans="2:9" ht="15.75" thickTop="1" thickBot="1" x14ac:dyDescent="0.25">
      <c r="B6117" s="22">
        <v>6112</v>
      </c>
      <c r="C6117" s="32">
        <v>83308</v>
      </c>
      <c r="D6117" s="33" t="s">
        <v>4631</v>
      </c>
      <c r="E6117" s="34">
        <v>-13.1</v>
      </c>
      <c r="F6117" s="34">
        <v>8.6999999999999993</v>
      </c>
      <c r="G6117" s="35">
        <v>482</v>
      </c>
      <c r="H6117" s="35">
        <v>13</v>
      </c>
      <c r="I6117" s="36"/>
    </row>
    <row r="6118" spans="2:9" ht="15.75" thickTop="1" thickBot="1" x14ac:dyDescent="0.25">
      <c r="B6118" s="22">
        <v>6113</v>
      </c>
      <c r="C6118" s="32">
        <v>83313</v>
      </c>
      <c r="D6118" s="33" t="s">
        <v>4632</v>
      </c>
      <c r="E6118" s="34">
        <v>-13.6</v>
      </c>
      <c r="F6118" s="34">
        <v>7.7</v>
      </c>
      <c r="G6118" s="35">
        <v>750</v>
      </c>
      <c r="H6118" s="35">
        <v>13</v>
      </c>
      <c r="I6118" s="36"/>
    </row>
    <row r="6119" spans="2:9" ht="15.75" thickTop="1" thickBot="1" x14ac:dyDescent="0.25">
      <c r="B6119" s="22">
        <v>6114</v>
      </c>
      <c r="C6119" s="32">
        <v>83317</v>
      </c>
      <c r="D6119" s="33" t="s">
        <v>4633</v>
      </c>
      <c r="E6119" s="34">
        <v>-13.1</v>
      </c>
      <c r="F6119" s="34">
        <v>8.9</v>
      </c>
      <c r="G6119" s="35">
        <v>490</v>
      </c>
      <c r="H6119" s="35">
        <v>13</v>
      </c>
      <c r="I6119" s="36"/>
    </row>
    <row r="6120" spans="2:9" ht="15.75" thickTop="1" thickBot="1" x14ac:dyDescent="0.25">
      <c r="B6120" s="22">
        <v>6115</v>
      </c>
      <c r="C6120" s="32">
        <v>83324</v>
      </c>
      <c r="D6120" s="33" t="s">
        <v>4634</v>
      </c>
      <c r="E6120" s="34">
        <v>-15</v>
      </c>
      <c r="F6120" s="34">
        <v>5.0999999999999996</v>
      </c>
      <c r="G6120" s="35">
        <v>1360</v>
      </c>
      <c r="H6120" s="35">
        <v>15</v>
      </c>
      <c r="I6120" s="36"/>
    </row>
    <row r="6121" spans="2:9" ht="15.75" thickTop="1" thickBot="1" x14ac:dyDescent="0.25">
      <c r="B6121" s="22">
        <v>6116</v>
      </c>
      <c r="C6121" s="32">
        <v>83329</v>
      </c>
      <c r="D6121" s="33" t="s">
        <v>4635</v>
      </c>
      <c r="E6121" s="34">
        <v>-13</v>
      </c>
      <c r="F6121" s="34">
        <v>8.8000000000000007</v>
      </c>
      <c r="G6121" s="35">
        <v>481</v>
      </c>
      <c r="H6121" s="35">
        <v>13</v>
      </c>
      <c r="I6121" s="36"/>
    </row>
    <row r="6122" spans="2:9" ht="15.75" thickTop="1" thickBot="1" x14ac:dyDescent="0.25">
      <c r="B6122" s="22">
        <v>6117</v>
      </c>
      <c r="C6122" s="32">
        <v>83334</v>
      </c>
      <c r="D6122" s="33" t="s">
        <v>4636</v>
      </c>
      <c r="E6122" s="34">
        <v>-13.3</v>
      </c>
      <c r="F6122" s="34">
        <v>7.8</v>
      </c>
      <c r="G6122" s="35">
        <v>719</v>
      </c>
      <c r="H6122" s="35">
        <v>15</v>
      </c>
      <c r="I6122" s="36"/>
    </row>
    <row r="6123" spans="2:9" ht="15.75" thickTop="1" thickBot="1" x14ac:dyDescent="0.25">
      <c r="B6123" s="22">
        <v>6118</v>
      </c>
      <c r="C6123" s="32">
        <v>83339</v>
      </c>
      <c r="D6123" s="33" t="s">
        <v>4637</v>
      </c>
      <c r="E6123" s="34">
        <v>-13.1</v>
      </c>
      <c r="F6123" s="34">
        <v>8.5</v>
      </c>
      <c r="G6123" s="35">
        <v>550</v>
      </c>
      <c r="H6123" s="35">
        <v>13</v>
      </c>
      <c r="I6123" s="36"/>
    </row>
    <row r="6124" spans="2:9" ht="15.75" thickTop="1" thickBot="1" x14ac:dyDescent="0.25">
      <c r="B6124" s="22">
        <v>6119</v>
      </c>
      <c r="C6124" s="32">
        <v>83342</v>
      </c>
      <c r="D6124" s="33" t="s">
        <v>4638</v>
      </c>
      <c r="E6124" s="34">
        <v>-13.4</v>
      </c>
      <c r="F6124" s="34">
        <v>8.4</v>
      </c>
      <c r="G6124" s="35">
        <v>509</v>
      </c>
      <c r="H6124" s="35">
        <v>13</v>
      </c>
      <c r="I6124" s="36"/>
    </row>
    <row r="6125" spans="2:9" ht="15.75" thickTop="1" thickBot="1" x14ac:dyDescent="0.25">
      <c r="B6125" s="22">
        <v>6120</v>
      </c>
      <c r="C6125" s="32">
        <v>83346</v>
      </c>
      <c r="D6125" s="33" t="s">
        <v>399</v>
      </c>
      <c r="E6125" s="34">
        <v>-13.6</v>
      </c>
      <c r="F6125" s="34">
        <v>7.7</v>
      </c>
      <c r="G6125" s="35">
        <v>727</v>
      </c>
      <c r="H6125" s="35">
        <v>13</v>
      </c>
      <c r="I6125" s="36"/>
    </row>
    <row r="6126" spans="2:9" ht="15.75" thickTop="1" thickBot="1" x14ac:dyDescent="0.25">
      <c r="B6126" s="22">
        <v>6121</v>
      </c>
      <c r="C6126" s="32">
        <v>83349</v>
      </c>
      <c r="D6126" s="33" t="s">
        <v>4639</v>
      </c>
      <c r="E6126" s="34">
        <v>-13</v>
      </c>
      <c r="F6126" s="34">
        <v>8.5</v>
      </c>
      <c r="G6126" s="35">
        <v>539</v>
      </c>
      <c r="H6126" s="35">
        <v>13</v>
      </c>
      <c r="I6126" s="36"/>
    </row>
    <row r="6127" spans="2:9" ht="15.75" thickTop="1" thickBot="1" x14ac:dyDescent="0.25">
      <c r="B6127" s="22">
        <v>6122</v>
      </c>
      <c r="C6127" s="32">
        <v>83352</v>
      </c>
      <c r="D6127" s="33" t="s">
        <v>4640</v>
      </c>
      <c r="E6127" s="34">
        <v>-13.2</v>
      </c>
      <c r="F6127" s="34">
        <v>8.5</v>
      </c>
      <c r="G6127" s="35">
        <v>531</v>
      </c>
      <c r="H6127" s="35">
        <v>13</v>
      </c>
      <c r="I6127" s="36"/>
    </row>
    <row r="6128" spans="2:9" ht="15.75" thickTop="1" thickBot="1" x14ac:dyDescent="0.25">
      <c r="B6128" s="22">
        <v>6123</v>
      </c>
      <c r="C6128" s="32">
        <v>83355</v>
      </c>
      <c r="D6128" s="33" t="s">
        <v>4641</v>
      </c>
      <c r="E6128" s="34">
        <v>-12.8</v>
      </c>
      <c r="F6128" s="34">
        <v>8.6</v>
      </c>
      <c r="G6128" s="35">
        <v>525</v>
      </c>
      <c r="H6128" s="35">
        <v>13</v>
      </c>
      <c r="I6128" s="36"/>
    </row>
    <row r="6129" spans="2:9" ht="15.75" thickTop="1" thickBot="1" x14ac:dyDescent="0.25">
      <c r="B6129" s="22">
        <v>6124</v>
      </c>
      <c r="C6129" s="32">
        <v>83358</v>
      </c>
      <c r="D6129" s="33" t="s">
        <v>4642</v>
      </c>
      <c r="E6129" s="34">
        <v>-12.9</v>
      </c>
      <c r="F6129" s="34">
        <v>8.5</v>
      </c>
      <c r="G6129" s="35">
        <v>526</v>
      </c>
      <c r="H6129" s="35">
        <v>13</v>
      </c>
      <c r="I6129" s="36"/>
    </row>
    <row r="6130" spans="2:9" ht="15.75" thickTop="1" thickBot="1" x14ac:dyDescent="0.25">
      <c r="B6130" s="22">
        <v>6125</v>
      </c>
      <c r="C6130" s="32">
        <v>83361</v>
      </c>
      <c r="D6130" s="33" t="s">
        <v>4643</v>
      </c>
      <c r="E6130" s="34">
        <v>-13.1</v>
      </c>
      <c r="F6130" s="34">
        <v>8.3000000000000007</v>
      </c>
      <c r="G6130" s="35">
        <v>552</v>
      </c>
      <c r="H6130" s="35">
        <v>13</v>
      </c>
      <c r="I6130" s="36"/>
    </row>
    <row r="6131" spans="2:9" ht="15.75" thickTop="1" thickBot="1" x14ac:dyDescent="0.25">
      <c r="B6131" s="22">
        <v>6126</v>
      </c>
      <c r="C6131" s="32">
        <v>83362</v>
      </c>
      <c r="D6131" s="33" t="s">
        <v>4644</v>
      </c>
      <c r="E6131" s="34">
        <v>-13</v>
      </c>
      <c r="F6131" s="34">
        <v>8.5</v>
      </c>
      <c r="G6131" s="35">
        <v>585</v>
      </c>
      <c r="H6131" s="35">
        <v>13</v>
      </c>
      <c r="I6131" s="36"/>
    </row>
    <row r="6132" spans="2:9" ht="15.75" thickTop="1" thickBot="1" x14ac:dyDescent="0.25">
      <c r="B6132" s="22">
        <v>6127</v>
      </c>
      <c r="C6132" s="32">
        <v>83364</v>
      </c>
      <c r="D6132" s="33" t="s">
        <v>4645</v>
      </c>
      <c r="E6132" s="34">
        <v>-13.2</v>
      </c>
      <c r="F6132" s="34">
        <v>7.9</v>
      </c>
      <c r="G6132" s="35">
        <v>705</v>
      </c>
      <c r="H6132" s="35">
        <v>13</v>
      </c>
      <c r="I6132" s="36"/>
    </row>
    <row r="6133" spans="2:9" ht="15.75" thickTop="1" thickBot="1" x14ac:dyDescent="0.25">
      <c r="B6133" s="22">
        <v>6128</v>
      </c>
      <c r="C6133" s="32">
        <v>83365</v>
      </c>
      <c r="D6133" s="33" t="s">
        <v>4646</v>
      </c>
      <c r="E6133" s="34">
        <v>-13.3</v>
      </c>
      <c r="F6133" s="34">
        <v>8.4</v>
      </c>
      <c r="G6133" s="35">
        <v>577</v>
      </c>
      <c r="H6133" s="35">
        <v>13</v>
      </c>
      <c r="I6133" s="36"/>
    </row>
    <row r="6134" spans="2:9" ht="15.75" thickTop="1" thickBot="1" x14ac:dyDescent="0.25">
      <c r="B6134" s="22">
        <v>6129</v>
      </c>
      <c r="C6134" s="32">
        <v>83367</v>
      </c>
      <c r="D6134" s="33" t="s">
        <v>4647</v>
      </c>
      <c r="E6134" s="34">
        <v>-13.2</v>
      </c>
      <c r="F6134" s="34">
        <v>9</v>
      </c>
      <c r="G6134" s="35">
        <v>453</v>
      </c>
      <c r="H6134" s="35">
        <v>13</v>
      </c>
      <c r="I6134" s="36"/>
    </row>
    <row r="6135" spans="2:9" ht="15.75" thickTop="1" thickBot="1" x14ac:dyDescent="0.25">
      <c r="B6135" s="22">
        <v>6130</v>
      </c>
      <c r="C6135" s="32">
        <v>83368</v>
      </c>
      <c r="D6135" s="33" t="s">
        <v>4648</v>
      </c>
      <c r="E6135" s="34">
        <v>-13.1</v>
      </c>
      <c r="F6135" s="34">
        <v>8.4</v>
      </c>
      <c r="G6135" s="35">
        <v>563</v>
      </c>
      <c r="H6135" s="35">
        <v>13</v>
      </c>
      <c r="I6135" s="36"/>
    </row>
    <row r="6136" spans="2:9" ht="15.75" thickTop="1" thickBot="1" x14ac:dyDescent="0.25">
      <c r="B6136" s="22">
        <v>6131</v>
      </c>
      <c r="C6136" s="32">
        <v>83370</v>
      </c>
      <c r="D6136" s="33" t="s">
        <v>4642</v>
      </c>
      <c r="E6136" s="34">
        <v>-13.2</v>
      </c>
      <c r="F6136" s="34">
        <v>8.5</v>
      </c>
      <c r="G6136" s="35">
        <v>534</v>
      </c>
      <c r="H6136" s="35">
        <v>13</v>
      </c>
      <c r="I6136" s="36"/>
    </row>
    <row r="6137" spans="2:9" ht="15.75" thickTop="1" thickBot="1" x14ac:dyDescent="0.25">
      <c r="B6137" s="22">
        <v>6132</v>
      </c>
      <c r="C6137" s="32">
        <v>83371</v>
      </c>
      <c r="D6137" s="33" t="s">
        <v>4649</v>
      </c>
      <c r="E6137" s="34">
        <v>-13.2</v>
      </c>
      <c r="F6137" s="34">
        <v>8.5</v>
      </c>
      <c r="G6137" s="35">
        <v>536</v>
      </c>
      <c r="H6137" s="35">
        <v>13</v>
      </c>
      <c r="I6137" s="36"/>
    </row>
    <row r="6138" spans="2:9" ht="15.75" thickTop="1" thickBot="1" x14ac:dyDescent="0.25">
      <c r="B6138" s="22">
        <v>6133</v>
      </c>
      <c r="C6138" s="32">
        <v>83373</v>
      </c>
      <c r="D6138" s="33" t="s">
        <v>4650</v>
      </c>
      <c r="E6138" s="34">
        <v>-13</v>
      </c>
      <c r="F6138" s="34">
        <v>8.6999999999999993</v>
      </c>
      <c r="G6138" s="35">
        <v>517</v>
      </c>
      <c r="H6138" s="35">
        <v>13</v>
      </c>
      <c r="I6138" s="36"/>
    </row>
    <row r="6139" spans="2:9" ht="15.75" thickTop="1" thickBot="1" x14ac:dyDescent="0.25">
      <c r="B6139" s="22">
        <v>6134</v>
      </c>
      <c r="C6139" s="32">
        <v>83374</v>
      </c>
      <c r="D6139" s="33" t="s">
        <v>4630</v>
      </c>
      <c r="E6139" s="34">
        <v>-13.1</v>
      </c>
      <c r="F6139" s="34">
        <v>8.5</v>
      </c>
      <c r="G6139" s="35">
        <v>557</v>
      </c>
      <c r="H6139" s="35">
        <v>13</v>
      </c>
      <c r="I6139" s="36"/>
    </row>
    <row r="6140" spans="2:9" ht="15.75" thickTop="1" thickBot="1" x14ac:dyDescent="0.25">
      <c r="B6140" s="22">
        <v>6135</v>
      </c>
      <c r="C6140" s="32">
        <v>83376</v>
      </c>
      <c r="D6140" s="33" t="s">
        <v>4642</v>
      </c>
      <c r="E6140" s="34">
        <v>-13.1</v>
      </c>
      <c r="F6140" s="34">
        <v>8.6</v>
      </c>
      <c r="G6140" s="35">
        <v>517</v>
      </c>
      <c r="H6140" s="35">
        <v>13</v>
      </c>
      <c r="I6140" s="36"/>
    </row>
    <row r="6141" spans="2:9" ht="15.75" thickTop="1" thickBot="1" x14ac:dyDescent="0.25">
      <c r="B6141" s="22">
        <v>6136</v>
      </c>
      <c r="C6141" s="32">
        <v>83377</v>
      </c>
      <c r="D6141" s="33" t="s">
        <v>4651</v>
      </c>
      <c r="E6141" s="34">
        <v>-12.8</v>
      </c>
      <c r="F6141" s="34">
        <v>8.4</v>
      </c>
      <c r="G6141" s="35">
        <v>604</v>
      </c>
      <c r="H6141" s="35">
        <v>13</v>
      </c>
      <c r="I6141" s="36"/>
    </row>
    <row r="6142" spans="2:9" ht="15.75" thickTop="1" thickBot="1" x14ac:dyDescent="0.25">
      <c r="B6142" s="22">
        <v>6137</v>
      </c>
      <c r="C6142" s="32">
        <v>83379</v>
      </c>
      <c r="D6142" s="33" t="s">
        <v>4652</v>
      </c>
      <c r="E6142" s="34">
        <v>-13.2</v>
      </c>
      <c r="F6142" s="34">
        <v>8.5</v>
      </c>
      <c r="G6142" s="35">
        <v>573</v>
      </c>
      <c r="H6142" s="35">
        <v>13</v>
      </c>
      <c r="I6142" s="36"/>
    </row>
    <row r="6143" spans="2:9" ht="15.75" thickTop="1" thickBot="1" x14ac:dyDescent="0.25">
      <c r="B6143" s="22">
        <v>6138</v>
      </c>
      <c r="C6143" s="32">
        <v>83395</v>
      </c>
      <c r="D6143" s="33" t="s">
        <v>4653</v>
      </c>
      <c r="E6143" s="34">
        <v>-12.9</v>
      </c>
      <c r="F6143" s="34">
        <v>9.6</v>
      </c>
      <c r="G6143" s="35">
        <v>421</v>
      </c>
      <c r="H6143" s="35">
        <v>13</v>
      </c>
      <c r="I6143" s="36"/>
    </row>
    <row r="6144" spans="2:9" ht="15.75" thickTop="1" thickBot="1" x14ac:dyDescent="0.25">
      <c r="B6144" s="22">
        <v>6139</v>
      </c>
      <c r="C6144" s="32">
        <v>83404</v>
      </c>
      <c r="D6144" s="33" t="s">
        <v>4654</v>
      </c>
      <c r="E6144" s="34">
        <v>-13.3</v>
      </c>
      <c r="F6144" s="34">
        <v>9.1</v>
      </c>
      <c r="G6144" s="35">
        <v>437</v>
      </c>
      <c r="H6144" s="35">
        <v>13</v>
      </c>
      <c r="I6144" s="36"/>
    </row>
    <row r="6145" spans="2:9" ht="15.75" thickTop="1" thickBot="1" x14ac:dyDescent="0.25">
      <c r="B6145" s="22">
        <v>6140</v>
      </c>
      <c r="C6145" s="32">
        <v>83410</v>
      </c>
      <c r="D6145" s="33" t="s">
        <v>4655</v>
      </c>
      <c r="E6145" s="34">
        <v>-13.1</v>
      </c>
      <c r="F6145" s="34">
        <v>9.1</v>
      </c>
      <c r="G6145" s="35">
        <v>438</v>
      </c>
      <c r="H6145" s="35">
        <v>13</v>
      </c>
      <c r="I6145" s="36"/>
    </row>
    <row r="6146" spans="2:9" ht="15.75" thickTop="1" thickBot="1" x14ac:dyDescent="0.25">
      <c r="B6146" s="22">
        <v>6141</v>
      </c>
      <c r="C6146" s="32">
        <v>83413</v>
      </c>
      <c r="D6146" s="33" t="s">
        <v>4656</v>
      </c>
      <c r="E6146" s="34">
        <v>-13</v>
      </c>
      <c r="F6146" s="34">
        <v>9.1999999999999993</v>
      </c>
      <c r="G6146" s="35">
        <v>407</v>
      </c>
      <c r="H6146" s="35">
        <v>13</v>
      </c>
      <c r="I6146" s="36"/>
    </row>
    <row r="6147" spans="2:9" ht="15.75" thickTop="1" thickBot="1" x14ac:dyDescent="0.25">
      <c r="B6147" s="22">
        <v>6142</v>
      </c>
      <c r="C6147" s="32">
        <v>83416</v>
      </c>
      <c r="D6147" s="33" t="s">
        <v>4657</v>
      </c>
      <c r="E6147" s="34">
        <v>-13.1</v>
      </c>
      <c r="F6147" s="34">
        <v>9</v>
      </c>
      <c r="G6147" s="35">
        <v>452</v>
      </c>
      <c r="H6147" s="35">
        <v>13</v>
      </c>
      <c r="I6147" s="36"/>
    </row>
    <row r="6148" spans="2:9" ht="15.75" thickTop="1" thickBot="1" x14ac:dyDescent="0.25">
      <c r="B6148" s="22">
        <v>6143</v>
      </c>
      <c r="C6148" s="32">
        <v>83417</v>
      </c>
      <c r="D6148" s="33" t="s">
        <v>4658</v>
      </c>
      <c r="E6148" s="34">
        <v>-13</v>
      </c>
      <c r="F6148" s="34">
        <v>9</v>
      </c>
      <c r="G6148" s="35">
        <v>447</v>
      </c>
      <c r="H6148" s="35">
        <v>13</v>
      </c>
      <c r="I6148" s="36"/>
    </row>
    <row r="6149" spans="2:9" ht="15.75" thickTop="1" thickBot="1" x14ac:dyDescent="0.25">
      <c r="B6149" s="22">
        <v>6144</v>
      </c>
      <c r="C6149" s="32">
        <v>83435</v>
      </c>
      <c r="D6149" s="33" t="s">
        <v>4659</v>
      </c>
      <c r="E6149" s="34">
        <v>-13.2</v>
      </c>
      <c r="F6149" s="34">
        <v>9</v>
      </c>
      <c r="G6149" s="35">
        <v>473</v>
      </c>
      <c r="H6149" s="35">
        <v>15</v>
      </c>
      <c r="I6149" s="36"/>
    </row>
    <row r="6150" spans="2:9" ht="15.75" thickTop="1" thickBot="1" x14ac:dyDescent="0.25">
      <c r="B6150" s="22">
        <v>6145</v>
      </c>
      <c r="C6150" s="32">
        <v>83451</v>
      </c>
      <c r="D6150" s="33" t="s">
        <v>4660</v>
      </c>
      <c r="E6150" s="34">
        <v>-13.6</v>
      </c>
      <c r="F6150" s="34">
        <v>9</v>
      </c>
      <c r="G6150" s="35">
        <v>459</v>
      </c>
      <c r="H6150" s="35">
        <v>13</v>
      </c>
      <c r="I6150" s="36"/>
    </row>
    <row r="6151" spans="2:9" ht="15.75" thickTop="1" thickBot="1" x14ac:dyDescent="0.25">
      <c r="B6151" s="22">
        <v>6146</v>
      </c>
      <c r="C6151" s="32">
        <v>83454</v>
      </c>
      <c r="D6151" s="33" t="s">
        <v>4661</v>
      </c>
      <c r="E6151" s="34">
        <v>-12.9</v>
      </c>
      <c r="F6151" s="34">
        <v>8.5</v>
      </c>
      <c r="G6151" s="35">
        <v>586</v>
      </c>
      <c r="H6151" s="35">
        <v>13</v>
      </c>
      <c r="I6151" s="36"/>
    </row>
    <row r="6152" spans="2:9" ht="15.75" thickTop="1" thickBot="1" x14ac:dyDescent="0.25">
      <c r="B6152" s="22">
        <v>6147</v>
      </c>
      <c r="C6152" s="32">
        <v>83457</v>
      </c>
      <c r="D6152" s="33" t="s">
        <v>4662</v>
      </c>
      <c r="E6152" s="34">
        <v>-13.5</v>
      </c>
      <c r="F6152" s="34">
        <v>7.7</v>
      </c>
      <c r="G6152" s="35">
        <v>757</v>
      </c>
      <c r="H6152" s="35">
        <v>15</v>
      </c>
      <c r="I6152" s="36"/>
    </row>
    <row r="6153" spans="2:9" ht="15.75" thickTop="1" thickBot="1" x14ac:dyDescent="0.25">
      <c r="B6153" s="22">
        <v>6148</v>
      </c>
      <c r="C6153" s="32">
        <v>83458</v>
      </c>
      <c r="D6153" s="33" t="s">
        <v>4663</v>
      </c>
      <c r="E6153" s="34">
        <v>-12.3</v>
      </c>
      <c r="F6153" s="34">
        <v>8.6999999999999993</v>
      </c>
      <c r="G6153" s="35">
        <v>538</v>
      </c>
      <c r="H6153" s="35">
        <v>15</v>
      </c>
      <c r="I6153" s="36"/>
    </row>
    <row r="6154" spans="2:9" ht="15.75" thickTop="1" thickBot="1" x14ac:dyDescent="0.25">
      <c r="B6154" s="22">
        <v>6149</v>
      </c>
      <c r="C6154" s="32">
        <v>83471</v>
      </c>
      <c r="D6154" s="33" t="s">
        <v>4664</v>
      </c>
      <c r="E6154" s="34">
        <v>-14.6</v>
      </c>
      <c r="F6154" s="34">
        <v>6.6</v>
      </c>
      <c r="G6154" s="35">
        <v>998</v>
      </c>
      <c r="H6154" s="35">
        <v>15</v>
      </c>
      <c r="I6154" s="36"/>
    </row>
    <row r="6155" spans="2:9" ht="15.75" thickTop="1" thickBot="1" x14ac:dyDescent="0.25">
      <c r="B6155" s="22">
        <v>6150</v>
      </c>
      <c r="C6155" s="32">
        <v>83483</v>
      </c>
      <c r="D6155" s="33" t="s">
        <v>4665</v>
      </c>
      <c r="E6155" s="34">
        <v>-13.3</v>
      </c>
      <c r="F6155" s="34">
        <v>7.9</v>
      </c>
      <c r="G6155" s="35">
        <v>716</v>
      </c>
      <c r="H6155" s="35">
        <v>15</v>
      </c>
      <c r="I6155" s="36"/>
    </row>
    <row r="6156" spans="2:9" ht="15.75" thickTop="1" thickBot="1" x14ac:dyDescent="0.25">
      <c r="B6156" s="22">
        <v>6151</v>
      </c>
      <c r="C6156" s="32">
        <v>83486</v>
      </c>
      <c r="D6156" s="33" t="s">
        <v>4666</v>
      </c>
      <c r="E6156" s="34">
        <v>-16.7</v>
      </c>
      <c r="F6156" s="34">
        <v>3.3</v>
      </c>
      <c r="G6156" s="35">
        <v>1778</v>
      </c>
      <c r="H6156" s="35">
        <v>15</v>
      </c>
      <c r="I6156" s="36"/>
    </row>
    <row r="6157" spans="2:9" ht="15.75" thickTop="1" thickBot="1" x14ac:dyDescent="0.25">
      <c r="B6157" s="22">
        <v>6152</v>
      </c>
      <c r="C6157" s="32">
        <v>83487</v>
      </c>
      <c r="D6157" s="33" t="s">
        <v>4667</v>
      </c>
      <c r="E6157" s="34">
        <v>-13</v>
      </c>
      <c r="F6157" s="34">
        <v>8.1999999999999993</v>
      </c>
      <c r="G6157" s="35">
        <v>655</v>
      </c>
      <c r="H6157" s="35">
        <v>15</v>
      </c>
      <c r="I6157" s="36"/>
    </row>
    <row r="6158" spans="2:9" ht="15.75" thickTop="1" thickBot="1" x14ac:dyDescent="0.25">
      <c r="B6158" s="22">
        <v>6153</v>
      </c>
      <c r="C6158" s="32">
        <v>83512</v>
      </c>
      <c r="D6158" s="33" t="s">
        <v>4668</v>
      </c>
      <c r="E6158" s="34">
        <v>-12.7</v>
      </c>
      <c r="F6158" s="34">
        <v>8.6999999999999993</v>
      </c>
      <c r="G6158" s="35">
        <v>466</v>
      </c>
      <c r="H6158" s="35">
        <v>13</v>
      </c>
      <c r="I6158" s="36"/>
    </row>
    <row r="6159" spans="2:9" ht="15.75" thickTop="1" thickBot="1" x14ac:dyDescent="0.25">
      <c r="B6159" s="22">
        <v>6154</v>
      </c>
      <c r="C6159" s="32">
        <v>83527</v>
      </c>
      <c r="D6159" s="33" t="s">
        <v>4669</v>
      </c>
      <c r="E6159" s="34">
        <v>-13.6</v>
      </c>
      <c r="F6159" s="34">
        <v>8.1999999999999993</v>
      </c>
      <c r="G6159" s="35">
        <v>570</v>
      </c>
      <c r="H6159" s="35">
        <v>13</v>
      </c>
      <c r="I6159" s="36"/>
    </row>
    <row r="6160" spans="2:9" ht="15.75" thickTop="1" thickBot="1" x14ac:dyDescent="0.25">
      <c r="B6160" s="22">
        <v>6155</v>
      </c>
      <c r="C6160" s="32">
        <v>83530</v>
      </c>
      <c r="D6160" s="33" t="s">
        <v>4670</v>
      </c>
      <c r="E6160" s="34">
        <v>-13.3</v>
      </c>
      <c r="F6160" s="34">
        <v>8.3000000000000007</v>
      </c>
      <c r="G6160" s="35">
        <v>543</v>
      </c>
      <c r="H6160" s="35">
        <v>13</v>
      </c>
      <c r="I6160" s="36"/>
    </row>
    <row r="6161" spans="2:9" ht="15.75" thickTop="1" thickBot="1" x14ac:dyDescent="0.25">
      <c r="B6161" s="22">
        <v>6156</v>
      </c>
      <c r="C6161" s="32">
        <v>83533</v>
      </c>
      <c r="D6161" s="33" t="s">
        <v>4671</v>
      </c>
      <c r="E6161" s="34">
        <v>-12.9</v>
      </c>
      <c r="F6161" s="34">
        <v>8.5</v>
      </c>
      <c r="G6161" s="35">
        <v>513</v>
      </c>
      <c r="H6161" s="35">
        <v>13</v>
      </c>
      <c r="I6161" s="36"/>
    </row>
    <row r="6162" spans="2:9" ht="15.75" thickTop="1" thickBot="1" x14ac:dyDescent="0.25">
      <c r="B6162" s="22">
        <v>6157</v>
      </c>
      <c r="C6162" s="32">
        <v>83536</v>
      </c>
      <c r="D6162" s="33" t="s">
        <v>4672</v>
      </c>
      <c r="E6162" s="34">
        <v>-13.4</v>
      </c>
      <c r="F6162" s="34">
        <v>8.5</v>
      </c>
      <c r="G6162" s="35">
        <v>493</v>
      </c>
      <c r="H6162" s="35">
        <v>13</v>
      </c>
      <c r="I6162" s="36"/>
    </row>
    <row r="6163" spans="2:9" ht="15.75" thickTop="1" thickBot="1" x14ac:dyDescent="0.25">
      <c r="B6163" s="22">
        <v>6158</v>
      </c>
      <c r="C6163" s="32">
        <v>83539</v>
      </c>
      <c r="D6163" s="33" t="s">
        <v>4673</v>
      </c>
      <c r="E6163" s="34">
        <v>-12.8</v>
      </c>
      <c r="F6163" s="34">
        <v>8.6</v>
      </c>
      <c r="G6163" s="35">
        <v>499</v>
      </c>
      <c r="H6163" s="35">
        <v>13</v>
      </c>
      <c r="I6163" s="36"/>
    </row>
    <row r="6164" spans="2:9" ht="15.75" thickTop="1" thickBot="1" x14ac:dyDescent="0.25">
      <c r="B6164" s="22">
        <v>6159</v>
      </c>
      <c r="C6164" s="32">
        <v>83543</v>
      </c>
      <c r="D6164" s="33" t="s">
        <v>4674</v>
      </c>
      <c r="E6164" s="34">
        <v>-12.7</v>
      </c>
      <c r="F6164" s="34">
        <v>8.6999999999999993</v>
      </c>
      <c r="G6164" s="35">
        <v>473</v>
      </c>
      <c r="H6164" s="35">
        <v>13</v>
      </c>
      <c r="I6164" s="36"/>
    </row>
    <row r="6165" spans="2:9" ht="15.75" thickTop="1" thickBot="1" x14ac:dyDescent="0.25">
      <c r="B6165" s="22">
        <v>6160</v>
      </c>
      <c r="C6165" s="32">
        <v>83544</v>
      </c>
      <c r="D6165" s="33" t="s">
        <v>4675</v>
      </c>
      <c r="E6165" s="34">
        <v>-13.3</v>
      </c>
      <c r="F6165" s="34">
        <v>8.3000000000000007</v>
      </c>
      <c r="G6165" s="35">
        <v>553</v>
      </c>
      <c r="H6165" s="35">
        <v>13</v>
      </c>
      <c r="I6165" s="36"/>
    </row>
    <row r="6166" spans="2:9" ht="15.75" thickTop="1" thickBot="1" x14ac:dyDescent="0.25">
      <c r="B6166" s="22">
        <v>6161</v>
      </c>
      <c r="C6166" s="32">
        <v>83546</v>
      </c>
      <c r="D6166" s="33" t="s">
        <v>4676</v>
      </c>
      <c r="E6166" s="34">
        <v>-13.5</v>
      </c>
      <c r="F6166" s="34">
        <v>8.5</v>
      </c>
      <c r="G6166" s="35">
        <v>478</v>
      </c>
      <c r="H6166" s="35">
        <v>13</v>
      </c>
      <c r="I6166" s="36"/>
    </row>
    <row r="6167" spans="2:9" ht="15.75" thickTop="1" thickBot="1" x14ac:dyDescent="0.25">
      <c r="B6167" s="22">
        <v>6162</v>
      </c>
      <c r="C6167" s="32">
        <v>83547</v>
      </c>
      <c r="D6167" s="33" t="s">
        <v>4677</v>
      </c>
      <c r="E6167" s="34">
        <v>-13.2</v>
      </c>
      <c r="F6167" s="34">
        <v>8.4</v>
      </c>
      <c r="G6167" s="35">
        <v>519</v>
      </c>
      <c r="H6167" s="35">
        <v>13</v>
      </c>
      <c r="I6167" s="36"/>
    </row>
    <row r="6168" spans="2:9" ht="15.75" thickTop="1" thickBot="1" x14ac:dyDescent="0.25">
      <c r="B6168" s="22">
        <v>6163</v>
      </c>
      <c r="C6168" s="32">
        <v>83549</v>
      </c>
      <c r="D6168" s="33" t="s">
        <v>4678</v>
      </c>
      <c r="E6168" s="34">
        <v>-12.8</v>
      </c>
      <c r="F6168" s="34">
        <v>8.6</v>
      </c>
      <c r="G6168" s="35">
        <v>488</v>
      </c>
      <c r="H6168" s="35">
        <v>13</v>
      </c>
      <c r="I6168" s="36"/>
    </row>
    <row r="6169" spans="2:9" ht="15.75" thickTop="1" thickBot="1" x14ac:dyDescent="0.25">
      <c r="B6169" s="22">
        <v>6164</v>
      </c>
      <c r="C6169" s="32">
        <v>83550</v>
      </c>
      <c r="D6169" s="33" t="s">
        <v>4514</v>
      </c>
      <c r="E6169" s="34">
        <v>-12.8</v>
      </c>
      <c r="F6169" s="34">
        <v>8.6999999999999993</v>
      </c>
      <c r="G6169" s="35">
        <v>483</v>
      </c>
      <c r="H6169" s="35">
        <v>13</v>
      </c>
      <c r="I6169" s="36"/>
    </row>
    <row r="6170" spans="2:9" ht="15.75" thickTop="1" thickBot="1" x14ac:dyDescent="0.25">
      <c r="B6170" s="22">
        <v>6165</v>
      </c>
      <c r="C6170" s="32">
        <v>83553</v>
      </c>
      <c r="D6170" s="33" t="s">
        <v>4679</v>
      </c>
      <c r="E6170" s="34">
        <v>-13</v>
      </c>
      <c r="F6170" s="34">
        <v>8.5</v>
      </c>
      <c r="G6170" s="35">
        <v>525</v>
      </c>
      <c r="H6170" s="35">
        <v>13</v>
      </c>
      <c r="I6170" s="36"/>
    </row>
    <row r="6171" spans="2:9" ht="15.75" thickTop="1" thickBot="1" x14ac:dyDescent="0.25">
      <c r="B6171" s="22">
        <v>6166</v>
      </c>
      <c r="C6171" s="32">
        <v>83555</v>
      </c>
      <c r="D6171" s="33" t="s">
        <v>4672</v>
      </c>
      <c r="E6171" s="34">
        <v>-13.5</v>
      </c>
      <c r="F6171" s="34">
        <v>8.6</v>
      </c>
      <c r="G6171" s="35">
        <v>439</v>
      </c>
      <c r="H6171" s="35">
        <v>13</v>
      </c>
      <c r="I6171" s="36"/>
    </row>
    <row r="6172" spans="2:9" ht="15.75" thickTop="1" thickBot="1" x14ac:dyDescent="0.25">
      <c r="B6172" s="22">
        <v>6167</v>
      </c>
      <c r="C6172" s="32">
        <v>83556</v>
      </c>
      <c r="D6172" s="33" t="s">
        <v>4680</v>
      </c>
      <c r="E6172" s="34">
        <v>-12.8</v>
      </c>
      <c r="F6172" s="34">
        <v>8.6999999999999993</v>
      </c>
      <c r="G6172" s="35">
        <v>478</v>
      </c>
      <c r="H6172" s="35">
        <v>13</v>
      </c>
      <c r="I6172" s="36"/>
    </row>
    <row r="6173" spans="2:9" ht="15.75" thickTop="1" thickBot="1" x14ac:dyDescent="0.25">
      <c r="B6173" s="22">
        <v>6168</v>
      </c>
      <c r="C6173" s="32">
        <v>83558</v>
      </c>
      <c r="D6173" s="33" t="s">
        <v>4681</v>
      </c>
      <c r="E6173" s="34">
        <v>-13.8</v>
      </c>
      <c r="F6173" s="34">
        <v>8.1</v>
      </c>
      <c r="G6173" s="35">
        <v>605</v>
      </c>
      <c r="H6173" s="35">
        <v>13</v>
      </c>
      <c r="I6173" s="36"/>
    </row>
    <row r="6174" spans="2:9" ht="15.75" thickTop="1" thickBot="1" x14ac:dyDescent="0.25">
      <c r="B6174" s="22">
        <v>6169</v>
      </c>
      <c r="C6174" s="32">
        <v>83559</v>
      </c>
      <c r="D6174" s="33" t="s">
        <v>4672</v>
      </c>
      <c r="E6174" s="34">
        <v>-13.6</v>
      </c>
      <c r="F6174" s="34">
        <v>8.6999999999999993</v>
      </c>
      <c r="G6174" s="35">
        <v>410</v>
      </c>
      <c r="H6174" s="35">
        <v>13</v>
      </c>
      <c r="I6174" s="36"/>
    </row>
    <row r="6175" spans="2:9" ht="15.75" thickTop="1" thickBot="1" x14ac:dyDescent="0.25">
      <c r="B6175" s="22">
        <v>6170</v>
      </c>
      <c r="C6175" s="32">
        <v>83561</v>
      </c>
      <c r="D6175" s="33" t="s">
        <v>4682</v>
      </c>
      <c r="E6175" s="34">
        <v>-12.7</v>
      </c>
      <c r="F6175" s="34">
        <v>8.6999999999999993</v>
      </c>
      <c r="G6175" s="35">
        <v>477</v>
      </c>
      <c r="H6175" s="35">
        <v>13</v>
      </c>
      <c r="I6175" s="36"/>
    </row>
    <row r="6176" spans="2:9" ht="15.75" thickTop="1" thickBot="1" x14ac:dyDescent="0.25">
      <c r="B6176" s="22">
        <v>6171</v>
      </c>
      <c r="C6176" s="32">
        <v>83562</v>
      </c>
      <c r="D6176" s="33" t="s">
        <v>4683</v>
      </c>
      <c r="E6176" s="34">
        <v>-13.1</v>
      </c>
      <c r="F6176" s="34">
        <v>8.5</v>
      </c>
      <c r="G6176" s="35">
        <v>493</v>
      </c>
      <c r="H6176" s="35">
        <v>13</v>
      </c>
      <c r="I6176" s="36"/>
    </row>
    <row r="6177" spans="2:9" ht="15.75" thickTop="1" thickBot="1" x14ac:dyDescent="0.25">
      <c r="B6177" s="22">
        <v>6172</v>
      </c>
      <c r="C6177" s="32">
        <v>83564</v>
      </c>
      <c r="D6177" s="33" t="s">
        <v>4684</v>
      </c>
      <c r="E6177" s="34">
        <v>-12.9</v>
      </c>
      <c r="F6177" s="34">
        <v>8.5</v>
      </c>
      <c r="G6177" s="35">
        <v>503</v>
      </c>
      <c r="H6177" s="35">
        <v>13</v>
      </c>
      <c r="I6177" s="36"/>
    </row>
    <row r="6178" spans="2:9" ht="15.75" thickTop="1" thickBot="1" x14ac:dyDescent="0.25">
      <c r="B6178" s="22">
        <v>6173</v>
      </c>
      <c r="C6178" s="32">
        <v>83565</v>
      </c>
      <c r="D6178" s="33" t="s">
        <v>4685</v>
      </c>
      <c r="E6178" s="34">
        <v>-13.3</v>
      </c>
      <c r="F6178" s="34">
        <v>8.4</v>
      </c>
      <c r="G6178" s="35">
        <v>539</v>
      </c>
      <c r="H6178" s="35">
        <v>13</v>
      </c>
      <c r="I6178" s="36"/>
    </row>
    <row r="6179" spans="2:9" ht="15.75" thickTop="1" thickBot="1" x14ac:dyDescent="0.25">
      <c r="B6179" s="22">
        <v>6174</v>
      </c>
      <c r="C6179" s="32">
        <v>83567</v>
      </c>
      <c r="D6179" s="33" t="s">
        <v>4686</v>
      </c>
      <c r="E6179" s="34">
        <v>-13.3</v>
      </c>
      <c r="F6179" s="34">
        <v>8.4</v>
      </c>
      <c r="G6179" s="35">
        <v>518</v>
      </c>
      <c r="H6179" s="35">
        <v>13</v>
      </c>
      <c r="I6179" s="36"/>
    </row>
    <row r="6180" spans="2:9" ht="15.75" thickTop="1" thickBot="1" x14ac:dyDescent="0.25">
      <c r="B6180" s="22">
        <v>6175</v>
      </c>
      <c r="C6180" s="32">
        <v>83569</v>
      </c>
      <c r="D6180" s="33" t="s">
        <v>4687</v>
      </c>
      <c r="E6180" s="34">
        <v>-12.7</v>
      </c>
      <c r="F6180" s="34">
        <v>8.6999999999999993</v>
      </c>
      <c r="G6180" s="35">
        <v>477</v>
      </c>
      <c r="H6180" s="35">
        <v>13</v>
      </c>
      <c r="I6180" s="36"/>
    </row>
    <row r="6181" spans="2:9" ht="15.75" thickTop="1" thickBot="1" x14ac:dyDescent="0.25">
      <c r="B6181" s="22">
        <v>6176</v>
      </c>
      <c r="C6181" s="32">
        <v>83607</v>
      </c>
      <c r="D6181" s="33" t="s">
        <v>4688</v>
      </c>
      <c r="E6181" s="34">
        <v>-14.2</v>
      </c>
      <c r="F6181" s="34">
        <v>7.7</v>
      </c>
      <c r="G6181" s="35">
        <v>724</v>
      </c>
      <c r="H6181" s="35">
        <v>15</v>
      </c>
      <c r="I6181" s="36"/>
    </row>
    <row r="6182" spans="2:9" ht="15.75" thickTop="1" thickBot="1" x14ac:dyDescent="0.25">
      <c r="B6182" s="22">
        <v>6177</v>
      </c>
      <c r="C6182" s="32">
        <v>83620</v>
      </c>
      <c r="D6182" s="33" t="s">
        <v>4689</v>
      </c>
      <c r="E6182" s="34">
        <v>-13.7</v>
      </c>
      <c r="F6182" s="34">
        <v>8.3000000000000007</v>
      </c>
      <c r="G6182" s="35">
        <v>609</v>
      </c>
      <c r="H6182" s="35">
        <v>13</v>
      </c>
      <c r="I6182" s="36"/>
    </row>
    <row r="6183" spans="2:9" ht="15.75" thickTop="1" thickBot="1" x14ac:dyDescent="0.25">
      <c r="B6183" s="22">
        <v>6178</v>
      </c>
      <c r="C6183" s="32">
        <v>83623</v>
      </c>
      <c r="D6183" s="33" t="s">
        <v>4690</v>
      </c>
      <c r="E6183" s="34">
        <v>-14.3</v>
      </c>
      <c r="F6183" s="34">
        <v>7.7</v>
      </c>
      <c r="G6183" s="35">
        <v>725</v>
      </c>
      <c r="H6183" s="35">
        <v>15</v>
      </c>
      <c r="I6183" s="36"/>
    </row>
    <row r="6184" spans="2:9" ht="15.75" thickTop="1" thickBot="1" x14ac:dyDescent="0.25">
      <c r="B6184" s="22">
        <v>6179</v>
      </c>
      <c r="C6184" s="32">
        <v>83624</v>
      </c>
      <c r="D6184" s="33" t="s">
        <v>4691</v>
      </c>
      <c r="E6184" s="34">
        <v>-14.3</v>
      </c>
      <c r="F6184" s="34">
        <v>8</v>
      </c>
      <c r="G6184" s="35">
        <v>663</v>
      </c>
      <c r="H6184" s="35">
        <v>13</v>
      </c>
      <c r="I6184" s="36"/>
    </row>
    <row r="6185" spans="2:9" ht="15.75" thickTop="1" thickBot="1" x14ac:dyDescent="0.25">
      <c r="B6185" s="22">
        <v>6180</v>
      </c>
      <c r="C6185" s="32">
        <v>83626</v>
      </c>
      <c r="D6185" s="33" t="s">
        <v>4692</v>
      </c>
      <c r="E6185" s="34">
        <v>-13.9</v>
      </c>
      <c r="F6185" s="34">
        <v>8</v>
      </c>
      <c r="G6185" s="35">
        <v>656</v>
      </c>
      <c r="H6185" s="35">
        <v>13</v>
      </c>
      <c r="I6185" s="36"/>
    </row>
    <row r="6186" spans="2:9" ht="15.75" thickTop="1" thickBot="1" x14ac:dyDescent="0.25">
      <c r="B6186" s="22">
        <v>6181</v>
      </c>
      <c r="C6186" s="32">
        <v>83627</v>
      </c>
      <c r="D6186" s="33" t="s">
        <v>4693</v>
      </c>
      <c r="E6186" s="34">
        <v>-14.4</v>
      </c>
      <c r="F6186" s="34">
        <v>7.5</v>
      </c>
      <c r="G6186" s="35">
        <v>803</v>
      </c>
      <c r="H6186" s="35">
        <v>15</v>
      </c>
      <c r="I6186" s="36"/>
    </row>
    <row r="6187" spans="2:9" ht="15.75" thickTop="1" thickBot="1" x14ac:dyDescent="0.25">
      <c r="B6187" s="22">
        <v>6182</v>
      </c>
      <c r="C6187" s="32">
        <v>83629</v>
      </c>
      <c r="D6187" s="33" t="s">
        <v>4694</v>
      </c>
      <c r="E6187" s="34">
        <v>-13.9</v>
      </c>
      <c r="F6187" s="34">
        <v>7.8</v>
      </c>
      <c r="G6187" s="35">
        <v>679</v>
      </c>
      <c r="H6187" s="35">
        <v>13</v>
      </c>
      <c r="I6187" s="36"/>
    </row>
    <row r="6188" spans="2:9" ht="15.75" thickTop="1" thickBot="1" x14ac:dyDescent="0.25">
      <c r="B6188" s="22">
        <v>6183</v>
      </c>
      <c r="C6188" s="32">
        <v>83646</v>
      </c>
      <c r="D6188" s="33" t="s">
        <v>4695</v>
      </c>
      <c r="E6188" s="34">
        <v>-13.9</v>
      </c>
      <c r="F6188" s="34">
        <v>8.1</v>
      </c>
      <c r="G6188" s="35">
        <v>664</v>
      </c>
      <c r="H6188" s="35">
        <v>15</v>
      </c>
      <c r="I6188" s="36"/>
    </row>
    <row r="6189" spans="2:9" ht="15.75" thickTop="1" thickBot="1" x14ac:dyDescent="0.25">
      <c r="B6189" s="22">
        <v>6184</v>
      </c>
      <c r="C6189" s="32">
        <v>83661</v>
      </c>
      <c r="D6189" s="33" t="s">
        <v>4696</v>
      </c>
      <c r="E6189" s="34">
        <v>-15.3</v>
      </c>
      <c r="F6189" s="34">
        <v>6.6</v>
      </c>
      <c r="G6189" s="35">
        <v>1109</v>
      </c>
      <c r="H6189" s="35">
        <v>15</v>
      </c>
      <c r="I6189" s="36"/>
    </row>
    <row r="6190" spans="2:9" ht="15.75" thickTop="1" thickBot="1" x14ac:dyDescent="0.25">
      <c r="B6190" s="22">
        <v>6185</v>
      </c>
      <c r="C6190" s="32">
        <v>83666</v>
      </c>
      <c r="D6190" s="33" t="s">
        <v>4697</v>
      </c>
      <c r="E6190" s="34">
        <v>-14.3</v>
      </c>
      <c r="F6190" s="34">
        <v>7.6</v>
      </c>
      <c r="G6190" s="35">
        <v>770</v>
      </c>
      <c r="H6190" s="35">
        <v>15</v>
      </c>
      <c r="I6190" s="36"/>
    </row>
    <row r="6191" spans="2:9" ht="15.75" thickTop="1" thickBot="1" x14ac:dyDescent="0.25">
      <c r="B6191" s="22">
        <v>6186</v>
      </c>
      <c r="C6191" s="32">
        <v>83670</v>
      </c>
      <c r="D6191" s="33" t="s">
        <v>4698</v>
      </c>
      <c r="E6191" s="34">
        <v>-14</v>
      </c>
      <c r="F6191" s="34">
        <v>8.1</v>
      </c>
      <c r="G6191" s="35">
        <v>644</v>
      </c>
      <c r="H6191" s="35">
        <v>13</v>
      </c>
      <c r="I6191" s="36"/>
    </row>
    <row r="6192" spans="2:9" ht="15.75" thickTop="1" thickBot="1" x14ac:dyDescent="0.25">
      <c r="B6192" s="22">
        <v>6187</v>
      </c>
      <c r="C6192" s="32">
        <v>83671</v>
      </c>
      <c r="D6192" s="33" t="s">
        <v>4699</v>
      </c>
      <c r="E6192" s="34">
        <v>-14.3</v>
      </c>
      <c r="F6192" s="34">
        <v>7.4</v>
      </c>
      <c r="G6192" s="35">
        <v>877</v>
      </c>
      <c r="H6192" s="35">
        <v>15</v>
      </c>
      <c r="I6192" s="36"/>
    </row>
    <row r="6193" spans="2:9" ht="15.75" thickTop="1" thickBot="1" x14ac:dyDescent="0.25">
      <c r="B6193" s="22">
        <v>6188</v>
      </c>
      <c r="C6193" s="32">
        <v>83673</v>
      </c>
      <c r="D6193" s="33" t="s">
        <v>4700</v>
      </c>
      <c r="E6193" s="34">
        <v>-14</v>
      </c>
      <c r="F6193" s="34">
        <v>8</v>
      </c>
      <c r="G6193" s="35">
        <v>653</v>
      </c>
      <c r="H6193" s="35">
        <v>13</v>
      </c>
      <c r="I6193" s="36"/>
    </row>
    <row r="6194" spans="2:9" ht="15.75" thickTop="1" thickBot="1" x14ac:dyDescent="0.25">
      <c r="B6194" s="22">
        <v>6189</v>
      </c>
      <c r="C6194" s="32">
        <v>83674</v>
      </c>
      <c r="D6194" s="33" t="s">
        <v>4701</v>
      </c>
      <c r="E6194" s="34">
        <v>-14.6</v>
      </c>
      <c r="F6194" s="34">
        <v>7.4</v>
      </c>
      <c r="G6194" s="35">
        <v>936</v>
      </c>
      <c r="H6194" s="35">
        <v>15</v>
      </c>
      <c r="I6194" s="36"/>
    </row>
    <row r="6195" spans="2:9" ht="15.75" thickTop="1" thickBot="1" x14ac:dyDescent="0.25">
      <c r="B6195" s="22">
        <v>6190</v>
      </c>
      <c r="C6195" s="32">
        <v>83676</v>
      </c>
      <c r="D6195" s="33" t="s">
        <v>4702</v>
      </c>
      <c r="E6195" s="34">
        <v>-14.2</v>
      </c>
      <c r="F6195" s="34">
        <v>7.6</v>
      </c>
      <c r="G6195" s="35">
        <v>841</v>
      </c>
      <c r="H6195" s="35">
        <v>15</v>
      </c>
      <c r="I6195" s="36"/>
    </row>
    <row r="6196" spans="2:9" ht="15.75" thickTop="1" thickBot="1" x14ac:dyDescent="0.25">
      <c r="B6196" s="22">
        <v>6191</v>
      </c>
      <c r="C6196" s="32">
        <v>83677</v>
      </c>
      <c r="D6196" s="33" t="s">
        <v>4703</v>
      </c>
      <c r="E6196" s="34">
        <v>-14</v>
      </c>
      <c r="F6196" s="34">
        <v>7.8</v>
      </c>
      <c r="G6196" s="35">
        <v>706</v>
      </c>
      <c r="H6196" s="35">
        <v>15</v>
      </c>
      <c r="I6196" s="36"/>
    </row>
    <row r="6197" spans="2:9" ht="15.75" thickTop="1" thickBot="1" x14ac:dyDescent="0.25">
      <c r="B6197" s="22">
        <v>6192</v>
      </c>
      <c r="C6197" s="32">
        <v>83679</v>
      </c>
      <c r="D6197" s="33" t="s">
        <v>4704</v>
      </c>
      <c r="E6197" s="34">
        <v>-14.1</v>
      </c>
      <c r="F6197" s="34">
        <v>7.7</v>
      </c>
      <c r="G6197" s="35">
        <v>716</v>
      </c>
      <c r="H6197" s="35">
        <v>15</v>
      </c>
      <c r="I6197" s="36"/>
    </row>
    <row r="6198" spans="2:9" ht="15.75" thickTop="1" thickBot="1" x14ac:dyDescent="0.25">
      <c r="B6198" s="22">
        <v>6193</v>
      </c>
      <c r="C6198" s="32">
        <v>83684</v>
      </c>
      <c r="D6198" s="33" t="s">
        <v>4705</v>
      </c>
      <c r="E6198" s="34">
        <v>-14</v>
      </c>
      <c r="F6198" s="34">
        <v>7.4</v>
      </c>
      <c r="G6198" s="35">
        <v>854</v>
      </c>
      <c r="H6198" s="35">
        <v>15</v>
      </c>
      <c r="I6198" s="36"/>
    </row>
    <row r="6199" spans="2:9" ht="15.75" thickTop="1" thickBot="1" x14ac:dyDescent="0.25">
      <c r="B6199" s="22">
        <v>6194</v>
      </c>
      <c r="C6199" s="32">
        <v>83700</v>
      </c>
      <c r="D6199" s="33" t="s">
        <v>4706</v>
      </c>
      <c r="E6199" s="34">
        <v>-15.2</v>
      </c>
      <c r="F6199" s="34">
        <v>6.4</v>
      </c>
      <c r="G6199" s="35">
        <v>1136</v>
      </c>
      <c r="H6199" s="35">
        <v>15</v>
      </c>
      <c r="I6199" s="36"/>
    </row>
    <row r="6200" spans="2:9" ht="15.75" thickTop="1" thickBot="1" x14ac:dyDescent="0.25">
      <c r="B6200" s="22">
        <v>6195</v>
      </c>
      <c r="C6200" s="32">
        <v>83703</v>
      </c>
      <c r="D6200" s="33" t="s">
        <v>4707</v>
      </c>
      <c r="E6200" s="34">
        <v>-14.1</v>
      </c>
      <c r="F6200" s="34">
        <v>7.6</v>
      </c>
      <c r="G6200" s="35">
        <v>753</v>
      </c>
      <c r="H6200" s="35">
        <v>15</v>
      </c>
      <c r="I6200" s="36"/>
    </row>
    <row r="6201" spans="2:9" ht="15.75" thickTop="1" thickBot="1" x14ac:dyDescent="0.25">
      <c r="B6201" s="22">
        <v>6196</v>
      </c>
      <c r="C6201" s="32">
        <v>83707</v>
      </c>
      <c r="D6201" s="33" t="s">
        <v>4708</v>
      </c>
      <c r="E6201" s="34">
        <v>-15.3</v>
      </c>
      <c r="F6201" s="34">
        <v>6.5</v>
      </c>
      <c r="G6201" s="35">
        <v>1114</v>
      </c>
      <c r="H6201" s="35">
        <v>15</v>
      </c>
      <c r="I6201" s="36"/>
    </row>
    <row r="6202" spans="2:9" ht="15.75" thickTop="1" thickBot="1" x14ac:dyDescent="0.25">
      <c r="B6202" s="22">
        <v>6197</v>
      </c>
      <c r="C6202" s="32">
        <v>83708</v>
      </c>
      <c r="D6202" s="33" t="s">
        <v>4709</v>
      </c>
      <c r="E6202" s="34">
        <v>-14.7</v>
      </c>
      <c r="F6202" s="34">
        <v>7.2</v>
      </c>
      <c r="G6202" s="35">
        <v>957</v>
      </c>
      <c r="H6202" s="35">
        <v>15</v>
      </c>
      <c r="I6202" s="36"/>
    </row>
    <row r="6203" spans="2:9" ht="15.75" thickTop="1" thickBot="1" x14ac:dyDescent="0.25">
      <c r="B6203" s="22">
        <v>6198</v>
      </c>
      <c r="C6203" s="32">
        <v>83714</v>
      </c>
      <c r="D6203" s="33" t="s">
        <v>4710</v>
      </c>
      <c r="E6203" s="34">
        <v>-13.9</v>
      </c>
      <c r="F6203" s="34">
        <v>7.8</v>
      </c>
      <c r="G6203" s="35">
        <v>702</v>
      </c>
      <c r="H6203" s="35">
        <v>15</v>
      </c>
      <c r="I6203" s="36"/>
    </row>
    <row r="6204" spans="2:9" ht="15.75" thickTop="1" thickBot="1" x14ac:dyDescent="0.25">
      <c r="B6204" s="22">
        <v>6199</v>
      </c>
      <c r="C6204" s="32">
        <v>83727</v>
      </c>
      <c r="D6204" s="33" t="s">
        <v>4711</v>
      </c>
      <c r="E6204" s="34">
        <v>-14.5</v>
      </c>
      <c r="F6204" s="34">
        <v>7.2</v>
      </c>
      <c r="G6204" s="35">
        <v>973</v>
      </c>
      <c r="H6204" s="35">
        <v>15</v>
      </c>
      <c r="I6204" s="36"/>
    </row>
    <row r="6205" spans="2:9" ht="15.75" thickTop="1" thickBot="1" x14ac:dyDescent="0.25">
      <c r="B6205" s="22">
        <v>6200</v>
      </c>
      <c r="C6205" s="32">
        <v>83730</v>
      </c>
      <c r="D6205" s="33" t="s">
        <v>4712</v>
      </c>
      <c r="E6205" s="34">
        <v>-14</v>
      </c>
      <c r="F6205" s="34">
        <v>7.5</v>
      </c>
      <c r="G6205" s="35">
        <v>782</v>
      </c>
      <c r="H6205" s="35">
        <v>15</v>
      </c>
      <c r="I6205" s="36"/>
    </row>
    <row r="6206" spans="2:9" ht="15.75" thickTop="1" thickBot="1" x14ac:dyDescent="0.25">
      <c r="B6206" s="22">
        <v>6201</v>
      </c>
      <c r="C6206" s="32">
        <v>83734</v>
      </c>
      <c r="D6206" s="33" t="s">
        <v>4713</v>
      </c>
      <c r="E6206" s="34">
        <v>-14.1</v>
      </c>
      <c r="F6206" s="34">
        <v>7.6</v>
      </c>
      <c r="G6206" s="35">
        <v>751</v>
      </c>
      <c r="H6206" s="35">
        <v>15</v>
      </c>
      <c r="I6206" s="36"/>
    </row>
    <row r="6207" spans="2:9" ht="15.75" thickTop="1" thickBot="1" x14ac:dyDescent="0.25">
      <c r="B6207" s="22">
        <v>6202</v>
      </c>
      <c r="C6207" s="32">
        <v>83735</v>
      </c>
      <c r="D6207" s="33" t="s">
        <v>4714</v>
      </c>
      <c r="E6207" s="34">
        <v>-14.6</v>
      </c>
      <c r="F6207" s="34">
        <v>6.8</v>
      </c>
      <c r="G6207" s="35">
        <v>1047</v>
      </c>
      <c r="H6207" s="35">
        <v>15</v>
      </c>
      <c r="I6207" s="36"/>
    </row>
    <row r="6208" spans="2:9" ht="15.75" thickTop="1" thickBot="1" x14ac:dyDescent="0.25">
      <c r="B6208" s="22">
        <v>6203</v>
      </c>
      <c r="C6208" s="32">
        <v>83737</v>
      </c>
      <c r="D6208" s="33" t="s">
        <v>4715</v>
      </c>
      <c r="E6208" s="34">
        <v>-13.8</v>
      </c>
      <c r="F6208" s="34">
        <v>7.8</v>
      </c>
      <c r="G6208" s="35">
        <v>684</v>
      </c>
      <c r="H6208" s="35">
        <v>13</v>
      </c>
      <c r="I6208" s="36"/>
    </row>
    <row r="6209" spans="2:9" ht="15.75" thickTop="1" thickBot="1" x14ac:dyDescent="0.25">
      <c r="B6209" s="22">
        <v>6204</v>
      </c>
      <c r="C6209" s="32">
        <v>84028</v>
      </c>
      <c r="D6209" s="33" t="s">
        <v>4716</v>
      </c>
      <c r="E6209" s="34">
        <v>-12.5</v>
      </c>
      <c r="F6209" s="34">
        <v>9.4</v>
      </c>
      <c r="G6209" s="35">
        <v>400</v>
      </c>
      <c r="H6209" s="35">
        <v>13</v>
      </c>
      <c r="I6209" s="36"/>
    </row>
    <row r="6210" spans="2:9" ht="15.75" thickTop="1" thickBot="1" x14ac:dyDescent="0.25">
      <c r="B6210" s="22">
        <v>6205</v>
      </c>
      <c r="C6210" s="32">
        <v>84030</v>
      </c>
      <c r="D6210" s="33" t="s">
        <v>4717</v>
      </c>
      <c r="E6210" s="34">
        <v>-13.5</v>
      </c>
      <c r="F6210" s="34">
        <v>8.8000000000000007</v>
      </c>
      <c r="G6210" s="35">
        <v>426</v>
      </c>
      <c r="H6210" s="35">
        <v>13</v>
      </c>
      <c r="I6210" s="36"/>
    </row>
    <row r="6211" spans="2:9" ht="15.75" thickTop="1" thickBot="1" x14ac:dyDescent="0.25">
      <c r="B6211" s="22">
        <v>6206</v>
      </c>
      <c r="C6211" s="32">
        <v>84032</v>
      </c>
      <c r="D6211" s="33" t="s">
        <v>4718</v>
      </c>
      <c r="E6211" s="34">
        <v>-13.5</v>
      </c>
      <c r="F6211" s="34">
        <v>8.8000000000000007</v>
      </c>
      <c r="G6211" s="35">
        <v>463</v>
      </c>
      <c r="H6211" s="35">
        <v>13</v>
      </c>
      <c r="I6211" s="36"/>
    </row>
    <row r="6212" spans="2:9" ht="15.75" thickTop="1" thickBot="1" x14ac:dyDescent="0.25">
      <c r="B6212" s="22">
        <v>6207</v>
      </c>
      <c r="C6212" s="32">
        <v>84034</v>
      </c>
      <c r="D6212" s="33" t="s">
        <v>4716</v>
      </c>
      <c r="E6212" s="34">
        <v>-13.2</v>
      </c>
      <c r="F6212" s="34">
        <v>9.1</v>
      </c>
      <c r="G6212" s="35">
        <v>394</v>
      </c>
      <c r="H6212" s="35">
        <v>13</v>
      </c>
      <c r="I6212" s="36"/>
    </row>
    <row r="6213" spans="2:9" ht="15.75" thickTop="1" thickBot="1" x14ac:dyDescent="0.25">
      <c r="B6213" s="22">
        <v>6208</v>
      </c>
      <c r="C6213" s="32">
        <v>84036</v>
      </c>
      <c r="D6213" s="33" t="s">
        <v>4716</v>
      </c>
      <c r="E6213" s="34">
        <v>-13.6</v>
      </c>
      <c r="F6213" s="34">
        <v>8.5</v>
      </c>
      <c r="G6213" s="35">
        <v>491</v>
      </c>
      <c r="H6213" s="35">
        <v>13</v>
      </c>
      <c r="I6213" s="36"/>
    </row>
    <row r="6214" spans="2:9" ht="15.75" thickTop="1" thickBot="1" x14ac:dyDescent="0.25">
      <c r="B6214" s="22">
        <v>6209</v>
      </c>
      <c r="C6214" s="32">
        <v>84048</v>
      </c>
      <c r="D6214" s="33" t="s">
        <v>4719</v>
      </c>
      <c r="E6214" s="34">
        <v>-13.6</v>
      </c>
      <c r="F6214" s="34">
        <v>8.8000000000000007</v>
      </c>
      <c r="G6214" s="35">
        <v>457</v>
      </c>
      <c r="H6214" s="35">
        <v>13</v>
      </c>
      <c r="I6214" s="36"/>
    </row>
    <row r="6215" spans="2:9" ht="15.75" thickTop="1" thickBot="1" x14ac:dyDescent="0.25">
      <c r="B6215" s="22">
        <v>6210</v>
      </c>
      <c r="C6215" s="32">
        <v>84051</v>
      </c>
      <c r="D6215" s="33" t="s">
        <v>4720</v>
      </c>
      <c r="E6215" s="34">
        <v>-13.4</v>
      </c>
      <c r="F6215" s="34">
        <v>8.6999999999999993</v>
      </c>
      <c r="G6215" s="35">
        <v>412</v>
      </c>
      <c r="H6215" s="35">
        <v>13</v>
      </c>
      <c r="I6215" s="36"/>
    </row>
    <row r="6216" spans="2:9" ht="15.75" thickTop="1" thickBot="1" x14ac:dyDescent="0.25">
      <c r="B6216" s="22">
        <v>6211</v>
      </c>
      <c r="C6216" s="32">
        <v>84056</v>
      </c>
      <c r="D6216" s="33" t="s">
        <v>4721</v>
      </c>
      <c r="E6216" s="34">
        <v>-13.6</v>
      </c>
      <c r="F6216" s="34">
        <v>8.6</v>
      </c>
      <c r="G6216" s="35">
        <v>450</v>
      </c>
      <c r="H6216" s="35">
        <v>13</v>
      </c>
      <c r="I6216" s="36"/>
    </row>
    <row r="6217" spans="2:9" ht="15.75" thickTop="1" thickBot="1" x14ac:dyDescent="0.25">
      <c r="B6217" s="22">
        <v>6212</v>
      </c>
      <c r="C6217" s="32">
        <v>84061</v>
      </c>
      <c r="D6217" s="33" t="s">
        <v>4722</v>
      </c>
      <c r="E6217" s="34">
        <v>-14</v>
      </c>
      <c r="F6217" s="34">
        <v>8.5</v>
      </c>
      <c r="G6217" s="35">
        <v>459</v>
      </c>
      <c r="H6217" s="35">
        <v>13</v>
      </c>
      <c r="I6217" s="36"/>
    </row>
    <row r="6218" spans="2:9" ht="15.75" thickTop="1" thickBot="1" x14ac:dyDescent="0.25">
      <c r="B6218" s="22">
        <v>6213</v>
      </c>
      <c r="C6218" s="32">
        <v>84066</v>
      </c>
      <c r="D6218" s="33" t="s">
        <v>4723</v>
      </c>
      <c r="E6218" s="34">
        <v>-13.8</v>
      </c>
      <c r="F6218" s="34">
        <v>8.6</v>
      </c>
      <c r="G6218" s="35">
        <v>419</v>
      </c>
      <c r="H6218" s="35">
        <v>13</v>
      </c>
      <c r="I6218" s="36"/>
    </row>
    <row r="6219" spans="2:9" ht="15.75" thickTop="1" thickBot="1" x14ac:dyDescent="0.25">
      <c r="B6219" s="22">
        <v>6214</v>
      </c>
      <c r="C6219" s="32">
        <v>84069</v>
      </c>
      <c r="D6219" s="33" t="s">
        <v>4724</v>
      </c>
      <c r="E6219" s="34">
        <v>-13.8</v>
      </c>
      <c r="F6219" s="34">
        <v>8.6999999999999993</v>
      </c>
      <c r="G6219" s="35">
        <v>400</v>
      </c>
      <c r="H6219" s="35">
        <v>13</v>
      </c>
      <c r="I6219" s="36"/>
    </row>
    <row r="6220" spans="2:9" ht="15.75" thickTop="1" thickBot="1" x14ac:dyDescent="0.25">
      <c r="B6220" s="22">
        <v>6215</v>
      </c>
      <c r="C6220" s="32">
        <v>84072</v>
      </c>
      <c r="D6220" s="33" t="s">
        <v>4725</v>
      </c>
      <c r="E6220" s="34">
        <v>-13.6</v>
      </c>
      <c r="F6220" s="34">
        <v>8.8000000000000007</v>
      </c>
      <c r="G6220" s="35">
        <v>464</v>
      </c>
      <c r="H6220" s="35">
        <v>13</v>
      </c>
      <c r="I6220" s="36"/>
    </row>
    <row r="6221" spans="2:9" ht="15.75" thickTop="1" thickBot="1" x14ac:dyDescent="0.25">
      <c r="B6221" s="22">
        <v>6216</v>
      </c>
      <c r="C6221" s="32">
        <v>84076</v>
      </c>
      <c r="D6221" s="33" t="s">
        <v>4726</v>
      </c>
      <c r="E6221" s="34">
        <v>-13.3</v>
      </c>
      <c r="F6221" s="34">
        <v>8.6999999999999993</v>
      </c>
      <c r="G6221" s="35">
        <v>456</v>
      </c>
      <c r="H6221" s="35">
        <v>13</v>
      </c>
      <c r="I6221" s="36"/>
    </row>
    <row r="6222" spans="2:9" ht="15.75" thickTop="1" thickBot="1" x14ac:dyDescent="0.25">
      <c r="B6222" s="22">
        <v>6217</v>
      </c>
      <c r="C6222" s="32">
        <v>84079</v>
      </c>
      <c r="D6222" s="33" t="s">
        <v>4727</v>
      </c>
      <c r="E6222" s="34">
        <v>-13.5</v>
      </c>
      <c r="F6222" s="34">
        <v>8.9</v>
      </c>
      <c r="G6222" s="35">
        <v>436</v>
      </c>
      <c r="H6222" s="35">
        <v>13</v>
      </c>
      <c r="I6222" s="36"/>
    </row>
    <row r="6223" spans="2:9" ht="15.75" thickTop="1" thickBot="1" x14ac:dyDescent="0.25">
      <c r="B6223" s="22">
        <v>6218</v>
      </c>
      <c r="C6223" s="32">
        <v>84082</v>
      </c>
      <c r="D6223" s="33" t="s">
        <v>4728</v>
      </c>
      <c r="E6223" s="34">
        <v>-13.7</v>
      </c>
      <c r="F6223" s="34">
        <v>8.6999999999999993</v>
      </c>
      <c r="G6223" s="35">
        <v>391</v>
      </c>
      <c r="H6223" s="35">
        <v>13</v>
      </c>
      <c r="I6223" s="36"/>
    </row>
    <row r="6224" spans="2:9" ht="15.75" thickTop="1" thickBot="1" x14ac:dyDescent="0.25">
      <c r="B6224" s="22">
        <v>6219</v>
      </c>
      <c r="C6224" s="32">
        <v>84085</v>
      </c>
      <c r="D6224" s="33" t="s">
        <v>4729</v>
      </c>
      <c r="E6224" s="34">
        <v>-13.7</v>
      </c>
      <c r="F6224" s="34">
        <v>8.6</v>
      </c>
      <c r="G6224" s="35">
        <v>414</v>
      </c>
      <c r="H6224" s="35">
        <v>13</v>
      </c>
      <c r="I6224" s="36"/>
    </row>
    <row r="6225" spans="2:9" ht="15.75" thickTop="1" thickBot="1" x14ac:dyDescent="0.25">
      <c r="B6225" s="22">
        <v>6220</v>
      </c>
      <c r="C6225" s="32">
        <v>84088</v>
      </c>
      <c r="D6225" s="33" t="s">
        <v>4730</v>
      </c>
      <c r="E6225" s="34">
        <v>-13.8</v>
      </c>
      <c r="F6225" s="34">
        <v>8.6</v>
      </c>
      <c r="G6225" s="35">
        <v>425</v>
      </c>
      <c r="H6225" s="35">
        <v>13</v>
      </c>
      <c r="I6225" s="36"/>
    </row>
    <row r="6226" spans="2:9" ht="15.75" thickTop="1" thickBot="1" x14ac:dyDescent="0.25">
      <c r="B6226" s="22">
        <v>6221</v>
      </c>
      <c r="C6226" s="32">
        <v>84089</v>
      </c>
      <c r="D6226" s="33" t="s">
        <v>4731</v>
      </c>
      <c r="E6226" s="34">
        <v>-13.4</v>
      </c>
      <c r="F6226" s="34">
        <v>8.8000000000000007</v>
      </c>
      <c r="G6226" s="35">
        <v>437</v>
      </c>
      <c r="H6226" s="35">
        <v>13</v>
      </c>
      <c r="I6226" s="36"/>
    </row>
    <row r="6227" spans="2:9" ht="15.75" thickTop="1" thickBot="1" x14ac:dyDescent="0.25">
      <c r="B6227" s="22">
        <v>6222</v>
      </c>
      <c r="C6227" s="32">
        <v>84091</v>
      </c>
      <c r="D6227" s="33" t="s">
        <v>4732</v>
      </c>
      <c r="E6227" s="34">
        <v>-13.6</v>
      </c>
      <c r="F6227" s="34">
        <v>8.6999999999999993</v>
      </c>
      <c r="G6227" s="35">
        <v>464</v>
      </c>
      <c r="H6227" s="35">
        <v>13</v>
      </c>
      <c r="I6227" s="36"/>
    </row>
    <row r="6228" spans="2:9" ht="15.75" thickTop="1" thickBot="1" x14ac:dyDescent="0.25">
      <c r="B6228" s="22">
        <v>6223</v>
      </c>
      <c r="C6228" s="32">
        <v>84092</v>
      </c>
      <c r="D6228" s="33" t="s">
        <v>4733</v>
      </c>
      <c r="E6228" s="34">
        <v>-13.8</v>
      </c>
      <c r="F6228" s="34">
        <v>8.6</v>
      </c>
      <c r="G6228" s="35">
        <v>411</v>
      </c>
      <c r="H6228" s="35">
        <v>13</v>
      </c>
      <c r="I6228" s="36"/>
    </row>
    <row r="6229" spans="2:9" ht="15.75" thickTop="1" thickBot="1" x14ac:dyDescent="0.25">
      <c r="B6229" s="22">
        <v>6224</v>
      </c>
      <c r="C6229" s="32">
        <v>84094</v>
      </c>
      <c r="D6229" s="33" t="s">
        <v>4734</v>
      </c>
      <c r="E6229" s="34">
        <v>-13.3</v>
      </c>
      <c r="F6229" s="34">
        <v>8.9</v>
      </c>
      <c r="G6229" s="35">
        <v>404</v>
      </c>
      <c r="H6229" s="35">
        <v>13</v>
      </c>
      <c r="I6229" s="36"/>
    </row>
    <row r="6230" spans="2:9" ht="15.75" thickTop="1" thickBot="1" x14ac:dyDescent="0.25">
      <c r="B6230" s="22">
        <v>6225</v>
      </c>
      <c r="C6230" s="32">
        <v>84095</v>
      </c>
      <c r="D6230" s="33" t="s">
        <v>4735</v>
      </c>
      <c r="E6230" s="34">
        <v>-13.6</v>
      </c>
      <c r="F6230" s="34">
        <v>8.8000000000000007</v>
      </c>
      <c r="G6230" s="35">
        <v>431</v>
      </c>
      <c r="H6230" s="35">
        <v>13</v>
      </c>
      <c r="I6230" s="36"/>
    </row>
    <row r="6231" spans="2:9" ht="15.75" thickTop="1" thickBot="1" x14ac:dyDescent="0.25">
      <c r="B6231" s="22">
        <v>6226</v>
      </c>
      <c r="C6231" s="32">
        <v>84097</v>
      </c>
      <c r="D6231" s="33" t="s">
        <v>4736</v>
      </c>
      <c r="E6231" s="34">
        <v>-13.8</v>
      </c>
      <c r="F6231" s="34">
        <v>8.5</v>
      </c>
      <c r="G6231" s="35">
        <v>447</v>
      </c>
      <c r="H6231" s="35">
        <v>13</v>
      </c>
      <c r="I6231" s="36"/>
    </row>
    <row r="6232" spans="2:9" ht="15.75" thickTop="1" thickBot="1" x14ac:dyDescent="0.25">
      <c r="B6232" s="22">
        <v>6227</v>
      </c>
      <c r="C6232" s="32">
        <v>84098</v>
      </c>
      <c r="D6232" s="33" t="s">
        <v>4737</v>
      </c>
      <c r="E6232" s="34">
        <v>-14</v>
      </c>
      <c r="F6232" s="34">
        <v>8.5</v>
      </c>
      <c r="G6232" s="35">
        <v>483</v>
      </c>
      <c r="H6232" s="35">
        <v>13</v>
      </c>
      <c r="I6232" s="36"/>
    </row>
    <row r="6233" spans="2:9" ht="15.75" thickTop="1" thickBot="1" x14ac:dyDescent="0.25">
      <c r="B6233" s="22">
        <v>6228</v>
      </c>
      <c r="C6233" s="32">
        <v>84100</v>
      </c>
      <c r="D6233" s="33" t="s">
        <v>4738</v>
      </c>
      <c r="E6233" s="34">
        <v>-13.7</v>
      </c>
      <c r="F6233" s="34">
        <v>8.5</v>
      </c>
      <c r="G6233" s="35">
        <v>464</v>
      </c>
      <c r="H6233" s="35">
        <v>13</v>
      </c>
      <c r="I6233" s="36"/>
    </row>
    <row r="6234" spans="2:9" ht="15.75" thickTop="1" thickBot="1" x14ac:dyDescent="0.25">
      <c r="B6234" s="22">
        <v>6229</v>
      </c>
      <c r="C6234" s="32">
        <v>84101</v>
      </c>
      <c r="D6234" s="33" t="s">
        <v>4739</v>
      </c>
      <c r="E6234" s="34">
        <v>-13.6</v>
      </c>
      <c r="F6234" s="34">
        <v>8.6999999999999993</v>
      </c>
      <c r="G6234" s="35">
        <v>477</v>
      </c>
      <c r="H6234" s="35">
        <v>13</v>
      </c>
      <c r="I6234" s="36"/>
    </row>
    <row r="6235" spans="2:9" ht="15.75" thickTop="1" thickBot="1" x14ac:dyDescent="0.25">
      <c r="B6235" s="22">
        <v>6230</v>
      </c>
      <c r="C6235" s="32">
        <v>84103</v>
      </c>
      <c r="D6235" s="33" t="s">
        <v>4740</v>
      </c>
      <c r="E6235" s="34">
        <v>-13.6</v>
      </c>
      <c r="F6235" s="34">
        <v>8.6</v>
      </c>
      <c r="G6235" s="35">
        <v>431</v>
      </c>
      <c r="H6235" s="35">
        <v>13</v>
      </c>
      <c r="I6235" s="36"/>
    </row>
    <row r="6236" spans="2:9" ht="15.75" thickTop="1" thickBot="1" x14ac:dyDescent="0.25">
      <c r="B6236" s="22">
        <v>6231</v>
      </c>
      <c r="C6236" s="32">
        <v>84104</v>
      </c>
      <c r="D6236" s="33" t="s">
        <v>4741</v>
      </c>
      <c r="E6236" s="34">
        <v>-13.7</v>
      </c>
      <c r="F6236" s="34">
        <v>8.6999999999999993</v>
      </c>
      <c r="G6236" s="35">
        <v>478</v>
      </c>
      <c r="H6236" s="35">
        <v>13</v>
      </c>
      <c r="I6236" s="36"/>
    </row>
    <row r="6237" spans="2:9" ht="15.75" thickTop="1" thickBot="1" x14ac:dyDescent="0.25">
      <c r="B6237" s="22">
        <v>6232</v>
      </c>
      <c r="C6237" s="32">
        <v>84106</v>
      </c>
      <c r="D6237" s="33" t="s">
        <v>4742</v>
      </c>
      <c r="E6237" s="34">
        <v>-13.7</v>
      </c>
      <c r="F6237" s="34">
        <v>8.6999999999999993</v>
      </c>
      <c r="G6237" s="35">
        <v>491</v>
      </c>
      <c r="H6237" s="35">
        <v>13</v>
      </c>
      <c r="I6237" s="36"/>
    </row>
    <row r="6238" spans="2:9" ht="15.75" thickTop="1" thickBot="1" x14ac:dyDescent="0.25">
      <c r="B6238" s="22">
        <v>6233</v>
      </c>
      <c r="C6238" s="32">
        <v>84107</v>
      </c>
      <c r="D6238" s="33" t="s">
        <v>4743</v>
      </c>
      <c r="E6238" s="34">
        <v>-13.8</v>
      </c>
      <c r="F6238" s="34">
        <v>8.8000000000000007</v>
      </c>
      <c r="G6238" s="35">
        <v>448</v>
      </c>
      <c r="H6238" s="35">
        <v>13</v>
      </c>
      <c r="I6238" s="36"/>
    </row>
    <row r="6239" spans="2:9" ht="15.75" thickTop="1" thickBot="1" x14ac:dyDescent="0.25">
      <c r="B6239" s="22">
        <v>6234</v>
      </c>
      <c r="C6239" s="32">
        <v>84109</v>
      </c>
      <c r="D6239" s="33" t="s">
        <v>4744</v>
      </c>
      <c r="E6239" s="34">
        <v>-13.6</v>
      </c>
      <c r="F6239" s="34">
        <v>8.9</v>
      </c>
      <c r="G6239" s="35">
        <v>368</v>
      </c>
      <c r="H6239" s="35">
        <v>13</v>
      </c>
      <c r="I6239" s="36"/>
    </row>
    <row r="6240" spans="2:9" ht="15.75" thickTop="1" thickBot="1" x14ac:dyDescent="0.25">
      <c r="B6240" s="22">
        <v>6235</v>
      </c>
      <c r="C6240" s="32">
        <v>84130</v>
      </c>
      <c r="D6240" s="33" t="s">
        <v>4745</v>
      </c>
      <c r="E6240" s="34">
        <v>-13.5</v>
      </c>
      <c r="F6240" s="34">
        <v>8.6</v>
      </c>
      <c r="G6240" s="35">
        <v>435</v>
      </c>
      <c r="H6240" s="35">
        <v>13</v>
      </c>
      <c r="I6240" s="36"/>
    </row>
    <row r="6241" spans="2:9" ht="15.75" thickTop="1" thickBot="1" x14ac:dyDescent="0.25">
      <c r="B6241" s="22">
        <v>6236</v>
      </c>
      <c r="C6241" s="32">
        <v>84137</v>
      </c>
      <c r="D6241" s="33" t="s">
        <v>4746</v>
      </c>
      <c r="E6241" s="34">
        <v>-13.6</v>
      </c>
      <c r="F6241" s="34">
        <v>8.6</v>
      </c>
      <c r="G6241" s="35">
        <v>449</v>
      </c>
      <c r="H6241" s="35">
        <v>13</v>
      </c>
      <c r="I6241" s="36"/>
    </row>
    <row r="6242" spans="2:9" ht="15.75" thickTop="1" thickBot="1" x14ac:dyDescent="0.25">
      <c r="B6242" s="22">
        <v>6237</v>
      </c>
      <c r="C6242" s="32">
        <v>84140</v>
      </c>
      <c r="D6242" s="33" t="s">
        <v>4747</v>
      </c>
      <c r="E6242" s="34">
        <v>-13.5</v>
      </c>
      <c r="F6242" s="34">
        <v>8.3000000000000007</v>
      </c>
      <c r="G6242" s="35">
        <v>511</v>
      </c>
      <c r="H6242" s="35">
        <v>13</v>
      </c>
      <c r="I6242" s="36"/>
    </row>
    <row r="6243" spans="2:9" ht="15.75" thickTop="1" thickBot="1" x14ac:dyDescent="0.25">
      <c r="B6243" s="22">
        <v>6238</v>
      </c>
      <c r="C6243" s="32">
        <v>84144</v>
      </c>
      <c r="D6243" s="33" t="s">
        <v>4748</v>
      </c>
      <c r="E6243" s="34">
        <v>-13.7</v>
      </c>
      <c r="F6243" s="34">
        <v>8.6</v>
      </c>
      <c r="G6243" s="35">
        <v>456</v>
      </c>
      <c r="H6243" s="35">
        <v>13</v>
      </c>
      <c r="I6243" s="36"/>
    </row>
    <row r="6244" spans="2:9" ht="15.75" thickTop="1" thickBot="1" x14ac:dyDescent="0.25">
      <c r="B6244" s="22">
        <v>6239</v>
      </c>
      <c r="C6244" s="32">
        <v>84149</v>
      </c>
      <c r="D6244" s="33" t="s">
        <v>4749</v>
      </c>
      <c r="E6244" s="34">
        <v>-13.7</v>
      </c>
      <c r="F6244" s="34">
        <v>8.5</v>
      </c>
      <c r="G6244" s="35">
        <v>470</v>
      </c>
      <c r="H6244" s="35">
        <v>13</v>
      </c>
      <c r="I6244" s="36"/>
    </row>
    <row r="6245" spans="2:9" ht="15.75" thickTop="1" thickBot="1" x14ac:dyDescent="0.25">
      <c r="B6245" s="22">
        <v>6240</v>
      </c>
      <c r="C6245" s="32">
        <v>84152</v>
      </c>
      <c r="D6245" s="33" t="s">
        <v>4750</v>
      </c>
      <c r="E6245" s="34">
        <v>-14</v>
      </c>
      <c r="F6245" s="34">
        <v>8.5</v>
      </c>
      <c r="G6245" s="35">
        <v>423</v>
      </c>
      <c r="H6245" s="35">
        <v>13</v>
      </c>
      <c r="I6245" s="36"/>
    </row>
    <row r="6246" spans="2:9" ht="15.75" thickTop="1" thickBot="1" x14ac:dyDescent="0.25">
      <c r="B6246" s="22">
        <v>6241</v>
      </c>
      <c r="C6246" s="32">
        <v>84155</v>
      </c>
      <c r="D6246" s="33" t="s">
        <v>4751</v>
      </c>
      <c r="E6246" s="34">
        <v>-13.6</v>
      </c>
      <c r="F6246" s="34">
        <v>8.4</v>
      </c>
      <c r="G6246" s="35">
        <v>486</v>
      </c>
      <c r="H6246" s="35">
        <v>13</v>
      </c>
      <c r="I6246" s="36"/>
    </row>
    <row r="6247" spans="2:9" ht="15.75" thickTop="1" thickBot="1" x14ac:dyDescent="0.25">
      <c r="B6247" s="22">
        <v>6242</v>
      </c>
      <c r="C6247" s="32">
        <v>84160</v>
      </c>
      <c r="D6247" s="33" t="s">
        <v>4752</v>
      </c>
      <c r="E6247" s="34">
        <v>-13.6</v>
      </c>
      <c r="F6247" s="34">
        <v>8.5</v>
      </c>
      <c r="G6247" s="35">
        <v>462</v>
      </c>
      <c r="H6247" s="35">
        <v>13</v>
      </c>
      <c r="I6247" s="36"/>
    </row>
    <row r="6248" spans="2:9" ht="15.75" thickTop="1" thickBot="1" x14ac:dyDescent="0.25">
      <c r="B6248" s="22">
        <v>6243</v>
      </c>
      <c r="C6248" s="32">
        <v>84163</v>
      </c>
      <c r="D6248" s="33" t="s">
        <v>4753</v>
      </c>
      <c r="E6248" s="34">
        <v>-13.2</v>
      </c>
      <c r="F6248" s="34">
        <v>8.8000000000000007</v>
      </c>
      <c r="G6248" s="35">
        <v>400</v>
      </c>
      <c r="H6248" s="35">
        <v>13</v>
      </c>
      <c r="I6248" s="36"/>
    </row>
    <row r="6249" spans="2:9" ht="15.75" thickTop="1" thickBot="1" x14ac:dyDescent="0.25">
      <c r="B6249" s="22">
        <v>6244</v>
      </c>
      <c r="C6249" s="32">
        <v>84164</v>
      </c>
      <c r="D6249" s="33" t="s">
        <v>4754</v>
      </c>
      <c r="E6249" s="34">
        <v>-13.8</v>
      </c>
      <c r="F6249" s="34">
        <v>8.6</v>
      </c>
      <c r="G6249" s="35">
        <v>411</v>
      </c>
      <c r="H6249" s="35">
        <v>13</v>
      </c>
      <c r="I6249" s="36"/>
    </row>
    <row r="6250" spans="2:9" ht="15.75" thickTop="1" thickBot="1" x14ac:dyDescent="0.25">
      <c r="B6250" s="22">
        <v>6245</v>
      </c>
      <c r="C6250" s="32">
        <v>84166</v>
      </c>
      <c r="D6250" s="33" t="s">
        <v>4755</v>
      </c>
      <c r="E6250" s="34">
        <v>-13.6</v>
      </c>
      <c r="F6250" s="34">
        <v>8.4</v>
      </c>
      <c r="G6250" s="35">
        <v>486</v>
      </c>
      <c r="H6250" s="35">
        <v>13</v>
      </c>
      <c r="I6250" s="36"/>
    </row>
    <row r="6251" spans="2:9" ht="15.75" thickTop="1" thickBot="1" x14ac:dyDescent="0.25">
      <c r="B6251" s="22">
        <v>6246</v>
      </c>
      <c r="C6251" s="32">
        <v>84168</v>
      </c>
      <c r="D6251" s="33" t="s">
        <v>4756</v>
      </c>
      <c r="E6251" s="34">
        <v>-14</v>
      </c>
      <c r="F6251" s="34">
        <v>8.6999999999999993</v>
      </c>
      <c r="G6251" s="35">
        <v>416</v>
      </c>
      <c r="H6251" s="35">
        <v>13</v>
      </c>
      <c r="I6251" s="36"/>
    </row>
    <row r="6252" spans="2:9" ht="15.75" thickTop="1" thickBot="1" x14ac:dyDescent="0.25">
      <c r="B6252" s="22">
        <v>6247</v>
      </c>
      <c r="C6252" s="32">
        <v>84169</v>
      </c>
      <c r="D6252" s="33" t="s">
        <v>4757</v>
      </c>
      <c r="E6252" s="34">
        <v>-13.4</v>
      </c>
      <c r="F6252" s="34">
        <v>8.5</v>
      </c>
      <c r="G6252" s="35">
        <v>485</v>
      </c>
      <c r="H6252" s="35">
        <v>13</v>
      </c>
      <c r="I6252" s="36"/>
    </row>
    <row r="6253" spans="2:9" ht="15.75" thickTop="1" thickBot="1" x14ac:dyDescent="0.25">
      <c r="B6253" s="22">
        <v>6248</v>
      </c>
      <c r="C6253" s="32">
        <v>84171</v>
      </c>
      <c r="D6253" s="33" t="s">
        <v>4758</v>
      </c>
      <c r="E6253" s="34">
        <v>-13.3</v>
      </c>
      <c r="F6253" s="34">
        <v>8.6</v>
      </c>
      <c r="G6253" s="35">
        <v>457</v>
      </c>
      <c r="H6253" s="35">
        <v>13</v>
      </c>
      <c r="I6253" s="36"/>
    </row>
    <row r="6254" spans="2:9" ht="15.75" thickTop="1" thickBot="1" x14ac:dyDescent="0.25">
      <c r="B6254" s="22">
        <v>6249</v>
      </c>
      <c r="C6254" s="32">
        <v>84172</v>
      </c>
      <c r="D6254" s="33" t="s">
        <v>4759</v>
      </c>
      <c r="E6254" s="34">
        <v>-13.8</v>
      </c>
      <c r="F6254" s="34">
        <v>8.6</v>
      </c>
      <c r="G6254" s="35">
        <v>501</v>
      </c>
      <c r="H6254" s="35">
        <v>13</v>
      </c>
      <c r="I6254" s="36"/>
    </row>
    <row r="6255" spans="2:9" ht="15.75" thickTop="1" thickBot="1" x14ac:dyDescent="0.25">
      <c r="B6255" s="22">
        <v>6250</v>
      </c>
      <c r="C6255" s="32">
        <v>84174</v>
      </c>
      <c r="D6255" s="33" t="s">
        <v>4760</v>
      </c>
      <c r="E6255" s="34">
        <v>-13.6</v>
      </c>
      <c r="F6255" s="34">
        <v>8.9</v>
      </c>
      <c r="G6255" s="35">
        <v>432</v>
      </c>
      <c r="H6255" s="35">
        <v>13</v>
      </c>
      <c r="I6255" s="36"/>
    </row>
    <row r="6256" spans="2:9" ht="15.75" thickTop="1" thickBot="1" x14ac:dyDescent="0.25">
      <c r="B6256" s="22">
        <v>6251</v>
      </c>
      <c r="C6256" s="32">
        <v>84175</v>
      </c>
      <c r="D6256" s="33" t="s">
        <v>4761</v>
      </c>
      <c r="E6256" s="34">
        <v>-13.8</v>
      </c>
      <c r="F6256" s="34">
        <v>8.6</v>
      </c>
      <c r="G6256" s="35">
        <v>430</v>
      </c>
      <c r="H6256" s="35">
        <v>13</v>
      </c>
      <c r="I6256" s="36"/>
    </row>
    <row r="6257" spans="2:9" ht="15.75" thickTop="1" thickBot="1" x14ac:dyDescent="0.25">
      <c r="B6257" s="22">
        <v>6252</v>
      </c>
      <c r="C6257" s="32">
        <v>84177</v>
      </c>
      <c r="D6257" s="33" t="s">
        <v>4762</v>
      </c>
      <c r="E6257" s="34">
        <v>-13.6</v>
      </c>
      <c r="F6257" s="34">
        <v>8.6</v>
      </c>
      <c r="G6257" s="35">
        <v>406</v>
      </c>
      <c r="H6257" s="35">
        <v>13</v>
      </c>
      <c r="I6257" s="36"/>
    </row>
    <row r="6258" spans="2:9" ht="15.75" thickTop="1" thickBot="1" x14ac:dyDescent="0.25">
      <c r="B6258" s="22">
        <v>6253</v>
      </c>
      <c r="C6258" s="32">
        <v>84178</v>
      </c>
      <c r="D6258" s="33" t="s">
        <v>4763</v>
      </c>
      <c r="E6258" s="34">
        <v>-13.6</v>
      </c>
      <c r="F6258" s="34">
        <v>8.3000000000000007</v>
      </c>
      <c r="G6258" s="35">
        <v>494</v>
      </c>
      <c r="H6258" s="35">
        <v>13</v>
      </c>
      <c r="I6258" s="36"/>
    </row>
    <row r="6259" spans="2:9" ht="15.75" thickTop="1" thickBot="1" x14ac:dyDescent="0.25">
      <c r="B6259" s="22">
        <v>6254</v>
      </c>
      <c r="C6259" s="32">
        <v>84180</v>
      </c>
      <c r="D6259" s="33" t="s">
        <v>4764</v>
      </c>
      <c r="E6259" s="34">
        <v>-13.7</v>
      </c>
      <c r="F6259" s="34">
        <v>8.5</v>
      </c>
      <c r="G6259" s="35">
        <v>458</v>
      </c>
      <c r="H6259" s="35">
        <v>13</v>
      </c>
      <c r="I6259" s="36"/>
    </row>
    <row r="6260" spans="2:9" ht="15.75" thickTop="1" thickBot="1" x14ac:dyDescent="0.25">
      <c r="B6260" s="22">
        <v>6255</v>
      </c>
      <c r="C6260" s="32">
        <v>84181</v>
      </c>
      <c r="D6260" s="33" t="s">
        <v>4765</v>
      </c>
      <c r="E6260" s="34">
        <v>-13.4</v>
      </c>
      <c r="F6260" s="34">
        <v>8.5</v>
      </c>
      <c r="G6260" s="35">
        <v>472</v>
      </c>
      <c r="H6260" s="35">
        <v>13</v>
      </c>
      <c r="I6260" s="36"/>
    </row>
    <row r="6261" spans="2:9" ht="15.75" thickTop="1" thickBot="1" x14ac:dyDescent="0.25">
      <c r="B6261" s="22">
        <v>6256</v>
      </c>
      <c r="C6261" s="32">
        <v>84183</v>
      </c>
      <c r="D6261" s="33" t="s">
        <v>4766</v>
      </c>
      <c r="E6261" s="34">
        <v>-13.5</v>
      </c>
      <c r="F6261" s="34">
        <v>8.8000000000000007</v>
      </c>
      <c r="G6261" s="35">
        <v>391</v>
      </c>
      <c r="H6261" s="35">
        <v>13</v>
      </c>
      <c r="I6261" s="36"/>
    </row>
    <row r="6262" spans="2:9" ht="15.75" thickTop="1" thickBot="1" x14ac:dyDescent="0.25">
      <c r="B6262" s="22">
        <v>6257</v>
      </c>
      <c r="C6262" s="32">
        <v>84184</v>
      </c>
      <c r="D6262" s="33" t="s">
        <v>4767</v>
      </c>
      <c r="E6262" s="34">
        <v>-13.6</v>
      </c>
      <c r="F6262" s="34">
        <v>8.8000000000000007</v>
      </c>
      <c r="G6262" s="35">
        <v>441</v>
      </c>
      <c r="H6262" s="35">
        <v>13</v>
      </c>
      <c r="I6262" s="36"/>
    </row>
    <row r="6263" spans="2:9" ht="15.75" thickTop="1" thickBot="1" x14ac:dyDescent="0.25">
      <c r="B6263" s="22">
        <v>6258</v>
      </c>
      <c r="C6263" s="32">
        <v>84186</v>
      </c>
      <c r="D6263" s="33" t="s">
        <v>4768</v>
      </c>
      <c r="E6263" s="34">
        <v>-13.7</v>
      </c>
      <c r="F6263" s="34">
        <v>8.6</v>
      </c>
      <c r="G6263" s="35">
        <v>483</v>
      </c>
      <c r="H6263" s="35">
        <v>13</v>
      </c>
      <c r="I6263" s="36"/>
    </row>
    <row r="6264" spans="2:9" ht="15.75" thickTop="1" thickBot="1" x14ac:dyDescent="0.25">
      <c r="B6264" s="22">
        <v>6259</v>
      </c>
      <c r="C6264" s="32">
        <v>84187</v>
      </c>
      <c r="D6264" s="33" t="s">
        <v>4769</v>
      </c>
      <c r="E6264" s="34">
        <v>-13.7</v>
      </c>
      <c r="F6264" s="34">
        <v>8.6999999999999993</v>
      </c>
      <c r="G6264" s="35">
        <v>407</v>
      </c>
      <c r="H6264" s="35">
        <v>13</v>
      </c>
      <c r="I6264" s="36"/>
    </row>
    <row r="6265" spans="2:9" ht="15.75" thickTop="1" thickBot="1" x14ac:dyDescent="0.25">
      <c r="B6265" s="22">
        <v>6260</v>
      </c>
      <c r="C6265" s="32">
        <v>84189</v>
      </c>
      <c r="D6265" s="33" t="s">
        <v>4770</v>
      </c>
      <c r="E6265" s="34">
        <v>-13.8</v>
      </c>
      <c r="F6265" s="34">
        <v>8.4</v>
      </c>
      <c r="G6265" s="35">
        <v>497</v>
      </c>
      <c r="H6265" s="35">
        <v>13</v>
      </c>
      <c r="I6265" s="36"/>
    </row>
    <row r="6266" spans="2:9" ht="15.75" thickTop="1" thickBot="1" x14ac:dyDescent="0.25">
      <c r="B6266" s="22">
        <v>6261</v>
      </c>
      <c r="C6266" s="32">
        <v>84307</v>
      </c>
      <c r="D6266" s="33" t="s">
        <v>4771</v>
      </c>
      <c r="E6266" s="34">
        <v>-12.6</v>
      </c>
      <c r="F6266" s="34">
        <v>8.8000000000000007</v>
      </c>
      <c r="G6266" s="35">
        <v>424</v>
      </c>
      <c r="H6266" s="35">
        <v>13</v>
      </c>
      <c r="I6266" s="36"/>
    </row>
    <row r="6267" spans="2:9" ht="15.75" thickTop="1" thickBot="1" x14ac:dyDescent="0.25">
      <c r="B6267" s="22">
        <v>6262</v>
      </c>
      <c r="C6267" s="32">
        <v>84323</v>
      </c>
      <c r="D6267" s="33" t="s">
        <v>4772</v>
      </c>
      <c r="E6267" s="34">
        <v>-13.3</v>
      </c>
      <c r="F6267" s="34">
        <v>8.6</v>
      </c>
      <c r="G6267" s="35">
        <v>435</v>
      </c>
      <c r="H6267" s="35">
        <v>13</v>
      </c>
      <c r="I6267" s="36"/>
    </row>
    <row r="6268" spans="2:9" ht="15.75" thickTop="1" thickBot="1" x14ac:dyDescent="0.25">
      <c r="B6268" s="22">
        <v>6263</v>
      </c>
      <c r="C6268" s="32">
        <v>84326</v>
      </c>
      <c r="D6268" s="33" t="s">
        <v>4773</v>
      </c>
      <c r="E6268" s="34">
        <v>-13.1</v>
      </c>
      <c r="F6268" s="34">
        <v>8.6</v>
      </c>
      <c r="G6268" s="35">
        <v>444</v>
      </c>
      <c r="H6268" s="35">
        <v>13</v>
      </c>
      <c r="I6268" s="36"/>
    </row>
    <row r="6269" spans="2:9" ht="15.75" thickTop="1" thickBot="1" x14ac:dyDescent="0.25">
      <c r="B6269" s="22">
        <v>6264</v>
      </c>
      <c r="C6269" s="32">
        <v>84329</v>
      </c>
      <c r="D6269" s="33" t="s">
        <v>4774</v>
      </c>
      <c r="E6269" s="34">
        <v>-12.8</v>
      </c>
      <c r="F6269" s="34">
        <v>8.6</v>
      </c>
      <c r="G6269" s="35">
        <v>465</v>
      </c>
      <c r="H6269" s="35">
        <v>13</v>
      </c>
      <c r="I6269" s="36"/>
    </row>
    <row r="6270" spans="2:9" ht="15.75" thickTop="1" thickBot="1" x14ac:dyDescent="0.25">
      <c r="B6270" s="22">
        <v>6265</v>
      </c>
      <c r="C6270" s="32">
        <v>84332</v>
      </c>
      <c r="D6270" s="33" t="s">
        <v>4775</v>
      </c>
      <c r="E6270" s="34">
        <v>-12.7</v>
      </c>
      <c r="F6270" s="34">
        <v>8.8000000000000007</v>
      </c>
      <c r="G6270" s="35">
        <v>418</v>
      </c>
      <c r="H6270" s="35">
        <v>13</v>
      </c>
      <c r="I6270" s="36"/>
    </row>
    <row r="6271" spans="2:9" ht="15.75" thickTop="1" thickBot="1" x14ac:dyDescent="0.25">
      <c r="B6271" s="22">
        <v>6266</v>
      </c>
      <c r="C6271" s="32">
        <v>84333</v>
      </c>
      <c r="D6271" s="33" t="s">
        <v>4776</v>
      </c>
      <c r="E6271" s="34">
        <v>-13</v>
      </c>
      <c r="F6271" s="34">
        <v>8.6999999999999993</v>
      </c>
      <c r="G6271" s="35">
        <v>409</v>
      </c>
      <c r="H6271" s="35">
        <v>13</v>
      </c>
      <c r="I6271" s="36"/>
    </row>
    <row r="6272" spans="2:9" ht="15.75" thickTop="1" thickBot="1" x14ac:dyDescent="0.25">
      <c r="B6272" s="22">
        <v>6267</v>
      </c>
      <c r="C6272" s="32">
        <v>84335</v>
      </c>
      <c r="D6272" s="33" t="s">
        <v>4777</v>
      </c>
      <c r="E6272" s="34">
        <v>-13.2</v>
      </c>
      <c r="F6272" s="34">
        <v>8.6999999999999993</v>
      </c>
      <c r="G6272" s="35">
        <v>427</v>
      </c>
      <c r="H6272" s="35">
        <v>13</v>
      </c>
      <c r="I6272" s="36"/>
    </row>
    <row r="6273" spans="2:9" ht="15.75" thickTop="1" thickBot="1" x14ac:dyDescent="0.25">
      <c r="B6273" s="22">
        <v>6268</v>
      </c>
      <c r="C6273" s="32">
        <v>84337</v>
      </c>
      <c r="D6273" s="33" t="s">
        <v>3619</v>
      </c>
      <c r="E6273" s="34">
        <v>-12.8</v>
      </c>
      <c r="F6273" s="34">
        <v>8.6</v>
      </c>
      <c r="G6273" s="35">
        <v>442</v>
      </c>
      <c r="H6273" s="35">
        <v>13</v>
      </c>
      <c r="I6273" s="36"/>
    </row>
    <row r="6274" spans="2:9" ht="15.75" thickTop="1" thickBot="1" x14ac:dyDescent="0.25">
      <c r="B6274" s="22">
        <v>6269</v>
      </c>
      <c r="C6274" s="32">
        <v>84339</v>
      </c>
      <c r="D6274" s="33" t="s">
        <v>4778</v>
      </c>
      <c r="E6274" s="34">
        <v>-13.2</v>
      </c>
      <c r="F6274" s="34">
        <v>8.6999999999999993</v>
      </c>
      <c r="G6274" s="35">
        <v>419</v>
      </c>
      <c r="H6274" s="35">
        <v>13</v>
      </c>
      <c r="I6274" s="36"/>
    </row>
    <row r="6275" spans="2:9" ht="15.75" thickTop="1" thickBot="1" x14ac:dyDescent="0.25">
      <c r="B6275" s="22">
        <v>6270</v>
      </c>
      <c r="C6275" s="32">
        <v>84347</v>
      </c>
      <c r="D6275" s="33" t="s">
        <v>4779</v>
      </c>
      <c r="E6275" s="34">
        <v>-12.6</v>
      </c>
      <c r="F6275" s="34">
        <v>8.8000000000000007</v>
      </c>
      <c r="G6275" s="35">
        <v>423</v>
      </c>
      <c r="H6275" s="35">
        <v>13</v>
      </c>
      <c r="I6275" s="36"/>
    </row>
    <row r="6276" spans="2:9" ht="15.75" thickTop="1" thickBot="1" x14ac:dyDescent="0.25">
      <c r="B6276" s="22">
        <v>6271</v>
      </c>
      <c r="C6276" s="32">
        <v>84359</v>
      </c>
      <c r="D6276" s="33" t="s">
        <v>4780</v>
      </c>
      <c r="E6276" s="34">
        <v>-12.2</v>
      </c>
      <c r="F6276" s="34">
        <v>8.9</v>
      </c>
      <c r="G6276" s="35">
        <v>425</v>
      </c>
      <c r="H6276" s="35">
        <v>13</v>
      </c>
      <c r="I6276" s="36"/>
    </row>
    <row r="6277" spans="2:9" ht="15.75" thickTop="1" thickBot="1" x14ac:dyDescent="0.25">
      <c r="B6277" s="22">
        <v>6272</v>
      </c>
      <c r="C6277" s="32">
        <v>84364</v>
      </c>
      <c r="D6277" s="33" t="s">
        <v>4781</v>
      </c>
      <c r="E6277" s="34">
        <v>-12.5</v>
      </c>
      <c r="F6277" s="34">
        <v>9.1</v>
      </c>
      <c r="G6277" s="35">
        <v>359</v>
      </c>
      <c r="H6277" s="35">
        <v>13</v>
      </c>
      <c r="I6277" s="36"/>
    </row>
    <row r="6278" spans="2:9" ht="15.75" thickTop="1" thickBot="1" x14ac:dyDescent="0.25">
      <c r="B6278" s="22">
        <v>6273</v>
      </c>
      <c r="C6278" s="32">
        <v>84367</v>
      </c>
      <c r="D6278" s="33" t="s">
        <v>2027</v>
      </c>
      <c r="E6278" s="34">
        <v>-12.6</v>
      </c>
      <c r="F6278" s="34">
        <v>8.6999999999999993</v>
      </c>
      <c r="G6278" s="35">
        <v>464</v>
      </c>
      <c r="H6278" s="35">
        <v>13</v>
      </c>
      <c r="I6278" s="36"/>
    </row>
    <row r="6279" spans="2:9" ht="15.75" thickTop="1" thickBot="1" x14ac:dyDescent="0.25">
      <c r="B6279" s="22">
        <v>6274</v>
      </c>
      <c r="C6279" s="32">
        <v>84371</v>
      </c>
      <c r="D6279" s="33" t="s">
        <v>4782</v>
      </c>
      <c r="E6279" s="34">
        <v>-12.6</v>
      </c>
      <c r="F6279" s="34">
        <v>8.8000000000000007</v>
      </c>
      <c r="G6279" s="35">
        <v>430</v>
      </c>
      <c r="H6279" s="35">
        <v>13</v>
      </c>
      <c r="I6279" s="36"/>
    </row>
    <row r="6280" spans="2:9" ht="15.75" thickTop="1" thickBot="1" x14ac:dyDescent="0.25">
      <c r="B6280" s="22">
        <v>6275</v>
      </c>
      <c r="C6280" s="32">
        <v>84375</v>
      </c>
      <c r="D6280" s="33" t="s">
        <v>4783</v>
      </c>
      <c r="E6280" s="34">
        <v>-12.2</v>
      </c>
      <c r="F6280" s="34">
        <v>9.3000000000000007</v>
      </c>
      <c r="G6280" s="35">
        <v>356</v>
      </c>
      <c r="H6280" s="35">
        <v>13</v>
      </c>
      <c r="I6280" s="36"/>
    </row>
    <row r="6281" spans="2:9" ht="15.75" thickTop="1" thickBot="1" x14ac:dyDescent="0.25">
      <c r="B6281" s="22">
        <v>6276</v>
      </c>
      <c r="C6281" s="32">
        <v>84378</v>
      </c>
      <c r="D6281" s="33" t="s">
        <v>4784</v>
      </c>
      <c r="E6281" s="34">
        <v>-12.5</v>
      </c>
      <c r="F6281" s="34">
        <v>8.6999999999999993</v>
      </c>
      <c r="G6281" s="35">
        <v>441</v>
      </c>
      <c r="H6281" s="35">
        <v>13</v>
      </c>
      <c r="I6281" s="36"/>
    </row>
    <row r="6282" spans="2:9" ht="15.75" thickTop="1" thickBot="1" x14ac:dyDescent="0.25">
      <c r="B6282" s="22">
        <v>6277</v>
      </c>
      <c r="C6282" s="32">
        <v>84381</v>
      </c>
      <c r="D6282" s="33" t="s">
        <v>4785</v>
      </c>
      <c r="E6282" s="34">
        <v>-12.8</v>
      </c>
      <c r="F6282" s="34">
        <v>9</v>
      </c>
      <c r="G6282" s="35">
        <v>360</v>
      </c>
      <c r="H6282" s="35">
        <v>13</v>
      </c>
      <c r="I6282" s="36"/>
    </row>
    <row r="6283" spans="2:9" ht="15.75" thickTop="1" thickBot="1" x14ac:dyDescent="0.25">
      <c r="B6283" s="22">
        <v>6278</v>
      </c>
      <c r="C6283" s="32">
        <v>84384</v>
      </c>
      <c r="D6283" s="33" t="s">
        <v>4786</v>
      </c>
      <c r="E6283" s="34">
        <v>-12.5</v>
      </c>
      <c r="F6283" s="34">
        <v>8.5</v>
      </c>
      <c r="G6283" s="35">
        <v>510</v>
      </c>
      <c r="H6283" s="35">
        <v>13</v>
      </c>
      <c r="I6283" s="36"/>
    </row>
    <row r="6284" spans="2:9" ht="15.75" thickTop="1" thickBot="1" x14ac:dyDescent="0.25">
      <c r="B6284" s="22">
        <v>6279</v>
      </c>
      <c r="C6284" s="32">
        <v>84385</v>
      </c>
      <c r="D6284" s="33" t="s">
        <v>4787</v>
      </c>
      <c r="E6284" s="34">
        <v>-12.2</v>
      </c>
      <c r="F6284" s="34">
        <v>8.8000000000000007</v>
      </c>
      <c r="G6284" s="35">
        <v>413</v>
      </c>
      <c r="H6284" s="35">
        <v>13</v>
      </c>
      <c r="I6284" s="36"/>
    </row>
    <row r="6285" spans="2:9" ht="15.75" thickTop="1" thickBot="1" x14ac:dyDescent="0.25">
      <c r="B6285" s="22">
        <v>6280</v>
      </c>
      <c r="C6285" s="32">
        <v>84387</v>
      </c>
      <c r="D6285" s="33" t="s">
        <v>4788</v>
      </c>
      <c r="E6285" s="34">
        <v>-12.6</v>
      </c>
      <c r="F6285" s="34">
        <v>9.1</v>
      </c>
      <c r="G6285" s="35">
        <v>371</v>
      </c>
      <c r="H6285" s="35">
        <v>13</v>
      </c>
      <c r="I6285" s="36"/>
    </row>
    <row r="6286" spans="2:9" ht="15.75" thickTop="1" thickBot="1" x14ac:dyDescent="0.25">
      <c r="B6286" s="22">
        <v>6281</v>
      </c>
      <c r="C6286" s="32">
        <v>84389</v>
      </c>
      <c r="D6286" s="33" t="s">
        <v>4789</v>
      </c>
      <c r="E6286" s="34">
        <v>-12.7</v>
      </c>
      <c r="F6286" s="34">
        <v>8.9</v>
      </c>
      <c r="G6286" s="35">
        <v>402</v>
      </c>
      <c r="H6286" s="35">
        <v>13</v>
      </c>
      <c r="I6286" s="36"/>
    </row>
    <row r="6287" spans="2:9" ht="15.75" thickTop="1" thickBot="1" x14ac:dyDescent="0.25">
      <c r="B6287" s="22">
        <v>6282</v>
      </c>
      <c r="C6287" s="32">
        <v>84405</v>
      </c>
      <c r="D6287" s="33" t="s">
        <v>4790</v>
      </c>
      <c r="E6287" s="34">
        <v>-13.3</v>
      </c>
      <c r="F6287" s="34">
        <v>8.6999999999999993</v>
      </c>
      <c r="G6287" s="35">
        <v>434</v>
      </c>
      <c r="H6287" s="35">
        <v>13</v>
      </c>
      <c r="I6287" s="36"/>
    </row>
    <row r="6288" spans="2:9" ht="15.75" thickTop="1" thickBot="1" x14ac:dyDescent="0.25">
      <c r="B6288" s="22">
        <v>6283</v>
      </c>
      <c r="C6288" s="32">
        <v>84416</v>
      </c>
      <c r="D6288" s="33" t="s">
        <v>4791</v>
      </c>
      <c r="E6288" s="34">
        <v>-13.5</v>
      </c>
      <c r="F6288" s="34">
        <v>8.6</v>
      </c>
      <c r="G6288" s="35">
        <v>486</v>
      </c>
      <c r="H6288" s="35">
        <v>13</v>
      </c>
      <c r="I6288" s="36"/>
    </row>
    <row r="6289" spans="2:9" ht="15.75" thickTop="1" thickBot="1" x14ac:dyDescent="0.25">
      <c r="B6289" s="22">
        <v>6284</v>
      </c>
      <c r="C6289" s="32">
        <v>84419</v>
      </c>
      <c r="D6289" s="33" t="s">
        <v>4792</v>
      </c>
      <c r="E6289" s="34">
        <v>-13.5</v>
      </c>
      <c r="F6289" s="34">
        <v>8.5</v>
      </c>
      <c r="G6289" s="35">
        <v>479</v>
      </c>
      <c r="H6289" s="35">
        <v>13</v>
      </c>
      <c r="I6289" s="36"/>
    </row>
    <row r="6290" spans="2:9" ht="15.75" thickTop="1" thickBot="1" x14ac:dyDescent="0.25">
      <c r="B6290" s="22">
        <v>6285</v>
      </c>
      <c r="C6290" s="32">
        <v>84424</v>
      </c>
      <c r="D6290" s="33" t="s">
        <v>4793</v>
      </c>
      <c r="E6290" s="34">
        <v>-13.7</v>
      </c>
      <c r="F6290" s="34">
        <v>8.4</v>
      </c>
      <c r="G6290" s="35">
        <v>531</v>
      </c>
      <c r="H6290" s="35">
        <v>13</v>
      </c>
      <c r="I6290" s="36"/>
    </row>
    <row r="6291" spans="2:9" ht="15.75" thickTop="1" thickBot="1" x14ac:dyDescent="0.25">
      <c r="B6291" s="22">
        <v>6286</v>
      </c>
      <c r="C6291" s="32">
        <v>84427</v>
      </c>
      <c r="D6291" s="33" t="s">
        <v>4794</v>
      </c>
      <c r="E6291" s="34">
        <v>-13.8</v>
      </c>
      <c r="F6291" s="34">
        <v>8.1999999999999993</v>
      </c>
      <c r="G6291" s="35">
        <v>569</v>
      </c>
      <c r="H6291" s="35">
        <v>13</v>
      </c>
      <c r="I6291" s="36"/>
    </row>
    <row r="6292" spans="2:9" ht="15.75" thickTop="1" thickBot="1" x14ac:dyDescent="0.25">
      <c r="B6292" s="22">
        <v>6287</v>
      </c>
      <c r="C6292" s="32">
        <v>84428</v>
      </c>
      <c r="D6292" s="33" t="s">
        <v>4795</v>
      </c>
      <c r="E6292" s="34">
        <v>-13.6</v>
      </c>
      <c r="F6292" s="34">
        <v>8.6</v>
      </c>
      <c r="G6292" s="35">
        <v>439</v>
      </c>
      <c r="H6292" s="35">
        <v>13</v>
      </c>
      <c r="I6292" s="36"/>
    </row>
    <row r="6293" spans="2:9" ht="15.75" thickTop="1" thickBot="1" x14ac:dyDescent="0.25">
      <c r="B6293" s="22">
        <v>6288</v>
      </c>
      <c r="C6293" s="32">
        <v>84431</v>
      </c>
      <c r="D6293" s="33" t="s">
        <v>4796</v>
      </c>
      <c r="E6293" s="34">
        <v>-13.7</v>
      </c>
      <c r="F6293" s="34">
        <v>8.4</v>
      </c>
      <c r="G6293" s="35">
        <v>468</v>
      </c>
      <c r="H6293" s="35">
        <v>13</v>
      </c>
      <c r="I6293" s="36"/>
    </row>
    <row r="6294" spans="2:9" ht="15.75" thickTop="1" thickBot="1" x14ac:dyDescent="0.25">
      <c r="B6294" s="22">
        <v>6289</v>
      </c>
      <c r="C6294" s="32">
        <v>84432</v>
      </c>
      <c r="D6294" s="33" t="s">
        <v>4797</v>
      </c>
      <c r="E6294" s="34">
        <v>-13.6</v>
      </c>
      <c r="F6294" s="34">
        <v>8.4</v>
      </c>
      <c r="G6294" s="35">
        <v>521</v>
      </c>
      <c r="H6294" s="35">
        <v>13</v>
      </c>
      <c r="I6294" s="36"/>
    </row>
    <row r="6295" spans="2:9" ht="15.75" thickTop="1" thickBot="1" x14ac:dyDescent="0.25">
      <c r="B6295" s="22">
        <v>6290</v>
      </c>
      <c r="C6295" s="32">
        <v>84434</v>
      </c>
      <c r="D6295" s="33" t="s">
        <v>384</v>
      </c>
      <c r="E6295" s="34">
        <v>-13.8</v>
      </c>
      <c r="F6295" s="34">
        <v>8.5</v>
      </c>
      <c r="G6295" s="35">
        <v>518</v>
      </c>
      <c r="H6295" s="35">
        <v>13</v>
      </c>
      <c r="I6295" s="36"/>
    </row>
    <row r="6296" spans="2:9" ht="15.75" thickTop="1" thickBot="1" x14ac:dyDescent="0.25">
      <c r="B6296" s="22">
        <v>6291</v>
      </c>
      <c r="C6296" s="32">
        <v>84435</v>
      </c>
      <c r="D6296" s="33" t="s">
        <v>4798</v>
      </c>
      <c r="E6296" s="34">
        <v>-13.6</v>
      </c>
      <c r="F6296" s="34">
        <v>8.6</v>
      </c>
      <c r="G6296" s="35">
        <v>500</v>
      </c>
      <c r="H6296" s="35">
        <v>13</v>
      </c>
      <c r="I6296" s="36"/>
    </row>
    <row r="6297" spans="2:9" ht="15.75" thickTop="1" thickBot="1" x14ac:dyDescent="0.25">
      <c r="B6297" s="22">
        <v>6292</v>
      </c>
      <c r="C6297" s="32">
        <v>84437</v>
      </c>
      <c r="D6297" s="33" t="s">
        <v>4799</v>
      </c>
      <c r="E6297" s="34">
        <v>-13.5</v>
      </c>
      <c r="F6297" s="34">
        <v>8.4</v>
      </c>
      <c r="G6297" s="35">
        <v>525</v>
      </c>
      <c r="H6297" s="35">
        <v>13</v>
      </c>
      <c r="I6297" s="36"/>
    </row>
    <row r="6298" spans="2:9" ht="15.75" thickTop="1" thickBot="1" x14ac:dyDescent="0.25">
      <c r="B6298" s="22">
        <v>6293</v>
      </c>
      <c r="C6298" s="32">
        <v>84439</v>
      </c>
      <c r="D6298" s="33" t="s">
        <v>4800</v>
      </c>
      <c r="E6298" s="34">
        <v>-13.7</v>
      </c>
      <c r="F6298" s="34">
        <v>8.6</v>
      </c>
      <c r="G6298" s="35">
        <v>480</v>
      </c>
      <c r="H6298" s="35">
        <v>13</v>
      </c>
      <c r="I6298" s="36"/>
    </row>
    <row r="6299" spans="2:9" ht="15.75" thickTop="1" thickBot="1" x14ac:dyDescent="0.25">
      <c r="B6299" s="22">
        <v>6294</v>
      </c>
      <c r="C6299" s="32">
        <v>84453</v>
      </c>
      <c r="D6299" s="33" t="s">
        <v>4801</v>
      </c>
      <c r="E6299" s="34">
        <v>-13.7</v>
      </c>
      <c r="F6299" s="34">
        <v>8.6999999999999993</v>
      </c>
      <c r="G6299" s="35">
        <v>412</v>
      </c>
      <c r="H6299" s="35">
        <v>13</v>
      </c>
      <c r="I6299" s="36"/>
    </row>
    <row r="6300" spans="2:9" ht="15.75" thickTop="1" thickBot="1" x14ac:dyDescent="0.25">
      <c r="B6300" s="22">
        <v>6295</v>
      </c>
      <c r="C6300" s="32">
        <v>84478</v>
      </c>
      <c r="D6300" s="33" t="s">
        <v>4802</v>
      </c>
      <c r="E6300" s="34">
        <v>-13.5</v>
      </c>
      <c r="F6300" s="34">
        <v>8.6999999999999993</v>
      </c>
      <c r="G6300" s="35">
        <v>426</v>
      </c>
      <c r="H6300" s="35">
        <v>13</v>
      </c>
      <c r="I6300" s="36"/>
    </row>
    <row r="6301" spans="2:9" ht="15.75" thickTop="1" thickBot="1" x14ac:dyDescent="0.25">
      <c r="B6301" s="22">
        <v>6296</v>
      </c>
      <c r="C6301" s="32">
        <v>84489</v>
      </c>
      <c r="D6301" s="33" t="s">
        <v>4803</v>
      </c>
      <c r="E6301" s="34">
        <v>-12.3</v>
      </c>
      <c r="F6301" s="34">
        <v>9</v>
      </c>
      <c r="G6301" s="35">
        <v>429</v>
      </c>
      <c r="H6301" s="35">
        <v>13</v>
      </c>
      <c r="I6301" s="36"/>
    </row>
    <row r="6302" spans="2:9" ht="15.75" thickTop="1" thickBot="1" x14ac:dyDescent="0.25">
      <c r="B6302" s="22">
        <v>6297</v>
      </c>
      <c r="C6302" s="32">
        <v>84494</v>
      </c>
      <c r="D6302" s="33" t="s">
        <v>4804</v>
      </c>
      <c r="E6302" s="34">
        <v>-13.6</v>
      </c>
      <c r="F6302" s="34">
        <v>8.4</v>
      </c>
      <c r="G6302" s="35">
        <v>486</v>
      </c>
      <c r="H6302" s="35">
        <v>13</v>
      </c>
      <c r="I6302" s="36"/>
    </row>
    <row r="6303" spans="2:9" ht="15.75" thickTop="1" thickBot="1" x14ac:dyDescent="0.25">
      <c r="B6303" s="22">
        <v>6298</v>
      </c>
      <c r="C6303" s="32">
        <v>84503</v>
      </c>
      <c r="D6303" s="33" t="s">
        <v>4805</v>
      </c>
      <c r="E6303" s="34">
        <v>-13.1</v>
      </c>
      <c r="F6303" s="34">
        <v>8.9</v>
      </c>
      <c r="G6303" s="35">
        <v>399</v>
      </c>
      <c r="H6303" s="35">
        <v>13</v>
      </c>
      <c r="I6303" s="36"/>
    </row>
    <row r="6304" spans="2:9" ht="15.75" thickTop="1" thickBot="1" x14ac:dyDescent="0.25">
      <c r="B6304" s="22">
        <v>6299</v>
      </c>
      <c r="C6304" s="32">
        <v>84508</v>
      </c>
      <c r="D6304" s="33" t="s">
        <v>4806</v>
      </c>
      <c r="E6304" s="34">
        <v>-13.1</v>
      </c>
      <c r="F6304" s="34">
        <v>8.6999999999999993</v>
      </c>
      <c r="G6304" s="35">
        <v>451</v>
      </c>
      <c r="H6304" s="35">
        <v>13</v>
      </c>
      <c r="I6304" s="36"/>
    </row>
    <row r="6305" spans="2:9" ht="15.75" thickTop="1" thickBot="1" x14ac:dyDescent="0.25">
      <c r="B6305" s="22">
        <v>6300</v>
      </c>
      <c r="C6305" s="32">
        <v>84513</v>
      </c>
      <c r="D6305" s="33" t="s">
        <v>4807</v>
      </c>
      <c r="E6305" s="34">
        <v>-13.6</v>
      </c>
      <c r="F6305" s="34">
        <v>8.8000000000000007</v>
      </c>
      <c r="G6305" s="35">
        <v>400</v>
      </c>
      <c r="H6305" s="35">
        <v>13</v>
      </c>
      <c r="I6305" s="36"/>
    </row>
    <row r="6306" spans="2:9" ht="15.75" thickTop="1" thickBot="1" x14ac:dyDescent="0.25">
      <c r="B6306" s="22">
        <v>6301</v>
      </c>
      <c r="C6306" s="32">
        <v>84518</v>
      </c>
      <c r="D6306" s="33" t="s">
        <v>4808</v>
      </c>
      <c r="E6306" s="34">
        <v>-13.5</v>
      </c>
      <c r="F6306" s="34">
        <v>8.6999999999999993</v>
      </c>
      <c r="G6306" s="35">
        <v>457</v>
      </c>
      <c r="H6306" s="35">
        <v>13</v>
      </c>
      <c r="I6306" s="36"/>
    </row>
    <row r="6307" spans="2:9" ht="15.75" thickTop="1" thickBot="1" x14ac:dyDescent="0.25">
      <c r="B6307" s="22">
        <v>6302</v>
      </c>
      <c r="C6307" s="32">
        <v>84524</v>
      </c>
      <c r="D6307" s="33" t="s">
        <v>4809</v>
      </c>
      <c r="E6307" s="34">
        <v>-13.3</v>
      </c>
      <c r="F6307" s="34">
        <v>8.6999999999999993</v>
      </c>
      <c r="G6307" s="35">
        <v>417</v>
      </c>
      <c r="H6307" s="35">
        <v>13</v>
      </c>
      <c r="I6307" s="36"/>
    </row>
    <row r="6308" spans="2:9" ht="15.75" thickTop="1" thickBot="1" x14ac:dyDescent="0.25">
      <c r="B6308" s="22">
        <v>6303</v>
      </c>
      <c r="C6308" s="32">
        <v>84529</v>
      </c>
      <c r="D6308" s="33" t="s">
        <v>4810</v>
      </c>
      <c r="E6308" s="34">
        <v>-12.9</v>
      </c>
      <c r="F6308" s="34">
        <v>9</v>
      </c>
      <c r="G6308" s="35">
        <v>438</v>
      </c>
      <c r="H6308" s="35">
        <v>13</v>
      </c>
      <c r="I6308" s="36"/>
    </row>
    <row r="6309" spans="2:9" ht="15.75" thickTop="1" thickBot="1" x14ac:dyDescent="0.25">
      <c r="B6309" s="22">
        <v>6304</v>
      </c>
      <c r="C6309" s="32">
        <v>84533</v>
      </c>
      <c r="D6309" s="33" t="s">
        <v>4811</v>
      </c>
      <c r="E6309" s="34">
        <v>-13.1</v>
      </c>
      <c r="F6309" s="34">
        <v>9</v>
      </c>
      <c r="G6309" s="35">
        <v>388</v>
      </c>
      <c r="H6309" s="35">
        <v>13</v>
      </c>
      <c r="I6309" s="36"/>
    </row>
    <row r="6310" spans="2:9" ht="15.75" thickTop="1" thickBot="1" x14ac:dyDescent="0.25">
      <c r="B6310" s="22">
        <v>6305</v>
      </c>
      <c r="C6310" s="32">
        <v>84539</v>
      </c>
      <c r="D6310" s="33" t="s">
        <v>4812</v>
      </c>
      <c r="E6310" s="34">
        <v>-13.6</v>
      </c>
      <c r="F6310" s="34">
        <v>8.6999999999999993</v>
      </c>
      <c r="G6310" s="35">
        <v>415</v>
      </c>
      <c r="H6310" s="35">
        <v>13</v>
      </c>
      <c r="I6310" s="36"/>
    </row>
    <row r="6311" spans="2:9" ht="15.75" thickTop="1" thickBot="1" x14ac:dyDescent="0.25">
      <c r="B6311" s="22">
        <v>6306</v>
      </c>
      <c r="C6311" s="32">
        <v>84543</v>
      </c>
      <c r="D6311" s="33" t="s">
        <v>4813</v>
      </c>
      <c r="E6311" s="34">
        <v>-13.3</v>
      </c>
      <c r="F6311" s="34">
        <v>8.9</v>
      </c>
      <c r="G6311" s="35">
        <v>376</v>
      </c>
      <c r="H6311" s="35">
        <v>13</v>
      </c>
      <c r="I6311" s="36"/>
    </row>
    <row r="6312" spans="2:9" ht="15.75" thickTop="1" thickBot="1" x14ac:dyDescent="0.25">
      <c r="B6312" s="22">
        <v>6307</v>
      </c>
      <c r="C6312" s="32">
        <v>84544</v>
      </c>
      <c r="D6312" s="33" t="s">
        <v>4814</v>
      </c>
      <c r="E6312" s="34">
        <v>-13.5</v>
      </c>
      <c r="F6312" s="34">
        <v>8.6</v>
      </c>
      <c r="G6312" s="35">
        <v>448</v>
      </c>
      <c r="H6312" s="35">
        <v>13</v>
      </c>
      <c r="I6312" s="36"/>
    </row>
    <row r="6313" spans="2:9" ht="15.75" thickTop="1" thickBot="1" x14ac:dyDescent="0.25">
      <c r="B6313" s="22">
        <v>6308</v>
      </c>
      <c r="C6313" s="32">
        <v>84546</v>
      </c>
      <c r="D6313" s="33" t="s">
        <v>4815</v>
      </c>
      <c r="E6313" s="34">
        <v>-13.8</v>
      </c>
      <c r="F6313" s="34">
        <v>8.5</v>
      </c>
      <c r="G6313" s="35">
        <v>454</v>
      </c>
      <c r="H6313" s="35">
        <v>13</v>
      </c>
      <c r="I6313" s="36"/>
    </row>
    <row r="6314" spans="2:9" ht="15.75" thickTop="1" thickBot="1" x14ac:dyDescent="0.25">
      <c r="B6314" s="22">
        <v>6309</v>
      </c>
      <c r="C6314" s="32">
        <v>84547</v>
      </c>
      <c r="D6314" s="33" t="s">
        <v>4816</v>
      </c>
      <c r="E6314" s="34">
        <v>-13.2</v>
      </c>
      <c r="F6314" s="34">
        <v>8.9</v>
      </c>
      <c r="G6314" s="35">
        <v>394</v>
      </c>
      <c r="H6314" s="35">
        <v>13</v>
      </c>
      <c r="I6314" s="36"/>
    </row>
    <row r="6315" spans="2:9" ht="15.75" thickTop="1" thickBot="1" x14ac:dyDescent="0.25">
      <c r="B6315" s="22">
        <v>6310</v>
      </c>
      <c r="C6315" s="32">
        <v>84549</v>
      </c>
      <c r="D6315" s="33" t="s">
        <v>4817</v>
      </c>
      <c r="E6315" s="34">
        <v>-13.6</v>
      </c>
      <c r="F6315" s="34">
        <v>8.5</v>
      </c>
      <c r="G6315" s="35">
        <v>479</v>
      </c>
      <c r="H6315" s="35">
        <v>13</v>
      </c>
      <c r="I6315" s="36"/>
    </row>
    <row r="6316" spans="2:9" ht="15.75" thickTop="1" thickBot="1" x14ac:dyDescent="0.25">
      <c r="B6316" s="22">
        <v>6311</v>
      </c>
      <c r="C6316" s="32">
        <v>84550</v>
      </c>
      <c r="D6316" s="33" t="s">
        <v>4818</v>
      </c>
      <c r="E6316" s="34">
        <v>-13.4</v>
      </c>
      <c r="F6316" s="34">
        <v>8.5</v>
      </c>
      <c r="G6316" s="35">
        <v>493</v>
      </c>
      <c r="H6316" s="35">
        <v>13</v>
      </c>
      <c r="I6316" s="36"/>
    </row>
    <row r="6317" spans="2:9" ht="15.75" thickTop="1" thickBot="1" x14ac:dyDescent="0.25">
      <c r="B6317" s="22">
        <v>6312</v>
      </c>
      <c r="C6317" s="32">
        <v>84552</v>
      </c>
      <c r="D6317" s="33" t="s">
        <v>4819</v>
      </c>
      <c r="E6317" s="34">
        <v>-13.6</v>
      </c>
      <c r="F6317" s="34">
        <v>8.5</v>
      </c>
      <c r="G6317" s="35">
        <v>476</v>
      </c>
      <c r="H6317" s="35">
        <v>13</v>
      </c>
      <c r="I6317" s="36"/>
    </row>
    <row r="6318" spans="2:9" ht="15.75" thickTop="1" thickBot="1" x14ac:dyDescent="0.25">
      <c r="B6318" s="22">
        <v>6313</v>
      </c>
      <c r="C6318" s="32">
        <v>84553</v>
      </c>
      <c r="D6318" s="33" t="s">
        <v>4820</v>
      </c>
      <c r="E6318" s="34">
        <v>-13.3</v>
      </c>
      <c r="F6318" s="34">
        <v>8.6</v>
      </c>
      <c r="G6318" s="35">
        <v>485</v>
      </c>
      <c r="H6318" s="35">
        <v>13</v>
      </c>
      <c r="I6318" s="36"/>
    </row>
    <row r="6319" spans="2:9" ht="15.75" thickTop="1" thickBot="1" x14ac:dyDescent="0.25">
      <c r="B6319" s="22">
        <v>6314</v>
      </c>
      <c r="C6319" s="32">
        <v>84555</v>
      </c>
      <c r="D6319" s="33" t="s">
        <v>4821</v>
      </c>
      <c r="E6319" s="34">
        <v>-13.7</v>
      </c>
      <c r="F6319" s="34">
        <v>8.6999999999999993</v>
      </c>
      <c r="G6319" s="35">
        <v>413</v>
      </c>
      <c r="H6319" s="35">
        <v>13</v>
      </c>
      <c r="I6319" s="36"/>
    </row>
    <row r="6320" spans="2:9" ht="15.75" thickTop="1" thickBot="1" x14ac:dyDescent="0.25">
      <c r="B6320" s="22">
        <v>6315</v>
      </c>
      <c r="C6320" s="32">
        <v>84556</v>
      </c>
      <c r="D6320" s="33" t="s">
        <v>4822</v>
      </c>
      <c r="E6320" s="34">
        <v>-13.3</v>
      </c>
      <c r="F6320" s="34">
        <v>8.6</v>
      </c>
      <c r="G6320" s="35">
        <v>441</v>
      </c>
      <c r="H6320" s="35">
        <v>13</v>
      </c>
      <c r="I6320" s="36"/>
    </row>
    <row r="6321" spans="2:9" ht="15.75" thickTop="1" thickBot="1" x14ac:dyDescent="0.25">
      <c r="B6321" s="22">
        <v>6316</v>
      </c>
      <c r="C6321" s="32">
        <v>84558</v>
      </c>
      <c r="D6321" s="33" t="s">
        <v>4823</v>
      </c>
      <c r="E6321" s="34">
        <v>-13.1</v>
      </c>
      <c r="F6321" s="34">
        <v>8.6</v>
      </c>
      <c r="G6321" s="35">
        <v>511</v>
      </c>
      <c r="H6321" s="35">
        <v>13</v>
      </c>
      <c r="I6321" s="36"/>
    </row>
    <row r="6322" spans="2:9" ht="15.75" thickTop="1" thickBot="1" x14ac:dyDescent="0.25">
      <c r="B6322" s="22">
        <v>6317</v>
      </c>
      <c r="C6322" s="32">
        <v>84559</v>
      </c>
      <c r="D6322" s="33" t="s">
        <v>4824</v>
      </c>
      <c r="E6322" s="34">
        <v>-13.5</v>
      </c>
      <c r="F6322" s="34">
        <v>8.5</v>
      </c>
      <c r="G6322" s="35">
        <v>470</v>
      </c>
      <c r="H6322" s="35">
        <v>13</v>
      </c>
      <c r="I6322" s="36"/>
    </row>
    <row r="6323" spans="2:9" ht="15.75" thickTop="1" thickBot="1" x14ac:dyDescent="0.25">
      <c r="B6323" s="22">
        <v>6318</v>
      </c>
      <c r="C6323" s="32">
        <v>84561</v>
      </c>
      <c r="D6323" s="33" t="s">
        <v>2681</v>
      </c>
      <c r="E6323" s="34">
        <v>-13</v>
      </c>
      <c r="F6323" s="34">
        <v>9</v>
      </c>
      <c r="G6323" s="35">
        <v>411</v>
      </c>
      <c r="H6323" s="35">
        <v>13</v>
      </c>
      <c r="I6323" s="36"/>
    </row>
    <row r="6324" spans="2:9" ht="15.75" thickTop="1" thickBot="1" x14ac:dyDescent="0.25">
      <c r="B6324" s="22">
        <v>6319</v>
      </c>
      <c r="C6324" s="32">
        <v>84562</v>
      </c>
      <c r="D6324" s="33" t="s">
        <v>3515</v>
      </c>
      <c r="E6324" s="34">
        <v>-13.8</v>
      </c>
      <c r="F6324" s="34">
        <v>8.6999999999999993</v>
      </c>
      <c r="G6324" s="35">
        <v>408</v>
      </c>
      <c r="H6324" s="35">
        <v>13</v>
      </c>
      <c r="I6324" s="36"/>
    </row>
    <row r="6325" spans="2:9" ht="15.75" thickTop="1" thickBot="1" x14ac:dyDescent="0.25">
      <c r="B6325" s="22">
        <v>6320</v>
      </c>
      <c r="C6325" s="32">
        <v>84564</v>
      </c>
      <c r="D6325" s="33" t="s">
        <v>4825</v>
      </c>
      <c r="E6325" s="34">
        <v>-13.6</v>
      </c>
      <c r="F6325" s="34">
        <v>8.5</v>
      </c>
      <c r="G6325" s="35">
        <v>459</v>
      </c>
      <c r="H6325" s="35">
        <v>13</v>
      </c>
      <c r="I6325" s="36"/>
    </row>
    <row r="6326" spans="2:9" ht="15.75" thickTop="1" thickBot="1" x14ac:dyDescent="0.25">
      <c r="B6326" s="22">
        <v>6321</v>
      </c>
      <c r="C6326" s="32">
        <v>84565</v>
      </c>
      <c r="D6326" s="33" t="s">
        <v>4826</v>
      </c>
      <c r="E6326" s="34">
        <v>-13.7</v>
      </c>
      <c r="F6326" s="34">
        <v>8.5</v>
      </c>
      <c r="G6326" s="35">
        <v>462</v>
      </c>
      <c r="H6326" s="35">
        <v>13</v>
      </c>
      <c r="I6326" s="36"/>
    </row>
    <row r="6327" spans="2:9" ht="15.75" thickTop="1" thickBot="1" x14ac:dyDescent="0.25">
      <c r="B6327" s="22">
        <v>6322</v>
      </c>
      <c r="C6327" s="32">
        <v>84567</v>
      </c>
      <c r="D6327" s="33" t="s">
        <v>4827</v>
      </c>
      <c r="E6327" s="34">
        <v>-13.1</v>
      </c>
      <c r="F6327" s="34">
        <v>8.5</v>
      </c>
      <c r="G6327" s="35">
        <v>500</v>
      </c>
      <c r="H6327" s="35">
        <v>13</v>
      </c>
      <c r="I6327" s="36"/>
    </row>
    <row r="6328" spans="2:9" ht="15.75" thickTop="1" thickBot="1" x14ac:dyDescent="0.25">
      <c r="B6328" s="22">
        <v>6323</v>
      </c>
      <c r="C6328" s="32">
        <v>84568</v>
      </c>
      <c r="D6328" s="33" t="s">
        <v>4828</v>
      </c>
      <c r="E6328" s="34">
        <v>-13.6</v>
      </c>
      <c r="F6328" s="34">
        <v>8.4</v>
      </c>
      <c r="G6328" s="35">
        <v>474</v>
      </c>
      <c r="H6328" s="35">
        <v>13</v>
      </c>
      <c r="I6328" s="36"/>
    </row>
    <row r="6329" spans="2:9" ht="15.75" thickTop="1" thickBot="1" x14ac:dyDescent="0.25">
      <c r="B6329" s="22">
        <v>6324</v>
      </c>
      <c r="C6329" s="32">
        <v>84570</v>
      </c>
      <c r="D6329" s="33" t="s">
        <v>4548</v>
      </c>
      <c r="E6329" s="34">
        <v>-13.8</v>
      </c>
      <c r="F6329" s="34">
        <v>8.6</v>
      </c>
      <c r="G6329" s="35">
        <v>414</v>
      </c>
      <c r="H6329" s="35">
        <v>13</v>
      </c>
      <c r="I6329" s="36"/>
    </row>
    <row r="6330" spans="2:9" ht="15.75" thickTop="1" thickBot="1" x14ac:dyDescent="0.25">
      <c r="B6330" s="22">
        <v>6325</v>
      </c>
      <c r="C6330" s="32">
        <v>84571</v>
      </c>
      <c r="D6330" s="33" t="s">
        <v>4829</v>
      </c>
      <c r="E6330" s="34">
        <v>-13.4</v>
      </c>
      <c r="F6330" s="34">
        <v>8.5</v>
      </c>
      <c r="G6330" s="35">
        <v>459</v>
      </c>
      <c r="H6330" s="35">
        <v>13</v>
      </c>
      <c r="I6330" s="36"/>
    </row>
    <row r="6331" spans="2:9" ht="15.75" thickTop="1" thickBot="1" x14ac:dyDescent="0.25">
      <c r="B6331" s="22">
        <v>6326</v>
      </c>
      <c r="C6331" s="32">
        <v>84573</v>
      </c>
      <c r="D6331" s="33" t="s">
        <v>1106</v>
      </c>
      <c r="E6331" s="34">
        <v>-13.6</v>
      </c>
      <c r="F6331" s="34">
        <v>8.4</v>
      </c>
      <c r="G6331" s="35">
        <v>496</v>
      </c>
      <c r="H6331" s="35">
        <v>13</v>
      </c>
      <c r="I6331" s="36"/>
    </row>
    <row r="6332" spans="2:9" ht="15.75" thickTop="1" thickBot="1" x14ac:dyDescent="0.25">
      <c r="B6332" s="22">
        <v>6327</v>
      </c>
      <c r="C6332" s="32">
        <v>84574</v>
      </c>
      <c r="D6332" s="33" t="s">
        <v>4486</v>
      </c>
      <c r="E6332" s="34">
        <v>-13.6</v>
      </c>
      <c r="F6332" s="34">
        <v>8.4</v>
      </c>
      <c r="G6332" s="35">
        <v>509</v>
      </c>
      <c r="H6332" s="35">
        <v>13</v>
      </c>
      <c r="I6332" s="36"/>
    </row>
    <row r="6333" spans="2:9" ht="15.75" thickTop="1" thickBot="1" x14ac:dyDescent="0.25">
      <c r="B6333" s="22">
        <v>6328</v>
      </c>
      <c r="C6333" s="32">
        <v>84576</v>
      </c>
      <c r="D6333" s="33" t="s">
        <v>4830</v>
      </c>
      <c r="E6333" s="34">
        <v>-13.6</v>
      </c>
      <c r="F6333" s="34">
        <v>8.8000000000000007</v>
      </c>
      <c r="G6333" s="35">
        <v>404</v>
      </c>
      <c r="H6333" s="35">
        <v>13</v>
      </c>
      <c r="I6333" s="36"/>
    </row>
    <row r="6334" spans="2:9" ht="15.75" thickTop="1" thickBot="1" x14ac:dyDescent="0.25">
      <c r="B6334" s="22">
        <v>6329</v>
      </c>
      <c r="C6334" s="32">
        <v>84577</v>
      </c>
      <c r="D6334" s="33" t="s">
        <v>4831</v>
      </c>
      <c r="E6334" s="34">
        <v>-13.7</v>
      </c>
      <c r="F6334" s="34">
        <v>8.6</v>
      </c>
      <c r="G6334" s="35">
        <v>441</v>
      </c>
      <c r="H6334" s="35">
        <v>13</v>
      </c>
      <c r="I6334" s="36"/>
    </row>
    <row r="6335" spans="2:9" ht="15.75" thickTop="1" thickBot="1" x14ac:dyDescent="0.25">
      <c r="B6335" s="22">
        <v>6330</v>
      </c>
      <c r="C6335" s="32">
        <v>84579</v>
      </c>
      <c r="D6335" s="33" t="s">
        <v>4832</v>
      </c>
      <c r="E6335" s="34">
        <v>-13.5</v>
      </c>
      <c r="F6335" s="34">
        <v>8.5</v>
      </c>
      <c r="G6335" s="35">
        <v>461</v>
      </c>
      <c r="H6335" s="35">
        <v>13</v>
      </c>
      <c r="I6335" s="36"/>
    </row>
    <row r="6336" spans="2:9" ht="15.75" thickTop="1" thickBot="1" x14ac:dyDescent="0.25">
      <c r="B6336" s="22">
        <v>6331</v>
      </c>
      <c r="C6336" s="32">
        <v>85049</v>
      </c>
      <c r="D6336" s="33" t="s">
        <v>4833</v>
      </c>
      <c r="E6336" s="34">
        <v>-13.3</v>
      </c>
      <c r="F6336" s="34">
        <v>9</v>
      </c>
      <c r="G6336" s="35">
        <v>378</v>
      </c>
      <c r="H6336" s="35">
        <v>13</v>
      </c>
      <c r="I6336" s="36"/>
    </row>
    <row r="6337" spans="2:9" ht="15.75" thickTop="1" thickBot="1" x14ac:dyDescent="0.25">
      <c r="B6337" s="22">
        <v>6332</v>
      </c>
      <c r="C6337" s="32">
        <v>85051</v>
      </c>
      <c r="D6337" s="33" t="s">
        <v>4833</v>
      </c>
      <c r="E6337" s="34">
        <v>-13.3</v>
      </c>
      <c r="F6337" s="34">
        <v>9.1999999999999993</v>
      </c>
      <c r="G6337" s="35">
        <v>368</v>
      </c>
      <c r="H6337" s="35">
        <v>13</v>
      </c>
      <c r="I6337" s="36"/>
    </row>
    <row r="6338" spans="2:9" ht="15.75" thickTop="1" thickBot="1" x14ac:dyDescent="0.25">
      <c r="B6338" s="22">
        <v>6333</v>
      </c>
      <c r="C6338" s="32">
        <v>85053</v>
      </c>
      <c r="D6338" s="33" t="s">
        <v>4833</v>
      </c>
      <c r="E6338" s="34">
        <v>-12.7</v>
      </c>
      <c r="F6338" s="34">
        <v>9.4</v>
      </c>
      <c r="G6338" s="35">
        <v>366</v>
      </c>
      <c r="H6338" s="35">
        <v>13</v>
      </c>
      <c r="I6338" s="36"/>
    </row>
    <row r="6339" spans="2:9" ht="15.75" thickTop="1" thickBot="1" x14ac:dyDescent="0.25">
      <c r="B6339" s="22">
        <v>6334</v>
      </c>
      <c r="C6339" s="32">
        <v>85055</v>
      </c>
      <c r="D6339" s="33" t="s">
        <v>4833</v>
      </c>
      <c r="E6339" s="34">
        <v>-12.3</v>
      </c>
      <c r="F6339" s="34">
        <v>9.6999999999999993</v>
      </c>
      <c r="G6339" s="35">
        <v>373</v>
      </c>
      <c r="H6339" s="35">
        <v>13</v>
      </c>
      <c r="I6339" s="36"/>
    </row>
    <row r="6340" spans="2:9" ht="15.75" thickTop="1" thickBot="1" x14ac:dyDescent="0.25">
      <c r="B6340" s="22">
        <v>6335</v>
      </c>
      <c r="C6340" s="32">
        <v>85057</v>
      </c>
      <c r="D6340" s="33" t="s">
        <v>4833</v>
      </c>
      <c r="E6340" s="34">
        <v>-12.5</v>
      </c>
      <c r="F6340" s="34">
        <v>9.5</v>
      </c>
      <c r="G6340" s="35">
        <v>377</v>
      </c>
      <c r="H6340" s="35">
        <v>13</v>
      </c>
      <c r="I6340" s="36"/>
    </row>
    <row r="6341" spans="2:9" ht="15.75" thickTop="1" thickBot="1" x14ac:dyDescent="0.25">
      <c r="B6341" s="22">
        <v>6336</v>
      </c>
      <c r="C6341" s="32">
        <v>85072</v>
      </c>
      <c r="D6341" s="33" t="s">
        <v>4834</v>
      </c>
      <c r="E6341" s="34">
        <v>-12.7</v>
      </c>
      <c r="F6341" s="34">
        <v>9.1</v>
      </c>
      <c r="G6341" s="35">
        <v>389</v>
      </c>
      <c r="H6341" s="35">
        <v>13</v>
      </c>
      <c r="I6341" s="36"/>
    </row>
    <row r="6342" spans="2:9" ht="15.75" thickTop="1" thickBot="1" x14ac:dyDescent="0.25">
      <c r="B6342" s="22">
        <v>6337</v>
      </c>
      <c r="C6342" s="32">
        <v>85077</v>
      </c>
      <c r="D6342" s="33" t="s">
        <v>4835</v>
      </c>
      <c r="E6342" s="34">
        <v>-13</v>
      </c>
      <c r="F6342" s="34">
        <v>9.1999999999999993</v>
      </c>
      <c r="G6342" s="35">
        <v>366</v>
      </c>
      <c r="H6342" s="35">
        <v>13</v>
      </c>
      <c r="I6342" s="36"/>
    </row>
    <row r="6343" spans="2:9" ht="15.75" thickTop="1" thickBot="1" x14ac:dyDescent="0.25">
      <c r="B6343" s="22">
        <v>6338</v>
      </c>
      <c r="C6343" s="32">
        <v>85080</v>
      </c>
      <c r="D6343" s="33" t="s">
        <v>4836</v>
      </c>
      <c r="E6343" s="34">
        <v>-13.4</v>
      </c>
      <c r="F6343" s="34">
        <v>9</v>
      </c>
      <c r="G6343" s="35">
        <v>394</v>
      </c>
      <c r="H6343" s="35">
        <v>13</v>
      </c>
      <c r="I6343" s="36"/>
    </row>
    <row r="6344" spans="2:9" ht="15.75" thickTop="1" thickBot="1" x14ac:dyDescent="0.25">
      <c r="B6344" s="22">
        <v>6339</v>
      </c>
      <c r="C6344" s="32">
        <v>85084</v>
      </c>
      <c r="D6344" s="33" t="s">
        <v>4837</v>
      </c>
      <c r="E6344" s="34">
        <v>-13.3</v>
      </c>
      <c r="F6344" s="34">
        <v>9</v>
      </c>
      <c r="G6344" s="35">
        <v>380</v>
      </c>
      <c r="H6344" s="35">
        <v>13</v>
      </c>
      <c r="I6344" s="36"/>
    </row>
    <row r="6345" spans="2:9" ht="15.75" thickTop="1" thickBot="1" x14ac:dyDescent="0.25">
      <c r="B6345" s="22">
        <v>6340</v>
      </c>
      <c r="C6345" s="32">
        <v>85088</v>
      </c>
      <c r="D6345" s="33" t="s">
        <v>4838</v>
      </c>
      <c r="E6345" s="34">
        <v>-13</v>
      </c>
      <c r="F6345" s="34">
        <v>9.1999999999999993</v>
      </c>
      <c r="G6345" s="35">
        <v>357</v>
      </c>
      <c r="H6345" s="35">
        <v>13</v>
      </c>
      <c r="I6345" s="36"/>
    </row>
    <row r="6346" spans="2:9" ht="15.75" thickTop="1" thickBot="1" x14ac:dyDescent="0.25">
      <c r="B6346" s="22">
        <v>6341</v>
      </c>
      <c r="C6346" s="32">
        <v>85092</v>
      </c>
      <c r="D6346" s="33" t="s">
        <v>4839</v>
      </c>
      <c r="E6346" s="34">
        <v>-13</v>
      </c>
      <c r="F6346" s="34">
        <v>8.9</v>
      </c>
      <c r="G6346" s="35">
        <v>411</v>
      </c>
      <c r="H6346" s="35">
        <v>13</v>
      </c>
      <c r="I6346" s="36"/>
    </row>
    <row r="6347" spans="2:9" ht="15.75" thickTop="1" thickBot="1" x14ac:dyDescent="0.25">
      <c r="B6347" s="22">
        <v>6342</v>
      </c>
      <c r="C6347" s="32">
        <v>85095</v>
      </c>
      <c r="D6347" s="33" t="s">
        <v>3941</v>
      </c>
      <c r="E6347" s="34">
        <v>-12.8</v>
      </c>
      <c r="F6347" s="34">
        <v>8.6999999999999993</v>
      </c>
      <c r="G6347" s="35">
        <v>482</v>
      </c>
      <c r="H6347" s="35">
        <v>13</v>
      </c>
      <c r="I6347" s="36"/>
    </row>
    <row r="6348" spans="2:9" ht="15.75" thickTop="1" thickBot="1" x14ac:dyDescent="0.25">
      <c r="B6348" s="22">
        <v>6343</v>
      </c>
      <c r="C6348" s="32">
        <v>85098</v>
      </c>
      <c r="D6348" s="33" t="s">
        <v>4840</v>
      </c>
      <c r="E6348" s="34">
        <v>-13.1</v>
      </c>
      <c r="F6348" s="34">
        <v>9.1</v>
      </c>
      <c r="G6348" s="35">
        <v>375</v>
      </c>
      <c r="H6348" s="35">
        <v>13</v>
      </c>
      <c r="I6348" s="36"/>
    </row>
    <row r="6349" spans="2:9" ht="15.75" thickTop="1" thickBot="1" x14ac:dyDescent="0.25">
      <c r="B6349" s="22">
        <v>6344</v>
      </c>
      <c r="C6349" s="32">
        <v>85101</v>
      </c>
      <c r="D6349" s="33" t="s">
        <v>4841</v>
      </c>
      <c r="E6349" s="34">
        <v>-13</v>
      </c>
      <c r="F6349" s="34">
        <v>9</v>
      </c>
      <c r="G6349" s="35">
        <v>402</v>
      </c>
      <c r="H6349" s="35">
        <v>13</v>
      </c>
      <c r="I6349" s="36"/>
    </row>
    <row r="6350" spans="2:9" ht="15.75" thickTop="1" thickBot="1" x14ac:dyDescent="0.25">
      <c r="B6350" s="22">
        <v>6345</v>
      </c>
      <c r="C6350" s="32">
        <v>85104</v>
      </c>
      <c r="D6350" s="33" t="s">
        <v>4842</v>
      </c>
      <c r="E6350" s="34">
        <v>-13.1</v>
      </c>
      <c r="F6350" s="34">
        <v>9.1</v>
      </c>
      <c r="G6350" s="35">
        <v>364</v>
      </c>
      <c r="H6350" s="35">
        <v>13</v>
      </c>
      <c r="I6350" s="36"/>
    </row>
    <row r="6351" spans="2:9" ht="15.75" thickTop="1" thickBot="1" x14ac:dyDescent="0.25">
      <c r="B6351" s="22">
        <v>6346</v>
      </c>
      <c r="C6351" s="32">
        <v>85107</v>
      </c>
      <c r="D6351" s="33" t="s">
        <v>4843</v>
      </c>
      <c r="E6351" s="34">
        <v>-13.3</v>
      </c>
      <c r="F6351" s="34">
        <v>9.1</v>
      </c>
      <c r="G6351" s="35">
        <v>374</v>
      </c>
      <c r="H6351" s="35">
        <v>13</v>
      </c>
      <c r="I6351" s="36"/>
    </row>
    <row r="6352" spans="2:9" ht="15.75" thickTop="1" thickBot="1" x14ac:dyDescent="0.25">
      <c r="B6352" s="22">
        <v>6347</v>
      </c>
      <c r="C6352" s="32">
        <v>85110</v>
      </c>
      <c r="D6352" s="33" t="s">
        <v>4844</v>
      </c>
      <c r="E6352" s="34">
        <v>-12.6</v>
      </c>
      <c r="F6352" s="34">
        <v>9</v>
      </c>
      <c r="G6352" s="35">
        <v>416</v>
      </c>
      <c r="H6352" s="35">
        <v>13</v>
      </c>
      <c r="I6352" s="36"/>
    </row>
    <row r="6353" spans="2:9" ht="15.75" thickTop="1" thickBot="1" x14ac:dyDescent="0.25">
      <c r="B6353" s="22">
        <v>6348</v>
      </c>
      <c r="C6353" s="32">
        <v>85111</v>
      </c>
      <c r="D6353" s="33" t="s">
        <v>4845</v>
      </c>
      <c r="E6353" s="34">
        <v>-13.2</v>
      </c>
      <c r="F6353" s="34">
        <v>8.8000000000000007</v>
      </c>
      <c r="G6353" s="35">
        <v>440</v>
      </c>
      <c r="H6353" s="35">
        <v>13</v>
      </c>
      <c r="I6353" s="36"/>
    </row>
    <row r="6354" spans="2:9" ht="15.75" thickTop="1" thickBot="1" x14ac:dyDescent="0.25">
      <c r="B6354" s="22">
        <v>6349</v>
      </c>
      <c r="C6354" s="32">
        <v>85113</v>
      </c>
      <c r="D6354" s="33" t="s">
        <v>4846</v>
      </c>
      <c r="E6354" s="34">
        <v>-12.6</v>
      </c>
      <c r="F6354" s="34">
        <v>8.6999999999999993</v>
      </c>
      <c r="G6354" s="35">
        <v>463</v>
      </c>
      <c r="H6354" s="35">
        <v>13</v>
      </c>
      <c r="I6354" s="36"/>
    </row>
    <row r="6355" spans="2:9" ht="15.75" thickTop="1" thickBot="1" x14ac:dyDescent="0.25">
      <c r="B6355" s="22">
        <v>6350</v>
      </c>
      <c r="C6355" s="32">
        <v>85114</v>
      </c>
      <c r="D6355" s="33" t="s">
        <v>4847</v>
      </c>
      <c r="E6355" s="34">
        <v>-13.3</v>
      </c>
      <c r="F6355" s="34">
        <v>8.8000000000000007</v>
      </c>
      <c r="G6355" s="35">
        <v>424</v>
      </c>
      <c r="H6355" s="35">
        <v>13</v>
      </c>
      <c r="I6355" s="36"/>
    </row>
    <row r="6356" spans="2:9" ht="15.75" thickTop="1" thickBot="1" x14ac:dyDescent="0.25">
      <c r="B6356" s="22">
        <v>6351</v>
      </c>
      <c r="C6356" s="32">
        <v>85116</v>
      </c>
      <c r="D6356" s="33" t="s">
        <v>4848</v>
      </c>
      <c r="E6356" s="34">
        <v>-13.4</v>
      </c>
      <c r="F6356" s="34">
        <v>8.9</v>
      </c>
      <c r="G6356" s="35">
        <v>397</v>
      </c>
      <c r="H6356" s="35">
        <v>13</v>
      </c>
      <c r="I6356" s="36"/>
    </row>
    <row r="6357" spans="2:9" ht="15.75" thickTop="1" thickBot="1" x14ac:dyDescent="0.25">
      <c r="B6357" s="22">
        <v>6352</v>
      </c>
      <c r="C6357" s="32">
        <v>85117</v>
      </c>
      <c r="D6357" s="33" t="s">
        <v>4849</v>
      </c>
      <c r="E6357" s="34">
        <v>-13.4</v>
      </c>
      <c r="F6357" s="34">
        <v>8.9</v>
      </c>
      <c r="G6357" s="35">
        <v>410</v>
      </c>
      <c r="H6357" s="35">
        <v>13</v>
      </c>
      <c r="I6357" s="36"/>
    </row>
    <row r="6358" spans="2:9" ht="15.75" thickTop="1" thickBot="1" x14ac:dyDescent="0.25">
      <c r="B6358" s="22">
        <v>6353</v>
      </c>
      <c r="C6358" s="32">
        <v>85119</v>
      </c>
      <c r="D6358" s="33" t="s">
        <v>4850</v>
      </c>
      <c r="E6358" s="34">
        <v>-13.2</v>
      </c>
      <c r="F6358" s="34">
        <v>9.1</v>
      </c>
      <c r="G6358" s="35">
        <v>368</v>
      </c>
      <c r="H6358" s="35">
        <v>13</v>
      </c>
      <c r="I6358" s="36"/>
    </row>
    <row r="6359" spans="2:9" ht="15.75" thickTop="1" thickBot="1" x14ac:dyDescent="0.25">
      <c r="B6359" s="22">
        <v>6354</v>
      </c>
      <c r="C6359" s="32">
        <v>85120</v>
      </c>
      <c r="D6359" s="33" t="s">
        <v>4851</v>
      </c>
      <c r="E6359" s="34">
        <v>-12.8</v>
      </c>
      <c r="F6359" s="34">
        <v>8.8000000000000007</v>
      </c>
      <c r="G6359" s="35">
        <v>440</v>
      </c>
      <c r="H6359" s="35">
        <v>13</v>
      </c>
      <c r="I6359" s="36"/>
    </row>
    <row r="6360" spans="2:9" ht="15.75" thickTop="1" thickBot="1" x14ac:dyDescent="0.25">
      <c r="B6360" s="22">
        <v>6355</v>
      </c>
      <c r="C6360" s="32">
        <v>85122</v>
      </c>
      <c r="D6360" s="33" t="s">
        <v>4852</v>
      </c>
      <c r="E6360" s="34">
        <v>-12.7</v>
      </c>
      <c r="F6360" s="34">
        <v>8.6999999999999993</v>
      </c>
      <c r="G6360" s="35">
        <v>467</v>
      </c>
      <c r="H6360" s="35">
        <v>13</v>
      </c>
      <c r="I6360" s="36"/>
    </row>
    <row r="6361" spans="2:9" ht="15.75" thickTop="1" thickBot="1" x14ac:dyDescent="0.25">
      <c r="B6361" s="22">
        <v>6356</v>
      </c>
      <c r="C6361" s="32">
        <v>85123</v>
      </c>
      <c r="D6361" s="33" t="s">
        <v>4853</v>
      </c>
      <c r="E6361" s="34">
        <v>-13.3</v>
      </c>
      <c r="F6361" s="34">
        <v>9.1</v>
      </c>
      <c r="G6361" s="35">
        <v>369</v>
      </c>
      <c r="H6361" s="35">
        <v>13</v>
      </c>
      <c r="I6361" s="36"/>
    </row>
    <row r="6362" spans="2:9" ht="15.75" thickTop="1" thickBot="1" x14ac:dyDescent="0.25">
      <c r="B6362" s="22">
        <v>6357</v>
      </c>
      <c r="C6362" s="32">
        <v>85125</v>
      </c>
      <c r="D6362" s="33" t="s">
        <v>4854</v>
      </c>
      <c r="E6362" s="34">
        <v>-12.7</v>
      </c>
      <c r="F6362" s="34">
        <v>9.1999999999999993</v>
      </c>
      <c r="G6362" s="35">
        <v>375</v>
      </c>
      <c r="H6362" s="35">
        <v>13</v>
      </c>
      <c r="I6362" s="36"/>
    </row>
    <row r="6363" spans="2:9" ht="15.75" thickTop="1" thickBot="1" x14ac:dyDescent="0.25">
      <c r="B6363" s="22">
        <v>6358</v>
      </c>
      <c r="C6363" s="32">
        <v>85126</v>
      </c>
      <c r="D6363" s="33" t="s">
        <v>4855</v>
      </c>
      <c r="E6363" s="34">
        <v>-13</v>
      </c>
      <c r="F6363" s="34">
        <v>9.1999999999999993</v>
      </c>
      <c r="G6363" s="35">
        <v>356</v>
      </c>
      <c r="H6363" s="35">
        <v>13</v>
      </c>
      <c r="I6363" s="36"/>
    </row>
    <row r="6364" spans="2:9" ht="15.75" thickTop="1" thickBot="1" x14ac:dyDescent="0.25">
      <c r="B6364" s="22">
        <v>6359</v>
      </c>
      <c r="C6364" s="32">
        <v>85128</v>
      </c>
      <c r="D6364" s="33" t="s">
        <v>4856</v>
      </c>
      <c r="E6364" s="34">
        <v>-13.3</v>
      </c>
      <c r="F6364" s="34">
        <v>8.9</v>
      </c>
      <c r="G6364" s="35">
        <v>416</v>
      </c>
      <c r="H6364" s="35">
        <v>13</v>
      </c>
      <c r="I6364" s="36"/>
    </row>
    <row r="6365" spans="2:9" ht="15.75" thickTop="1" thickBot="1" x14ac:dyDescent="0.25">
      <c r="B6365" s="22">
        <v>6360</v>
      </c>
      <c r="C6365" s="32">
        <v>85129</v>
      </c>
      <c r="D6365" s="33" t="s">
        <v>4857</v>
      </c>
      <c r="E6365" s="34">
        <v>-13.2</v>
      </c>
      <c r="F6365" s="34">
        <v>8.8000000000000007</v>
      </c>
      <c r="G6365" s="35">
        <v>426</v>
      </c>
      <c r="H6365" s="35">
        <v>13</v>
      </c>
      <c r="I6365" s="36"/>
    </row>
    <row r="6366" spans="2:9" ht="15.75" thickTop="1" thickBot="1" x14ac:dyDescent="0.25">
      <c r="B6366" s="22">
        <v>6361</v>
      </c>
      <c r="C6366" s="32">
        <v>85131</v>
      </c>
      <c r="D6366" s="33" t="s">
        <v>4858</v>
      </c>
      <c r="E6366" s="34">
        <v>-13</v>
      </c>
      <c r="F6366" s="34">
        <v>8.4</v>
      </c>
      <c r="G6366" s="35">
        <v>544</v>
      </c>
      <c r="H6366" s="35">
        <v>13</v>
      </c>
      <c r="I6366" s="36"/>
    </row>
    <row r="6367" spans="2:9" ht="15.75" thickTop="1" thickBot="1" x14ac:dyDescent="0.25">
      <c r="B6367" s="22">
        <v>6362</v>
      </c>
      <c r="C6367" s="32">
        <v>85132</v>
      </c>
      <c r="D6367" s="33" t="s">
        <v>4859</v>
      </c>
      <c r="E6367" s="34">
        <v>-13.3</v>
      </c>
      <c r="F6367" s="34">
        <v>8.3000000000000007</v>
      </c>
      <c r="G6367" s="35">
        <v>565</v>
      </c>
      <c r="H6367" s="35">
        <v>13</v>
      </c>
      <c r="I6367" s="36"/>
    </row>
    <row r="6368" spans="2:9" ht="15.75" thickTop="1" thickBot="1" x14ac:dyDescent="0.25">
      <c r="B6368" s="22">
        <v>6363</v>
      </c>
      <c r="C6368" s="32">
        <v>85134</v>
      </c>
      <c r="D6368" s="33" t="s">
        <v>4860</v>
      </c>
      <c r="E6368" s="34">
        <v>-12.8</v>
      </c>
      <c r="F6368" s="34">
        <v>8.6999999999999993</v>
      </c>
      <c r="G6368" s="35">
        <v>479</v>
      </c>
      <c r="H6368" s="35">
        <v>13</v>
      </c>
      <c r="I6368" s="36"/>
    </row>
    <row r="6369" spans="2:9" ht="15.75" thickTop="1" thickBot="1" x14ac:dyDescent="0.25">
      <c r="B6369" s="22">
        <v>6364</v>
      </c>
      <c r="C6369" s="32">
        <v>85135</v>
      </c>
      <c r="D6369" s="33" t="s">
        <v>4861</v>
      </c>
      <c r="E6369" s="34">
        <v>-12.9</v>
      </c>
      <c r="F6369" s="34">
        <v>8.8000000000000007</v>
      </c>
      <c r="G6369" s="35">
        <v>465</v>
      </c>
      <c r="H6369" s="35">
        <v>13</v>
      </c>
      <c r="I6369" s="36"/>
    </row>
    <row r="6370" spans="2:9" ht="15.75" thickTop="1" thickBot="1" x14ac:dyDescent="0.25">
      <c r="B6370" s="22">
        <v>6365</v>
      </c>
      <c r="C6370" s="32">
        <v>85137</v>
      </c>
      <c r="D6370" s="33" t="s">
        <v>4862</v>
      </c>
      <c r="E6370" s="34">
        <v>-12.5</v>
      </c>
      <c r="F6370" s="34">
        <v>9.1</v>
      </c>
      <c r="G6370" s="35">
        <v>390</v>
      </c>
      <c r="H6370" s="35">
        <v>13</v>
      </c>
      <c r="I6370" s="36"/>
    </row>
    <row r="6371" spans="2:9" ht="15.75" thickTop="1" thickBot="1" x14ac:dyDescent="0.25">
      <c r="B6371" s="22">
        <v>6366</v>
      </c>
      <c r="C6371" s="32">
        <v>85139</v>
      </c>
      <c r="D6371" s="33" t="s">
        <v>4863</v>
      </c>
      <c r="E6371" s="34">
        <v>-13.1</v>
      </c>
      <c r="F6371" s="34">
        <v>8.9</v>
      </c>
      <c r="G6371" s="35">
        <v>412</v>
      </c>
      <c r="H6371" s="35">
        <v>13</v>
      </c>
      <c r="I6371" s="36"/>
    </row>
    <row r="6372" spans="2:9" ht="15.75" thickTop="1" thickBot="1" x14ac:dyDescent="0.25">
      <c r="B6372" s="22">
        <v>6367</v>
      </c>
      <c r="C6372" s="32">
        <v>85221</v>
      </c>
      <c r="D6372" s="33" t="s">
        <v>4864</v>
      </c>
      <c r="E6372" s="34">
        <v>-13.9</v>
      </c>
      <c r="F6372" s="34">
        <v>8.8000000000000007</v>
      </c>
      <c r="G6372" s="35">
        <v>475</v>
      </c>
      <c r="H6372" s="35">
        <v>13</v>
      </c>
      <c r="I6372" s="36"/>
    </row>
    <row r="6373" spans="2:9" ht="15.75" thickTop="1" thickBot="1" x14ac:dyDescent="0.25">
      <c r="B6373" s="22">
        <v>6368</v>
      </c>
      <c r="C6373" s="32">
        <v>85229</v>
      </c>
      <c r="D6373" s="33" t="s">
        <v>4865</v>
      </c>
      <c r="E6373" s="34">
        <v>-14.3</v>
      </c>
      <c r="F6373" s="34">
        <v>8.6999999999999993</v>
      </c>
      <c r="G6373" s="35">
        <v>481</v>
      </c>
      <c r="H6373" s="35">
        <v>13</v>
      </c>
      <c r="I6373" s="36"/>
    </row>
    <row r="6374" spans="2:9" ht="15.75" thickTop="1" thickBot="1" x14ac:dyDescent="0.25">
      <c r="B6374" s="22">
        <v>6369</v>
      </c>
      <c r="C6374" s="32">
        <v>85232</v>
      </c>
      <c r="D6374" s="33" t="s">
        <v>4866</v>
      </c>
      <c r="E6374" s="34">
        <v>-14</v>
      </c>
      <c r="F6374" s="34">
        <v>8.6999999999999993</v>
      </c>
      <c r="G6374" s="35">
        <v>491</v>
      </c>
      <c r="H6374" s="35">
        <v>13</v>
      </c>
      <c r="I6374" s="36"/>
    </row>
    <row r="6375" spans="2:9" ht="15.75" thickTop="1" thickBot="1" x14ac:dyDescent="0.25">
      <c r="B6375" s="22">
        <v>6370</v>
      </c>
      <c r="C6375" s="32">
        <v>85235</v>
      </c>
      <c r="D6375" s="33" t="s">
        <v>4867</v>
      </c>
      <c r="E6375" s="34">
        <v>-14.1</v>
      </c>
      <c r="F6375" s="34">
        <v>8.8000000000000007</v>
      </c>
      <c r="G6375" s="35">
        <v>487</v>
      </c>
      <c r="H6375" s="35">
        <v>13</v>
      </c>
      <c r="I6375" s="36"/>
    </row>
    <row r="6376" spans="2:9" ht="15.75" thickTop="1" thickBot="1" x14ac:dyDescent="0.25">
      <c r="B6376" s="22">
        <v>6371</v>
      </c>
      <c r="C6376" s="32">
        <v>85238</v>
      </c>
      <c r="D6376" s="33" t="s">
        <v>4868</v>
      </c>
      <c r="E6376" s="34">
        <v>-13.8</v>
      </c>
      <c r="F6376" s="34">
        <v>8.8000000000000007</v>
      </c>
      <c r="G6376" s="35">
        <v>460</v>
      </c>
      <c r="H6376" s="35">
        <v>13</v>
      </c>
      <c r="I6376" s="36"/>
    </row>
    <row r="6377" spans="2:9" ht="15.75" thickTop="1" thickBot="1" x14ac:dyDescent="0.25">
      <c r="B6377" s="22">
        <v>6372</v>
      </c>
      <c r="C6377" s="32">
        <v>85241</v>
      </c>
      <c r="D6377" s="33" t="s">
        <v>4869</v>
      </c>
      <c r="E6377" s="34">
        <v>-13.8</v>
      </c>
      <c r="F6377" s="34">
        <v>8.8000000000000007</v>
      </c>
      <c r="G6377" s="35">
        <v>467</v>
      </c>
      <c r="H6377" s="35">
        <v>13</v>
      </c>
      <c r="I6377" s="36"/>
    </row>
    <row r="6378" spans="2:9" ht="15.75" thickTop="1" thickBot="1" x14ac:dyDescent="0.25">
      <c r="B6378" s="22">
        <v>6373</v>
      </c>
      <c r="C6378" s="32">
        <v>85244</v>
      </c>
      <c r="D6378" s="33" t="s">
        <v>4870</v>
      </c>
      <c r="E6378" s="34">
        <v>-14.1</v>
      </c>
      <c r="F6378" s="34">
        <v>8.6999999999999993</v>
      </c>
      <c r="G6378" s="35">
        <v>499</v>
      </c>
      <c r="H6378" s="35">
        <v>13</v>
      </c>
      <c r="I6378" s="36"/>
    </row>
    <row r="6379" spans="2:9" ht="15.75" thickTop="1" thickBot="1" x14ac:dyDescent="0.25">
      <c r="B6379" s="22">
        <v>6374</v>
      </c>
      <c r="C6379" s="32">
        <v>85247</v>
      </c>
      <c r="D6379" s="33" t="s">
        <v>4871</v>
      </c>
      <c r="E6379" s="34">
        <v>-14.3</v>
      </c>
      <c r="F6379" s="34">
        <v>8.6</v>
      </c>
      <c r="G6379" s="35">
        <v>502</v>
      </c>
      <c r="H6379" s="35">
        <v>13</v>
      </c>
      <c r="I6379" s="36"/>
    </row>
    <row r="6380" spans="2:9" ht="15.75" thickTop="1" thickBot="1" x14ac:dyDescent="0.25">
      <c r="B6380" s="22">
        <v>6375</v>
      </c>
      <c r="C6380" s="32">
        <v>85250</v>
      </c>
      <c r="D6380" s="33" t="s">
        <v>4872</v>
      </c>
      <c r="E6380" s="34">
        <v>-14.2</v>
      </c>
      <c r="F6380" s="34">
        <v>8.6</v>
      </c>
      <c r="G6380" s="35">
        <v>511</v>
      </c>
      <c r="H6380" s="35">
        <v>13</v>
      </c>
      <c r="I6380" s="36"/>
    </row>
    <row r="6381" spans="2:9" ht="15.75" thickTop="1" thickBot="1" x14ac:dyDescent="0.25">
      <c r="B6381" s="22">
        <v>6376</v>
      </c>
      <c r="C6381" s="32">
        <v>85253</v>
      </c>
      <c r="D6381" s="33" t="s">
        <v>4873</v>
      </c>
      <c r="E6381" s="34">
        <v>-14.1</v>
      </c>
      <c r="F6381" s="34">
        <v>8.8000000000000007</v>
      </c>
      <c r="G6381" s="35">
        <v>476</v>
      </c>
      <c r="H6381" s="35">
        <v>13</v>
      </c>
      <c r="I6381" s="36"/>
    </row>
    <row r="6382" spans="2:9" ht="15.75" thickTop="1" thickBot="1" x14ac:dyDescent="0.25">
      <c r="B6382" s="22">
        <v>6377</v>
      </c>
      <c r="C6382" s="32">
        <v>85254</v>
      </c>
      <c r="D6382" s="33" t="s">
        <v>4874</v>
      </c>
      <c r="E6382" s="34">
        <v>-14.3</v>
      </c>
      <c r="F6382" s="34">
        <v>8.6999999999999993</v>
      </c>
      <c r="G6382" s="35">
        <v>503</v>
      </c>
      <c r="H6382" s="35">
        <v>13</v>
      </c>
      <c r="I6382" s="36"/>
    </row>
    <row r="6383" spans="2:9" ht="15.75" thickTop="1" thickBot="1" x14ac:dyDescent="0.25">
      <c r="B6383" s="22">
        <v>6378</v>
      </c>
      <c r="C6383" s="32">
        <v>85256</v>
      </c>
      <c r="D6383" s="33" t="s">
        <v>4875</v>
      </c>
      <c r="E6383" s="34">
        <v>-14.2</v>
      </c>
      <c r="F6383" s="34">
        <v>8.6999999999999993</v>
      </c>
      <c r="G6383" s="35">
        <v>494</v>
      </c>
      <c r="H6383" s="35">
        <v>13</v>
      </c>
      <c r="I6383" s="36"/>
    </row>
    <row r="6384" spans="2:9" ht="15.75" thickTop="1" thickBot="1" x14ac:dyDescent="0.25">
      <c r="B6384" s="22">
        <v>6379</v>
      </c>
      <c r="C6384" s="32">
        <v>85258</v>
      </c>
      <c r="D6384" s="33" t="s">
        <v>4876</v>
      </c>
      <c r="E6384" s="34">
        <v>-14.1</v>
      </c>
      <c r="F6384" s="34">
        <v>8.6999999999999993</v>
      </c>
      <c r="G6384" s="35">
        <v>479</v>
      </c>
      <c r="H6384" s="35">
        <v>13</v>
      </c>
      <c r="I6384" s="36"/>
    </row>
    <row r="6385" spans="2:9" ht="15.75" thickTop="1" thickBot="1" x14ac:dyDescent="0.25">
      <c r="B6385" s="22">
        <v>6380</v>
      </c>
      <c r="C6385" s="32">
        <v>85259</v>
      </c>
      <c r="D6385" s="33" t="s">
        <v>4874</v>
      </c>
      <c r="E6385" s="34">
        <v>-14</v>
      </c>
      <c r="F6385" s="34">
        <v>8.6999999999999993</v>
      </c>
      <c r="G6385" s="35">
        <v>493</v>
      </c>
      <c r="H6385" s="35">
        <v>13</v>
      </c>
      <c r="I6385" s="36"/>
    </row>
    <row r="6386" spans="2:9" ht="15.75" thickTop="1" thickBot="1" x14ac:dyDescent="0.25">
      <c r="B6386" s="22">
        <v>6381</v>
      </c>
      <c r="C6386" s="32">
        <v>85276</v>
      </c>
      <c r="D6386" s="33" t="s">
        <v>4877</v>
      </c>
      <c r="E6386" s="34">
        <v>-14.1</v>
      </c>
      <c r="F6386" s="34">
        <v>8.8000000000000007</v>
      </c>
      <c r="G6386" s="35">
        <v>465</v>
      </c>
      <c r="H6386" s="35">
        <v>13</v>
      </c>
      <c r="I6386" s="36"/>
    </row>
    <row r="6387" spans="2:9" ht="15.75" thickTop="1" thickBot="1" x14ac:dyDescent="0.25">
      <c r="B6387" s="22">
        <v>6382</v>
      </c>
      <c r="C6387" s="32">
        <v>85283</v>
      </c>
      <c r="D6387" s="33" t="s">
        <v>4878</v>
      </c>
      <c r="E6387" s="34">
        <v>-13.3</v>
      </c>
      <c r="F6387" s="34">
        <v>8.9</v>
      </c>
      <c r="G6387" s="35">
        <v>431</v>
      </c>
      <c r="H6387" s="35">
        <v>13</v>
      </c>
      <c r="I6387" s="36"/>
    </row>
    <row r="6388" spans="2:9" ht="15.75" thickTop="1" thickBot="1" x14ac:dyDescent="0.25">
      <c r="B6388" s="22">
        <v>6383</v>
      </c>
      <c r="C6388" s="32">
        <v>85290</v>
      </c>
      <c r="D6388" s="33" t="s">
        <v>4879</v>
      </c>
      <c r="E6388" s="34">
        <v>-13.2</v>
      </c>
      <c r="F6388" s="34">
        <v>9.1</v>
      </c>
      <c r="G6388" s="35">
        <v>376</v>
      </c>
      <c r="H6388" s="35">
        <v>13</v>
      </c>
      <c r="I6388" s="36"/>
    </row>
    <row r="6389" spans="2:9" ht="15.75" thickTop="1" thickBot="1" x14ac:dyDescent="0.25">
      <c r="B6389" s="22">
        <v>6384</v>
      </c>
      <c r="C6389" s="32">
        <v>85293</v>
      </c>
      <c r="D6389" s="33" t="s">
        <v>4880</v>
      </c>
      <c r="E6389" s="34">
        <v>-14.1</v>
      </c>
      <c r="F6389" s="34">
        <v>8.6</v>
      </c>
      <c r="G6389" s="35">
        <v>501</v>
      </c>
      <c r="H6389" s="35">
        <v>13</v>
      </c>
      <c r="I6389" s="36"/>
    </row>
    <row r="6390" spans="2:9" ht="15.75" thickTop="1" thickBot="1" x14ac:dyDescent="0.25">
      <c r="B6390" s="22">
        <v>6385</v>
      </c>
      <c r="C6390" s="32">
        <v>85296</v>
      </c>
      <c r="D6390" s="33" t="s">
        <v>4881</v>
      </c>
      <c r="E6390" s="34">
        <v>-13.5</v>
      </c>
      <c r="F6390" s="34">
        <v>8.9</v>
      </c>
      <c r="G6390" s="35">
        <v>419</v>
      </c>
      <c r="H6390" s="35">
        <v>13</v>
      </c>
      <c r="I6390" s="36"/>
    </row>
    <row r="6391" spans="2:9" ht="15.75" thickTop="1" thickBot="1" x14ac:dyDescent="0.25">
      <c r="B6391" s="22">
        <v>6386</v>
      </c>
      <c r="C6391" s="32">
        <v>85298</v>
      </c>
      <c r="D6391" s="33" t="s">
        <v>4882</v>
      </c>
      <c r="E6391" s="34">
        <v>-14.2</v>
      </c>
      <c r="F6391" s="34">
        <v>8.6999999999999993</v>
      </c>
      <c r="G6391" s="35">
        <v>470</v>
      </c>
      <c r="H6391" s="35">
        <v>13</v>
      </c>
      <c r="I6391" s="36"/>
    </row>
    <row r="6392" spans="2:9" ht="15.75" thickTop="1" thickBot="1" x14ac:dyDescent="0.25">
      <c r="B6392" s="22">
        <v>6387</v>
      </c>
      <c r="C6392" s="32">
        <v>85301</v>
      </c>
      <c r="D6392" s="33" t="s">
        <v>4883</v>
      </c>
      <c r="E6392" s="34">
        <v>-13.8</v>
      </c>
      <c r="F6392" s="34">
        <v>8.6999999999999993</v>
      </c>
      <c r="G6392" s="35">
        <v>486</v>
      </c>
      <c r="H6392" s="35">
        <v>13</v>
      </c>
      <c r="I6392" s="36"/>
    </row>
    <row r="6393" spans="2:9" ht="15.75" thickTop="1" thickBot="1" x14ac:dyDescent="0.25">
      <c r="B6393" s="22">
        <v>6388</v>
      </c>
      <c r="C6393" s="32">
        <v>85302</v>
      </c>
      <c r="D6393" s="33" t="s">
        <v>4884</v>
      </c>
      <c r="E6393" s="34">
        <v>-14.1</v>
      </c>
      <c r="F6393" s="34">
        <v>8.6</v>
      </c>
      <c r="G6393" s="35">
        <v>483</v>
      </c>
      <c r="H6393" s="35">
        <v>13</v>
      </c>
      <c r="I6393" s="36"/>
    </row>
    <row r="6394" spans="2:9" ht="15.75" thickTop="1" thickBot="1" x14ac:dyDescent="0.25">
      <c r="B6394" s="22">
        <v>6389</v>
      </c>
      <c r="C6394" s="32">
        <v>85304</v>
      </c>
      <c r="D6394" s="33" t="s">
        <v>4885</v>
      </c>
      <c r="E6394" s="34">
        <v>-14.2</v>
      </c>
      <c r="F6394" s="34">
        <v>8.6999999999999993</v>
      </c>
      <c r="G6394" s="35">
        <v>478</v>
      </c>
      <c r="H6394" s="35">
        <v>13</v>
      </c>
      <c r="I6394" s="36"/>
    </row>
    <row r="6395" spans="2:9" ht="15.75" thickTop="1" thickBot="1" x14ac:dyDescent="0.25">
      <c r="B6395" s="22">
        <v>6390</v>
      </c>
      <c r="C6395" s="32">
        <v>85305</v>
      </c>
      <c r="D6395" s="33" t="s">
        <v>4886</v>
      </c>
      <c r="E6395" s="34">
        <v>-14.1</v>
      </c>
      <c r="F6395" s="34">
        <v>8.6999999999999993</v>
      </c>
      <c r="G6395" s="35">
        <v>484</v>
      </c>
      <c r="H6395" s="35">
        <v>13</v>
      </c>
      <c r="I6395" s="36"/>
    </row>
    <row r="6396" spans="2:9" ht="15.75" thickTop="1" thickBot="1" x14ac:dyDescent="0.25">
      <c r="B6396" s="22">
        <v>6391</v>
      </c>
      <c r="C6396" s="32">
        <v>85307</v>
      </c>
      <c r="D6396" s="33" t="s">
        <v>4887</v>
      </c>
      <c r="E6396" s="34">
        <v>-14</v>
      </c>
      <c r="F6396" s="34">
        <v>8.6</v>
      </c>
      <c r="G6396" s="35">
        <v>510</v>
      </c>
      <c r="H6396" s="35">
        <v>13</v>
      </c>
      <c r="I6396" s="36"/>
    </row>
    <row r="6397" spans="2:9" ht="15.75" thickTop="1" thickBot="1" x14ac:dyDescent="0.25">
      <c r="B6397" s="22">
        <v>6392</v>
      </c>
      <c r="C6397" s="32">
        <v>85309</v>
      </c>
      <c r="D6397" s="33" t="s">
        <v>4888</v>
      </c>
      <c r="E6397" s="34">
        <v>-13.6</v>
      </c>
      <c r="F6397" s="34">
        <v>8.8000000000000007</v>
      </c>
      <c r="G6397" s="35">
        <v>428</v>
      </c>
      <c r="H6397" s="35">
        <v>13</v>
      </c>
      <c r="I6397" s="36"/>
    </row>
    <row r="6398" spans="2:9" ht="15.75" thickTop="1" thickBot="1" x14ac:dyDescent="0.25">
      <c r="B6398" s="22">
        <v>6393</v>
      </c>
      <c r="C6398" s="32">
        <v>85354</v>
      </c>
      <c r="D6398" s="33" t="s">
        <v>4889</v>
      </c>
      <c r="E6398" s="34">
        <v>-13.5</v>
      </c>
      <c r="F6398" s="34">
        <v>8.9</v>
      </c>
      <c r="G6398" s="35">
        <v>444</v>
      </c>
      <c r="H6398" s="35">
        <v>13</v>
      </c>
      <c r="I6398" s="36"/>
    </row>
    <row r="6399" spans="2:9" ht="15.75" thickTop="1" thickBot="1" x14ac:dyDescent="0.25">
      <c r="B6399" s="22">
        <v>6394</v>
      </c>
      <c r="C6399" s="32">
        <v>85356</v>
      </c>
      <c r="D6399" s="33" t="s">
        <v>4889</v>
      </c>
      <c r="E6399" s="34">
        <v>-13.5</v>
      </c>
      <c r="F6399" s="34">
        <v>9</v>
      </c>
      <c r="G6399" s="35">
        <v>440</v>
      </c>
      <c r="H6399" s="35">
        <v>13</v>
      </c>
      <c r="I6399" s="36"/>
    </row>
    <row r="6400" spans="2:9" ht="15.75" thickTop="1" thickBot="1" x14ac:dyDescent="0.25">
      <c r="B6400" s="22">
        <v>6395</v>
      </c>
      <c r="C6400" s="32">
        <v>85368</v>
      </c>
      <c r="D6400" s="33" t="s">
        <v>4890</v>
      </c>
      <c r="E6400" s="34">
        <v>-13.1</v>
      </c>
      <c r="F6400" s="34">
        <v>9.1</v>
      </c>
      <c r="G6400" s="35">
        <v>410</v>
      </c>
      <c r="H6400" s="35">
        <v>13</v>
      </c>
      <c r="I6400" s="36"/>
    </row>
    <row r="6401" spans="2:9" ht="15.75" thickTop="1" thickBot="1" x14ac:dyDescent="0.25">
      <c r="B6401" s="22">
        <v>6396</v>
      </c>
      <c r="C6401" s="32">
        <v>85375</v>
      </c>
      <c r="D6401" s="33" t="s">
        <v>4891</v>
      </c>
      <c r="E6401" s="34">
        <v>-13.7</v>
      </c>
      <c r="F6401" s="34">
        <v>8.9</v>
      </c>
      <c r="G6401" s="35">
        <v>464</v>
      </c>
      <c r="H6401" s="35">
        <v>13</v>
      </c>
      <c r="I6401" s="36"/>
    </row>
    <row r="6402" spans="2:9" ht="15.75" thickTop="1" thickBot="1" x14ac:dyDescent="0.25">
      <c r="B6402" s="22">
        <v>6397</v>
      </c>
      <c r="C6402" s="32">
        <v>85376</v>
      </c>
      <c r="D6402" s="33" t="s">
        <v>4891</v>
      </c>
      <c r="E6402" s="34">
        <v>-13.8</v>
      </c>
      <c r="F6402" s="34">
        <v>8.6999999999999993</v>
      </c>
      <c r="G6402" s="35">
        <v>481</v>
      </c>
      <c r="H6402" s="35">
        <v>13</v>
      </c>
      <c r="I6402" s="36"/>
    </row>
    <row r="6403" spans="2:9" ht="15.75" thickTop="1" thickBot="1" x14ac:dyDescent="0.25">
      <c r="B6403" s="22">
        <v>6398</v>
      </c>
      <c r="C6403" s="32">
        <v>85386</v>
      </c>
      <c r="D6403" s="33" t="s">
        <v>4760</v>
      </c>
      <c r="E6403" s="34">
        <v>-13.6</v>
      </c>
      <c r="F6403" s="34">
        <v>8.9</v>
      </c>
      <c r="G6403" s="35">
        <v>468</v>
      </c>
      <c r="H6403" s="35">
        <v>13</v>
      </c>
      <c r="I6403" s="36"/>
    </row>
    <row r="6404" spans="2:9" ht="15.75" thickTop="1" thickBot="1" x14ac:dyDescent="0.25">
      <c r="B6404" s="22">
        <v>6399</v>
      </c>
      <c r="C6404" s="32">
        <v>85391</v>
      </c>
      <c r="D6404" s="33" t="s">
        <v>4892</v>
      </c>
      <c r="E6404" s="34">
        <v>-13.6</v>
      </c>
      <c r="F6404" s="34">
        <v>8.9</v>
      </c>
      <c r="G6404" s="35">
        <v>444</v>
      </c>
      <c r="H6404" s="35">
        <v>13</v>
      </c>
      <c r="I6404" s="36"/>
    </row>
    <row r="6405" spans="2:9" ht="15.75" thickTop="1" thickBot="1" x14ac:dyDescent="0.25">
      <c r="B6405" s="22">
        <v>6400</v>
      </c>
      <c r="C6405" s="32">
        <v>85395</v>
      </c>
      <c r="D6405" s="33" t="s">
        <v>4893</v>
      </c>
      <c r="E6405" s="34">
        <v>-13.8</v>
      </c>
      <c r="F6405" s="34">
        <v>8.8000000000000007</v>
      </c>
      <c r="G6405" s="35">
        <v>473</v>
      </c>
      <c r="H6405" s="35">
        <v>13</v>
      </c>
      <c r="I6405" s="36"/>
    </row>
    <row r="6406" spans="2:9" ht="15.75" thickTop="1" thickBot="1" x14ac:dyDescent="0.25">
      <c r="B6406" s="22">
        <v>6401</v>
      </c>
      <c r="C6406" s="32">
        <v>85399</v>
      </c>
      <c r="D6406" s="33" t="s">
        <v>4894</v>
      </c>
      <c r="E6406" s="34">
        <v>-13.6</v>
      </c>
      <c r="F6406" s="34">
        <v>8.9</v>
      </c>
      <c r="G6406" s="35">
        <v>461</v>
      </c>
      <c r="H6406" s="35">
        <v>13</v>
      </c>
      <c r="I6406" s="36"/>
    </row>
    <row r="6407" spans="2:9" ht="15.75" thickTop="1" thickBot="1" x14ac:dyDescent="0.25">
      <c r="B6407" s="22">
        <v>6402</v>
      </c>
      <c r="C6407" s="32">
        <v>85402</v>
      </c>
      <c r="D6407" s="33" t="s">
        <v>4895</v>
      </c>
      <c r="E6407" s="34">
        <v>-14</v>
      </c>
      <c r="F6407" s="34">
        <v>8.6</v>
      </c>
      <c r="G6407" s="35">
        <v>512</v>
      </c>
      <c r="H6407" s="35">
        <v>13</v>
      </c>
      <c r="I6407" s="36"/>
    </row>
    <row r="6408" spans="2:9" ht="15.75" thickTop="1" thickBot="1" x14ac:dyDescent="0.25">
      <c r="B6408" s="22">
        <v>6403</v>
      </c>
      <c r="C6408" s="32">
        <v>85405</v>
      </c>
      <c r="D6408" s="33" t="s">
        <v>4896</v>
      </c>
      <c r="E6408" s="34">
        <v>-13.6</v>
      </c>
      <c r="F6408" s="34">
        <v>8.8000000000000007</v>
      </c>
      <c r="G6408" s="35">
        <v>462</v>
      </c>
      <c r="H6408" s="35">
        <v>13</v>
      </c>
      <c r="I6408" s="36"/>
    </row>
    <row r="6409" spans="2:9" ht="15.75" thickTop="1" thickBot="1" x14ac:dyDescent="0.25">
      <c r="B6409" s="22">
        <v>6404</v>
      </c>
      <c r="C6409" s="32">
        <v>85406</v>
      </c>
      <c r="D6409" s="33" t="s">
        <v>4897</v>
      </c>
      <c r="E6409" s="34">
        <v>-13.6</v>
      </c>
      <c r="F6409" s="34">
        <v>8.8000000000000007</v>
      </c>
      <c r="G6409" s="35">
        <v>458</v>
      </c>
      <c r="H6409" s="35">
        <v>13</v>
      </c>
      <c r="I6409" s="36"/>
    </row>
    <row r="6410" spans="2:9" ht="15.75" thickTop="1" thickBot="1" x14ac:dyDescent="0.25">
      <c r="B6410" s="22">
        <v>6405</v>
      </c>
      <c r="C6410" s="32">
        <v>85408</v>
      </c>
      <c r="D6410" s="33" t="s">
        <v>4898</v>
      </c>
      <c r="E6410" s="34">
        <v>-13.7</v>
      </c>
      <c r="F6410" s="34">
        <v>8.6</v>
      </c>
      <c r="G6410" s="35">
        <v>497</v>
      </c>
      <c r="H6410" s="35">
        <v>13</v>
      </c>
      <c r="I6410" s="36"/>
    </row>
    <row r="6411" spans="2:9" ht="15.75" thickTop="1" thickBot="1" x14ac:dyDescent="0.25">
      <c r="B6411" s="22">
        <v>6406</v>
      </c>
      <c r="C6411" s="32">
        <v>85410</v>
      </c>
      <c r="D6411" s="33" t="s">
        <v>4899</v>
      </c>
      <c r="E6411" s="34">
        <v>-13.6</v>
      </c>
      <c r="F6411" s="34">
        <v>8.9</v>
      </c>
      <c r="G6411" s="35">
        <v>439</v>
      </c>
      <c r="H6411" s="35">
        <v>13</v>
      </c>
      <c r="I6411" s="36"/>
    </row>
    <row r="6412" spans="2:9" ht="15.75" thickTop="1" thickBot="1" x14ac:dyDescent="0.25">
      <c r="B6412" s="22">
        <v>6407</v>
      </c>
      <c r="C6412" s="32">
        <v>85411</v>
      </c>
      <c r="D6412" s="33" t="s">
        <v>4900</v>
      </c>
      <c r="E6412" s="34">
        <v>-13.7</v>
      </c>
      <c r="F6412" s="34">
        <v>8.9</v>
      </c>
      <c r="G6412" s="35">
        <v>449</v>
      </c>
      <c r="H6412" s="35">
        <v>13</v>
      </c>
      <c r="I6412" s="36"/>
    </row>
    <row r="6413" spans="2:9" ht="15.75" thickTop="1" thickBot="1" x14ac:dyDescent="0.25">
      <c r="B6413" s="22">
        <v>6408</v>
      </c>
      <c r="C6413" s="32">
        <v>85413</v>
      </c>
      <c r="D6413" s="33" t="s">
        <v>4901</v>
      </c>
      <c r="E6413" s="34">
        <v>-13.7</v>
      </c>
      <c r="F6413" s="34">
        <v>8.8000000000000007</v>
      </c>
      <c r="G6413" s="35">
        <v>461</v>
      </c>
      <c r="H6413" s="35">
        <v>13</v>
      </c>
      <c r="I6413" s="36"/>
    </row>
    <row r="6414" spans="2:9" ht="15.75" thickTop="1" thickBot="1" x14ac:dyDescent="0.25">
      <c r="B6414" s="22">
        <v>6409</v>
      </c>
      <c r="C6414" s="32">
        <v>85414</v>
      </c>
      <c r="D6414" s="33" t="s">
        <v>4902</v>
      </c>
      <c r="E6414" s="34">
        <v>-13.6</v>
      </c>
      <c r="F6414" s="34">
        <v>9</v>
      </c>
      <c r="G6414" s="35">
        <v>434</v>
      </c>
      <c r="H6414" s="35">
        <v>13</v>
      </c>
      <c r="I6414" s="36"/>
    </row>
    <row r="6415" spans="2:9" ht="15.75" thickTop="1" thickBot="1" x14ac:dyDescent="0.25">
      <c r="B6415" s="22">
        <v>6410</v>
      </c>
      <c r="C6415" s="32">
        <v>85416</v>
      </c>
      <c r="D6415" s="33" t="s">
        <v>4903</v>
      </c>
      <c r="E6415" s="34">
        <v>-13.6</v>
      </c>
      <c r="F6415" s="34">
        <v>8.9</v>
      </c>
      <c r="G6415" s="35">
        <v>447</v>
      </c>
      <c r="H6415" s="35">
        <v>13</v>
      </c>
      <c r="I6415" s="36"/>
    </row>
    <row r="6416" spans="2:9" ht="15.75" thickTop="1" thickBot="1" x14ac:dyDescent="0.25">
      <c r="B6416" s="22">
        <v>6411</v>
      </c>
      <c r="C6416" s="32">
        <v>85417</v>
      </c>
      <c r="D6416" s="33" t="s">
        <v>4904</v>
      </c>
      <c r="E6416" s="34">
        <v>-13.6</v>
      </c>
      <c r="F6416" s="34">
        <v>8.9</v>
      </c>
      <c r="G6416" s="35">
        <v>436</v>
      </c>
      <c r="H6416" s="35">
        <v>13</v>
      </c>
      <c r="I6416" s="36"/>
    </row>
    <row r="6417" spans="2:9" ht="15.75" thickTop="1" thickBot="1" x14ac:dyDescent="0.25">
      <c r="B6417" s="22">
        <v>6412</v>
      </c>
      <c r="C6417" s="32">
        <v>85419</v>
      </c>
      <c r="D6417" s="33" t="s">
        <v>4905</v>
      </c>
      <c r="E6417" s="34">
        <v>-13.6</v>
      </c>
      <c r="F6417" s="34">
        <v>8.8000000000000007</v>
      </c>
      <c r="G6417" s="35">
        <v>466</v>
      </c>
      <c r="H6417" s="35">
        <v>13</v>
      </c>
      <c r="I6417" s="36"/>
    </row>
    <row r="6418" spans="2:9" ht="15.75" thickTop="1" thickBot="1" x14ac:dyDescent="0.25">
      <c r="B6418" s="22">
        <v>6413</v>
      </c>
      <c r="C6418" s="32">
        <v>85435</v>
      </c>
      <c r="D6418" s="33" t="s">
        <v>4906</v>
      </c>
      <c r="E6418" s="34">
        <v>-13.6</v>
      </c>
      <c r="F6418" s="34">
        <v>8.8000000000000007</v>
      </c>
      <c r="G6418" s="35">
        <v>468</v>
      </c>
      <c r="H6418" s="35">
        <v>13</v>
      </c>
      <c r="I6418" s="36"/>
    </row>
    <row r="6419" spans="2:9" ht="15.75" thickTop="1" thickBot="1" x14ac:dyDescent="0.25">
      <c r="B6419" s="22">
        <v>6414</v>
      </c>
      <c r="C6419" s="32">
        <v>85445</v>
      </c>
      <c r="D6419" s="33" t="s">
        <v>4907</v>
      </c>
      <c r="E6419" s="34">
        <v>-13.5</v>
      </c>
      <c r="F6419" s="34">
        <v>8.9</v>
      </c>
      <c r="G6419" s="35">
        <v>451</v>
      </c>
      <c r="H6419" s="35">
        <v>13</v>
      </c>
      <c r="I6419" s="36"/>
    </row>
    <row r="6420" spans="2:9" ht="15.75" thickTop="1" thickBot="1" x14ac:dyDescent="0.25">
      <c r="B6420" s="22">
        <v>6415</v>
      </c>
      <c r="C6420" s="32">
        <v>85447</v>
      </c>
      <c r="D6420" s="33" t="s">
        <v>4908</v>
      </c>
      <c r="E6420" s="34">
        <v>-13.7</v>
      </c>
      <c r="F6420" s="34">
        <v>8.6999999999999993</v>
      </c>
      <c r="G6420" s="35">
        <v>487</v>
      </c>
      <c r="H6420" s="35">
        <v>13</v>
      </c>
      <c r="I6420" s="36"/>
    </row>
    <row r="6421" spans="2:9" ht="15.75" thickTop="1" thickBot="1" x14ac:dyDescent="0.25">
      <c r="B6421" s="22">
        <v>6416</v>
      </c>
      <c r="C6421" s="32">
        <v>85452</v>
      </c>
      <c r="D6421" s="33" t="s">
        <v>4909</v>
      </c>
      <c r="E6421" s="34">
        <v>-13.7</v>
      </c>
      <c r="F6421" s="34">
        <v>8.8000000000000007</v>
      </c>
      <c r="G6421" s="35">
        <v>470</v>
      </c>
      <c r="H6421" s="35">
        <v>13</v>
      </c>
      <c r="I6421" s="36"/>
    </row>
    <row r="6422" spans="2:9" ht="15.75" thickTop="1" thickBot="1" x14ac:dyDescent="0.25">
      <c r="B6422" s="22">
        <v>6417</v>
      </c>
      <c r="C6422" s="32">
        <v>85456</v>
      </c>
      <c r="D6422" s="33" t="s">
        <v>2069</v>
      </c>
      <c r="E6422" s="34">
        <v>-13.6</v>
      </c>
      <c r="F6422" s="34">
        <v>9</v>
      </c>
      <c r="G6422" s="35">
        <v>429</v>
      </c>
      <c r="H6422" s="35">
        <v>13</v>
      </c>
      <c r="I6422" s="36"/>
    </row>
    <row r="6423" spans="2:9" ht="15.75" thickTop="1" thickBot="1" x14ac:dyDescent="0.25">
      <c r="B6423" s="22">
        <v>6418</v>
      </c>
      <c r="C6423" s="32">
        <v>85457</v>
      </c>
      <c r="D6423" s="33" t="s">
        <v>4175</v>
      </c>
      <c r="E6423" s="34">
        <v>-13.7</v>
      </c>
      <c r="F6423" s="34">
        <v>8.6</v>
      </c>
      <c r="G6423" s="35">
        <v>504</v>
      </c>
      <c r="H6423" s="35">
        <v>13</v>
      </c>
      <c r="I6423" s="36"/>
    </row>
    <row r="6424" spans="2:9" ht="15.75" thickTop="1" thickBot="1" x14ac:dyDescent="0.25">
      <c r="B6424" s="22">
        <v>6419</v>
      </c>
      <c r="C6424" s="32">
        <v>85459</v>
      </c>
      <c r="D6424" s="33" t="s">
        <v>4910</v>
      </c>
      <c r="E6424" s="34">
        <v>-13.6</v>
      </c>
      <c r="F6424" s="34">
        <v>9</v>
      </c>
      <c r="G6424" s="35">
        <v>431</v>
      </c>
      <c r="H6424" s="35">
        <v>13</v>
      </c>
      <c r="I6424" s="36"/>
    </row>
    <row r="6425" spans="2:9" ht="15.75" thickTop="1" thickBot="1" x14ac:dyDescent="0.25">
      <c r="B6425" s="22">
        <v>6420</v>
      </c>
      <c r="C6425" s="32">
        <v>85461</v>
      </c>
      <c r="D6425" s="33" t="s">
        <v>1438</v>
      </c>
      <c r="E6425" s="34">
        <v>-13.6</v>
      </c>
      <c r="F6425" s="34">
        <v>8.8000000000000007</v>
      </c>
      <c r="G6425" s="35">
        <v>457</v>
      </c>
      <c r="H6425" s="35">
        <v>13</v>
      </c>
      <c r="I6425" s="36"/>
    </row>
    <row r="6426" spans="2:9" ht="15.75" thickTop="1" thickBot="1" x14ac:dyDescent="0.25">
      <c r="B6426" s="22">
        <v>6421</v>
      </c>
      <c r="C6426" s="32">
        <v>85462</v>
      </c>
      <c r="D6426" s="33" t="s">
        <v>4911</v>
      </c>
      <c r="E6426" s="34">
        <v>-13.6</v>
      </c>
      <c r="F6426" s="34">
        <v>9</v>
      </c>
      <c r="G6426" s="35">
        <v>434</v>
      </c>
      <c r="H6426" s="35">
        <v>13</v>
      </c>
      <c r="I6426" s="36"/>
    </row>
    <row r="6427" spans="2:9" ht="15.75" thickTop="1" thickBot="1" x14ac:dyDescent="0.25">
      <c r="B6427" s="22">
        <v>6422</v>
      </c>
      <c r="C6427" s="32">
        <v>85464</v>
      </c>
      <c r="D6427" s="33" t="s">
        <v>4912</v>
      </c>
      <c r="E6427" s="34">
        <v>-13.7</v>
      </c>
      <c r="F6427" s="34">
        <v>8.6999999999999993</v>
      </c>
      <c r="G6427" s="35">
        <v>488</v>
      </c>
      <c r="H6427" s="35">
        <v>13</v>
      </c>
      <c r="I6427" s="36"/>
    </row>
    <row r="6428" spans="2:9" ht="15.75" thickTop="1" thickBot="1" x14ac:dyDescent="0.25">
      <c r="B6428" s="22">
        <v>6423</v>
      </c>
      <c r="C6428" s="32">
        <v>85465</v>
      </c>
      <c r="D6428" s="33" t="s">
        <v>4913</v>
      </c>
      <c r="E6428" s="34">
        <v>-13.6</v>
      </c>
      <c r="F6428" s="34">
        <v>9</v>
      </c>
      <c r="G6428" s="35">
        <v>422</v>
      </c>
      <c r="H6428" s="35">
        <v>13</v>
      </c>
      <c r="I6428" s="36"/>
    </row>
    <row r="6429" spans="2:9" ht="15.75" thickTop="1" thickBot="1" x14ac:dyDescent="0.25">
      <c r="B6429" s="22">
        <v>6424</v>
      </c>
      <c r="C6429" s="32">
        <v>85467</v>
      </c>
      <c r="D6429" s="33" t="s">
        <v>4914</v>
      </c>
      <c r="E6429" s="34">
        <v>-13.7</v>
      </c>
      <c r="F6429" s="34">
        <v>8.6999999999999993</v>
      </c>
      <c r="G6429" s="35">
        <v>480</v>
      </c>
      <c r="H6429" s="35">
        <v>13</v>
      </c>
      <c r="I6429" s="36"/>
    </row>
    <row r="6430" spans="2:9" ht="15.75" thickTop="1" thickBot="1" x14ac:dyDescent="0.25">
      <c r="B6430" s="22">
        <v>6425</v>
      </c>
      <c r="C6430" s="32">
        <v>85469</v>
      </c>
      <c r="D6430" s="33" t="s">
        <v>4915</v>
      </c>
      <c r="E6430" s="34">
        <v>-13.7</v>
      </c>
      <c r="F6430" s="34">
        <v>8.6</v>
      </c>
      <c r="G6430" s="35">
        <v>496</v>
      </c>
      <c r="H6430" s="35">
        <v>13</v>
      </c>
      <c r="I6430" s="36"/>
    </row>
    <row r="6431" spans="2:9" ht="15.75" thickTop="1" thickBot="1" x14ac:dyDescent="0.25">
      <c r="B6431" s="22">
        <v>6426</v>
      </c>
      <c r="C6431" s="32">
        <v>85521</v>
      </c>
      <c r="D6431" s="33" t="s">
        <v>4916</v>
      </c>
      <c r="E6431" s="34">
        <v>-13.6</v>
      </c>
      <c r="F6431" s="34">
        <v>8.6999999999999993</v>
      </c>
      <c r="G6431" s="35">
        <v>560</v>
      </c>
      <c r="H6431" s="35">
        <v>13</v>
      </c>
      <c r="I6431" s="36"/>
    </row>
    <row r="6432" spans="2:9" ht="15.75" thickTop="1" thickBot="1" x14ac:dyDescent="0.25">
      <c r="B6432" s="22">
        <v>6427</v>
      </c>
      <c r="C6432" s="32">
        <v>85540</v>
      </c>
      <c r="D6432" s="33" t="s">
        <v>4917</v>
      </c>
      <c r="E6432" s="34">
        <v>-13.7</v>
      </c>
      <c r="F6432" s="34">
        <v>8.6</v>
      </c>
      <c r="G6432" s="35">
        <v>535</v>
      </c>
      <c r="H6432" s="35">
        <v>13</v>
      </c>
      <c r="I6432" s="36"/>
    </row>
    <row r="6433" spans="2:9" ht="15.75" thickTop="1" thickBot="1" x14ac:dyDescent="0.25">
      <c r="B6433" s="22">
        <v>6428</v>
      </c>
      <c r="C6433" s="32">
        <v>85551</v>
      </c>
      <c r="D6433" s="33" t="s">
        <v>4918</v>
      </c>
      <c r="E6433" s="34">
        <v>-13.8</v>
      </c>
      <c r="F6433" s="34">
        <v>8.6999999999999993</v>
      </c>
      <c r="G6433" s="35">
        <v>503</v>
      </c>
      <c r="H6433" s="35">
        <v>13</v>
      </c>
      <c r="I6433" s="36"/>
    </row>
    <row r="6434" spans="2:9" ht="15.75" thickTop="1" thickBot="1" x14ac:dyDescent="0.25">
      <c r="B6434" s="22">
        <v>6429</v>
      </c>
      <c r="C6434" s="32">
        <v>85560</v>
      </c>
      <c r="D6434" s="33" t="s">
        <v>4919</v>
      </c>
      <c r="E6434" s="34">
        <v>-14</v>
      </c>
      <c r="F6434" s="34">
        <v>8.3000000000000007</v>
      </c>
      <c r="G6434" s="35">
        <v>590</v>
      </c>
      <c r="H6434" s="35">
        <v>13</v>
      </c>
      <c r="I6434" s="36"/>
    </row>
    <row r="6435" spans="2:9" ht="15.75" thickTop="1" thickBot="1" x14ac:dyDescent="0.25">
      <c r="B6435" s="22">
        <v>6430</v>
      </c>
      <c r="C6435" s="32">
        <v>85567</v>
      </c>
      <c r="D6435" s="33" t="s">
        <v>4920</v>
      </c>
      <c r="E6435" s="34">
        <v>-13.5</v>
      </c>
      <c r="F6435" s="34">
        <v>8.4</v>
      </c>
      <c r="G6435" s="35">
        <v>559</v>
      </c>
      <c r="H6435" s="35">
        <v>13</v>
      </c>
      <c r="I6435" s="36"/>
    </row>
    <row r="6436" spans="2:9" ht="15.75" thickTop="1" thickBot="1" x14ac:dyDescent="0.25">
      <c r="B6436" s="22">
        <v>6431</v>
      </c>
      <c r="C6436" s="32">
        <v>85570</v>
      </c>
      <c r="D6436" s="33" t="s">
        <v>4921</v>
      </c>
      <c r="E6436" s="34">
        <v>-13.7</v>
      </c>
      <c r="F6436" s="34">
        <v>8.6999999999999993</v>
      </c>
      <c r="G6436" s="35">
        <v>500</v>
      </c>
      <c r="H6436" s="35">
        <v>13</v>
      </c>
      <c r="I6436" s="36"/>
    </row>
    <row r="6437" spans="2:9" ht="15.75" thickTop="1" thickBot="1" x14ac:dyDescent="0.25">
      <c r="B6437" s="22">
        <v>6432</v>
      </c>
      <c r="C6437" s="32">
        <v>85579</v>
      </c>
      <c r="D6437" s="33" t="s">
        <v>4922</v>
      </c>
      <c r="E6437" s="34">
        <v>-13.3</v>
      </c>
      <c r="F6437" s="34">
        <v>8.8000000000000007</v>
      </c>
      <c r="G6437" s="35">
        <v>546</v>
      </c>
      <c r="H6437" s="35">
        <v>13</v>
      </c>
      <c r="I6437" s="36"/>
    </row>
    <row r="6438" spans="2:9" ht="15.75" thickTop="1" thickBot="1" x14ac:dyDescent="0.25">
      <c r="B6438" s="22">
        <v>6433</v>
      </c>
      <c r="C6438" s="32">
        <v>85586</v>
      </c>
      <c r="D6438" s="33" t="s">
        <v>4923</v>
      </c>
      <c r="E6438" s="34">
        <v>-13.6</v>
      </c>
      <c r="F6438" s="34">
        <v>8.6999999999999993</v>
      </c>
      <c r="G6438" s="35">
        <v>515</v>
      </c>
      <c r="H6438" s="35">
        <v>13</v>
      </c>
      <c r="I6438" s="36"/>
    </row>
    <row r="6439" spans="2:9" ht="15.75" thickTop="1" thickBot="1" x14ac:dyDescent="0.25">
      <c r="B6439" s="22">
        <v>6434</v>
      </c>
      <c r="C6439" s="32">
        <v>85591</v>
      </c>
      <c r="D6439" s="33" t="s">
        <v>4924</v>
      </c>
      <c r="E6439" s="34">
        <v>-13.8</v>
      </c>
      <c r="F6439" s="34">
        <v>8.6</v>
      </c>
      <c r="G6439" s="35">
        <v>545</v>
      </c>
      <c r="H6439" s="35">
        <v>13</v>
      </c>
      <c r="I6439" s="36"/>
    </row>
    <row r="6440" spans="2:9" ht="15.75" thickTop="1" thickBot="1" x14ac:dyDescent="0.25">
      <c r="B6440" s="22">
        <v>6435</v>
      </c>
      <c r="C6440" s="32">
        <v>85598</v>
      </c>
      <c r="D6440" s="33" t="s">
        <v>4925</v>
      </c>
      <c r="E6440" s="34">
        <v>-13.8</v>
      </c>
      <c r="F6440" s="34">
        <v>8.5</v>
      </c>
      <c r="G6440" s="35">
        <v>543</v>
      </c>
      <c r="H6440" s="35">
        <v>13</v>
      </c>
      <c r="I6440" s="36"/>
    </row>
    <row r="6441" spans="2:9" ht="15.75" thickTop="1" thickBot="1" x14ac:dyDescent="0.25">
      <c r="B6441" s="22">
        <v>6436</v>
      </c>
      <c r="C6441" s="32">
        <v>85599</v>
      </c>
      <c r="D6441" s="33" t="s">
        <v>4926</v>
      </c>
      <c r="E6441" s="34">
        <v>-13.7</v>
      </c>
      <c r="F6441" s="34">
        <v>8.5</v>
      </c>
      <c r="G6441" s="35">
        <v>533</v>
      </c>
      <c r="H6441" s="35">
        <v>13</v>
      </c>
      <c r="I6441" s="36"/>
    </row>
    <row r="6442" spans="2:9" ht="15.75" thickTop="1" thickBot="1" x14ac:dyDescent="0.25">
      <c r="B6442" s="22">
        <v>6437</v>
      </c>
      <c r="C6442" s="32">
        <v>85604</v>
      </c>
      <c r="D6442" s="33" t="s">
        <v>4927</v>
      </c>
      <c r="E6442" s="34">
        <v>-13.9</v>
      </c>
      <c r="F6442" s="34">
        <v>8.4</v>
      </c>
      <c r="G6442" s="35">
        <v>560</v>
      </c>
      <c r="H6442" s="35">
        <v>13</v>
      </c>
      <c r="I6442" s="36"/>
    </row>
    <row r="6443" spans="2:9" ht="15.75" thickTop="1" thickBot="1" x14ac:dyDescent="0.25">
      <c r="B6443" s="22">
        <v>6438</v>
      </c>
      <c r="C6443" s="32">
        <v>85609</v>
      </c>
      <c r="D6443" s="33" t="s">
        <v>4928</v>
      </c>
      <c r="E6443" s="34">
        <v>-13.8</v>
      </c>
      <c r="F6443" s="34">
        <v>8.6999999999999993</v>
      </c>
      <c r="G6443" s="35">
        <v>505</v>
      </c>
      <c r="H6443" s="35">
        <v>13</v>
      </c>
      <c r="I6443" s="36"/>
    </row>
    <row r="6444" spans="2:9" ht="15.75" thickTop="1" thickBot="1" x14ac:dyDescent="0.25">
      <c r="B6444" s="22">
        <v>6439</v>
      </c>
      <c r="C6444" s="32">
        <v>85614</v>
      </c>
      <c r="D6444" s="33" t="s">
        <v>4929</v>
      </c>
      <c r="E6444" s="34">
        <v>-13.9</v>
      </c>
      <c r="F6444" s="34">
        <v>8.4</v>
      </c>
      <c r="G6444" s="35">
        <v>572</v>
      </c>
      <c r="H6444" s="35">
        <v>13</v>
      </c>
      <c r="I6444" s="36"/>
    </row>
    <row r="6445" spans="2:9" ht="15.75" thickTop="1" thickBot="1" x14ac:dyDescent="0.25">
      <c r="B6445" s="22">
        <v>6440</v>
      </c>
      <c r="C6445" s="32">
        <v>85617</v>
      </c>
      <c r="D6445" s="33" t="s">
        <v>4930</v>
      </c>
      <c r="E6445" s="34">
        <v>-13.3</v>
      </c>
      <c r="F6445" s="34">
        <v>8.4</v>
      </c>
      <c r="G6445" s="35">
        <v>542</v>
      </c>
      <c r="H6445" s="35">
        <v>13</v>
      </c>
      <c r="I6445" s="36"/>
    </row>
    <row r="6446" spans="2:9" ht="15.75" thickTop="1" thickBot="1" x14ac:dyDescent="0.25">
      <c r="B6446" s="22">
        <v>6441</v>
      </c>
      <c r="C6446" s="32">
        <v>85622</v>
      </c>
      <c r="D6446" s="33" t="s">
        <v>4931</v>
      </c>
      <c r="E6446" s="34">
        <v>-13.6</v>
      </c>
      <c r="F6446" s="34">
        <v>8.6</v>
      </c>
      <c r="G6446" s="35">
        <v>523</v>
      </c>
      <c r="H6446" s="35">
        <v>13</v>
      </c>
      <c r="I6446" s="36"/>
    </row>
    <row r="6447" spans="2:9" ht="15.75" thickTop="1" thickBot="1" x14ac:dyDescent="0.25">
      <c r="B6447" s="22">
        <v>6442</v>
      </c>
      <c r="C6447" s="32">
        <v>85625</v>
      </c>
      <c r="D6447" s="33" t="s">
        <v>4932</v>
      </c>
      <c r="E6447" s="34">
        <v>-13.4</v>
      </c>
      <c r="F6447" s="34">
        <v>8.4</v>
      </c>
      <c r="G6447" s="35">
        <v>567</v>
      </c>
      <c r="H6447" s="35">
        <v>13</v>
      </c>
      <c r="I6447" s="36"/>
    </row>
    <row r="6448" spans="2:9" ht="15.75" thickTop="1" thickBot="1" x14ac:dyDescent="0.25">
      <c r="B6448" s="22">
        <v>6443</v>
      </c>
      <c r="C6448" s="32">
        <v>85630</v>
      </c>
      <c r="D6448" s="33" t="s">
        <v>4933</v>
      </c>
      <c r="E6448" s="34">
        <v>-13.9</v>
      </c>
      <c r="F6448" s="34">
        <v>8.4</v>
      </c>
      <c r="G6448" s="35">
        <v>558</v>
      </c>
      <c r="H6448" s="35">
        <v>13</v>
      </c>
      <c r="I6448" s="36"/>
    </row>
    <row r="6449" spans="2:9" ht="15.75" thickTop="1" thickBot="1" x14ac:dyDescent="0.25">
      <c r="B6449" s="22">
        <v>6444</v>
      </c>
      <c r="C6449" s="32">
        <v>85635</v>
      </c>
      <c r="D6449" s="33" t="s">
        <v>4934</v>
      </c>
      <c r="E6449" s="34">
        <v>-14.1</v>
      </c>
      <c r="F6449" s="34">
        <v>8.3000000000000007</v>
      </c>
      <c r="G6449" s="35">
        <v>588</v>
      </c>
      <c r="H6449" s="35">
        <v>13</v>
      </c>
      <c r="I6449" s="36"/>
    </row>
    <row r="6450" spans="2:9" ht="15.75" thickTop="1" thickBot="1" x14ac:dyDescent="0.25">
      <c r="B6450" s="22">
        <v>6445</v>
      </c>
      <c r="C6450" s="32">
        <v>85640</v>
      </c>
      <c r="D6450" s="33" t="s">
        <v>4935</v>
      </c>
      <c r="E6450" s="34">
        <v>-13.9</v>
      </c>
      <c r="F6450" s="34">
        <v>8.5</v>
      </c>
      <c r="G6450" s="35">
        <v>549</v>
      </c>
      <c r="H6450" s="35">
        <v>13</v>
      </c>
      <c r="I6450" s="36"/>
    </row>
    <row r="6451" spans="2:9" ht="15.75" thickTop="1" thickBot="1" x14ac:dyDescent="0.25">
      <c r="B6451" s="22">
        <v>6446</v>
      </c>
      <c r="C6451" s="32">
        <v>85643</v>
      </c>
      <c r="D6451" s="33" t="s">
        <v>4936</v>
      </c>
      <c r="E6451" s="34">
        <v>-13</v>
      </c>
      <c r="F6451" s="34">
        <v>8.5</v>
      </c>
      <c r="G6451" s="35">
        <v>517</v>
      </c>
      <c r="H6451" s="35">
        <v>13</v>
      </c>
      <c r="I6451" s="36"/>
    </row>
    <row r="6452" spans="2:9" ht="15.75" thickTop="1" thickBot="1" x14ac:dyDescent="0.25">
      <c r="B6452" s="22">
        <v>6447</v>
      </c>
      <c r="C6452" s="32">
        <v>85646</v>
      </c>
      <c r="D6452" s="33" t="s">
        <v>4937</v>
      </c>
      <c r="E6452" s="34">
        <v>-13.7</v>
      </c>
      <c r="F6452" s="34">
        <v>8.6</v>
      </c>
      <c r="G6452" s="35">
        <v>514</v>
      </c>
      <c r="H6452" s="35">
        <v>13</v>
      </c>
      <c r="I6452" s="36"/>
    </row>
    <row r="6453" spans="2:9" ht="15.75" thickTop="1" thickBot="1" x14ac:dyDescent="0.25">
      <c r="B6453" s="22">
        <v>6448</v>
      </c>
      <c r="C6453" s="32">
        <v>85649</v>
      </c>
      <c r="D6453" s="33" t="s">
        <v>4938</v>
      </c>
      <c r="E6453" s="34">
        <v>-14.2</v>
      </c>
      <c r="F6453" s="34">
        <v>8.3000000000000007</v>
      </c>
      <c r="G6453" s="35">
        <v>601</v>
      </c>
      <c r="H6453" s="35">
        <v>13</v>
      </c>
      <c r="I6453" s="36"/>
    </row>
    <row r="6454" spans="2:9" ht="15.75" thickTop="1" thickBot="1" x14ac:dyDescent="0.25">
      <c r="B6454" s="22">
        <v>6449</v>
      </c>
      <c r="C6454" s="32">
        <v>85652</v>
      </c>
      <c r="D6454" s="33" t="s">
        <v>4939</v>
      </c>
      <c r="E6454" s="34">
        <v>-13.8</v>
      </c>
      <c r="F6454" s="34">
        <v>8.6999999999999993</v>
      </c>
      <c r="G6454" s="35">
        <v>501</v>
      </c>
      <c r="H6454" s="35">
        <v>13</v>
      </c>
      <c r="I6454" s="36"/>
    </row>
    <row r="6455" spans="2:9" ht="15.75" thickTop="1" thickBot="1" x14ac:dyDescent="0.25">
      <c r="B6455" s="22">
        <v>6450</v>
      </c>
      <c r="C6455" s="32">
        <v>85653</v>
      </c>
      <c r="D6455" s="33" t="s">
        <v>4940</v>
      </c>
      <c r="E6455" s="34">
        <v>-13.9</v>
      </c>
      <c r="F6455" s="34">
        <v>8.3000000000000007</v>
      </c>
      <c r="G6455" s="35">
        <v>615</v>
      </c>
      <c r="H6455" s="35">
        <v>13</v>
      </c>
      <c r="I6455" s="36"/>
    </row>
    <row r="6456" spans="2:9" ht="15.75" thickTop="1" thickBot="1" x14ac:dyDescent="0.25">
      <c r="B6456" s="22">
        <v>6451</v>
      </c>
      <c r="C6456" s="32">
        <v>85656</v>
      </c>
      <c r="D6456" s="33" t="s">
        <v>4941</v>
      </c>
      <c r="E6456" s="34">
        <v>-13.8</v>
      </c>
      <c r="F6456" s="34">
        <v>8.5</v>
      </c>
      <c r="G6456" s="35">
        <v>532</v>
      </c>
      <c r="H6456" s="35">
        <v>13</v>
      </c>
      <c r="I6456" s="36"/>
    </row>
    <row r="6457" spans="2:9" ht="15.75" thickTop="1" thickBot="1" x14ac:dyDescent="0.25">
      <c r="B6457" s="22">
        <v>6452</v>
      </c>
      <c r="C6457" s="32">
        <v>85658</v>
      </c>
      <c r="D6457" s="33" t="s">
        <v>4942</v>
      </c>
      <c r="E6457" s="34">
        <v>-14</v>
      </c>
      <c r="F6457" s="34">
        <v>8.1999999999999993</v>
      </c>
      <c r="G6457" s="35">
        <v>626</v>
      </c>
      <c r="H6457" s="35">
        <v>13</v>
      </c>
      <c r="I6457" s="36"/>
    </row>
    <row r="6458" spans="2:9" ht="15.75" thickTop="1" thickBot="1" x14ac:dyDescent="0.25">
      <c r="B6458" s="22">
        <v>6453</v>
      </c>
      <c r="C6458" s="32">
        <v>85659</v>
      </c>
      <c r="D6458" s="33" t="s">
        <v>4943</v>
      </c>
      <c r="E6458" s="34">
        <v>-13.7</v>
      </c>
      <c r="F6458" s="34">
        <v>8.6</v>
      </c>
      <c r="G6458" s="35">
        <v>518</v>
      </c>
      <c r="H6458" s="35">
        <v>13</v>
      </c>
      <c r="I6458" s="36"/>
    </row>
    <row r="6459" spans="2:9" ht="15.75" thickTop="1" thickBot="1" x14ac:dyDescent="0.25">
      <c r="B6459" s="22">
        <v>6454</v>
      </c>
      <c r="C6459" s="32">
        <v>85661</v>
      </c>
      <c r="D6459" s="33" t="s">
        <v>4944</v>
      </c>
      <c r="E6459" s="34">
        <v>-13.6</v>
      </c>
      <c r="F6459" s="34">
        <v>8.6999999999999993</v>
      </c>
      <c r="G6459" s="35">
        <v>504</v>
      </c>
      <c r="H6459" s="35">
        <v>13</v>
      </c>
      <c r="I6459" s="36"/>
    </row>
    <row r="6460" spans="2:9" ht="15.75" thickTop="1" thickBot="1" x14ac:dyDescent="0.25">
      <c r="B6460" s="22">
        <v>6455</v>
      </c>
      <c r="C6460" s="32">
        <v>85662</v>
      </c>
      <c r="D6460" s="33" t="s">
        <v>4945</v>
      </c>
      <c r="E6460" s="34">
        <v>-14.1</v>
      </c>
      <c r="F6460" s="34">
        <v>8.4</v>
      </c>
      <c r="G6460" s="35">
        <v>572</v>
      </c>
      <c r="H6460" s="35">
        <v>13</v>
      </c>
      <c r="I6460" s="36"/>
    </row>
    <row r="6461" spans="2:9" ht="15.75" thickTop="1" thickBot="1" x14ac:dyDescent="0.25">
      <c r="B6461" s="22">
        <v>6456</v>
      </c>
      <c r="C6461" s="32">
        <v>85664</v>
      </c>
      <c r="D6461" s="33" t="s">
        <v>4946</v>
      </c>
      <c r="E6461" s="34">
        <v>-13.8</v>
      </c>
      <c r="F6461" s="34">
        <v>8.4</v>
      </c>
      <c r="G6461" s="35">
        <v>542</v>
      </c>
      <c r="H6461" s="35">
        <v>13</v>
      </c>
      <c r="I6461" s="36"/>
    </row>
    <row r="6462" spans="2:9" ht="15.75" thickTop="1" thickBot="1" x14ac:dyDescent="0.25">
      <c r="B6462" s="22">
        <v>6457</v>
      </c>
      <c r="C6462" s="32">
        <v>85665</v>
      </c>
      <c r="D6462" s="33" t="s">
        <v>4947</v>
      </c>
      <c r="E6462" s="34">
        <v>-13.7</v>
      </c>
      <c r="F6462" s="34">
        <v>8.3000000000000007</v>
      </c>
      <c r="G6462" s="35">
        <v>593</v>
      </c>
      <c r="H6462" s="35">
        <v>13</v>
      </c>
      <c r="I6462" s="36"/>
    </row>
    <row r="6463" spans="2:9" ht="15.75" thickTop="1" thickBot="1" x14ac:dyDescent="0.25">
      <c r="B6463" s="22">
        <v>6458</v>
      </c>
      <c r="C6463" s="32">
        <v>85667</v>
      </c>
      <c r="D6463" s="33" t="s">
        <v>4948</v>
      </c>
      <c r="E6463" s="34">
        <v>-14</v>
      </c>
      <c r="F6463" s="34">
        <v>8.3000000000000007</v>
      </c>
      <c r="G6463" s="35">
        <v>586</v>
      </c>
      <c r="H6463" s="35">
        <v>13</v>
      </c>
      <c r="I6463" s="36"/>
    </row>
    <row r="6464" spans="2:9" ht="15.75" thickTop="1" thickBot="1" x14ac:dyDescent="0.25">
      <c r="B6464" s="22">
        <v>6459</v>
      </c>
      <c r="C6464" s="32">
        <v>85669</v>
      </c>
      <c r="D6464" s="33" t="s">
        <v>4949</v>
      </c>
      <c r="E6464" s="34">
        <v>-13.6</v>
      </c>
      <c r="F6464" s="34">
        <v>8.6</v>
      </c>
      <c r="G6464" s="35">
        <v>499</v>
      </c>
      <c r="H6464" s="35">
        <v>13</v>
      </c>
      <c r="I6464" s="36"/>
    </row>
    <row r="6465" spans="2:9" ht="15.75" thickTop="1" thickBot="1" x14ac:dyDescent="0.25">
      <c r="B6465" s="22">
        <v>6460</v>
      </c>
      <c r="C6465" s="32">
        <v>85716</v>
      </c>
      <c r="D6465" s="33" t="s">
        <v>4950</v>
      </c>
      <c r="E6465" s="34">
        <v>-13.8</v>
      </c>
      <c r="F6465" s="34">
        <v>8.8000000000000007</v>
      </c>
      <c r="G6465" s="35">
        <v>469</v>
      </c>
      <c r="H6465" s="35">
        <v>13</v>
      </c>
      <c r="I6465" s="36"/>
    </row>
    <row r="6466" spans="2:9" ht="15.75" thickTop="1" thickBot="1" x14ac:dyDescent="0.25">
      <c r="B6466" s="22">
        <v>6461</v>
      </c>
      <c r="C6466" s="32">
        <v>85737</v>
      </c>
      <c r="D6466" s="33" t="s">
        <v>4951</v>
      </c>
      <c r="E6466" s="34">
        <v>-13.8</v>
      </c>
      <c r="F6466" s="34">
        <v>8.8000000000000007</v>
      </c>
      <c r="G6466" s="35">
        <v>482</v>
      </c>
      <c r="H6466" s="35">
        <v>13</v>
      </c>
      <c r="I6466" s="36"/>
    </row>
    <row r="6467" spans="2:9" ht="15.75" thickTop="1" thickBot="1" x14ac:dyDescent="0.25">
      <c r="B6467" s="22">
        <v>6462</v>
      </c>
      <c r="C6467" s="32">
        <v>85748</v>
      </c>
      <c r="D6467" s="33" t="s">
        <v>4952</v>
      </c>
      <c r="E6467" s="34">
        <v>-13.8</v>
      </c>
      <c r="F6467" s="34">
        <v>8.9</v>
      </c>
      <c r="G6467" s="35">
        <v>478</v>
      </c>
      <c r="H6467" s="35">
        <v>13</v>
      </c>
      <c r="I6467" s="36"/>
    </row>
    <row r="6468" spans="2:9" ht="15.75" thickTop="1" thickBot="1" x14ac:dyDescent="0.25">
      <c r="B6468" s="22">
        <v>6463</v>
      </c>
      <c r="C6468" s="32">
        <v>85757</v>
      </c>
      <c r="D6468" s="33" t="s">
        <v>4953</v>
      </c>
      <c r="E6468" s="34">
        <v>-13.7</v>
      </c>
      <c r="F6468" s="34">
        <v>8.8000000000000007</v>
      </c>
      <c r="G6468" s="35">
        <v>489</v>
      </c>
      <c r="H6468" s="35">
        <v>13</v>
      </c>
      <c r="I6468" s="36"/>
    </row>
    <row r="6469" spans="2:9" ht="15.75" thickTop="1" thickBot="1" x14ac:dyDescent="0.25">
      <c r="B6469" s="22">
        <v>6464</v>
      </c>
      <c r="C6469" s="32">
        <v>85764</v>
      </c>
      <c r="D6469" s="33" t="s">
        <v>4954</v>
      </c>
      <c r="E6469" s="34">
        <v>-13.8</v>
      </c>
      <c r="F6469" s="34">
        <v>8.8000000000000007</v>
      </c>
      <c r="G6469" s="35">
        <v>483</v>
      </c>
      <c r="H6469" s="35">
        <v>13</v>
      </c>
      <c r="I6469" s="36"/>
    </row>
    <row r="6470" spans="2:9" ht="15.75" thickTop="1" thickBot="1" x14ac:dyDescent="0.25">
      <c r="B6470" s="22">
        <v>6465</v>
      </c>
      <c r="C6470" s="32">
        <v>85774</v>
      </c>
      <c r="D6470" s="33" t="s">
        <v>4955</v>
      </c>
      <c r="E6470" s="34">
        <v>-13.8</v>
      </c>
      <c r="F6470" s="34">
        <v>8.8000000000000007</v>
      </c>
      <c r="G6470" s="35">
        <v>499</v>
      </c>
      <c r="H6470" s="35">
        <v>13</v>
      </c>
      <c r="I6470" s="36"/>
    </row>
    <row r="6471" spans="2:9" ht="15.75" thickTop="1" thickBot="1" x14ac:dyDescent="0.25">
      <c r="B6471" s="22">
        <v>6466</v>
      </c>
      <c r="C6471" s="32">
        <v>85777</v>
      </c>
      <c r="D6471" s="33" t="s">
        <v>4956</v>
      </c>
      <c r="E6471" s="34">
        <v>-14</v>
      </c>
      <c r="F6471" s="34">
        <v>8.6999999999999993</v>
      </c>
      <c r="G6471" s="35">
        <v>486</v>
      </c>
      <c r="H6471" s="35">
        <v>13</v>
      </c>
      <c r="I6471" s="36"/>
    </row>
    <row r="6472" spans="2:9" ht="15.75" thickTop="1" thickBot="1" x14ac:dyDescent="0.25">
      <c r="B6472" s="22">
        <v>6467</v>
      </c>
      <c r="C6472" s="32">
        <v>85778</v>
      </c>
      <c r="D6472" s="33" t="s">
        <v>4957</v>
      </c>
      <c r="E6472" s="34">
        <v>-13.8</v>
      </c>
      <c r="F6472" s="34">
        <v>8.8000000000000007</v>
      </c>
      <c r="G6472" s="35">
        <v>466</v>
      </c>
      <c r="H6472" s="35">
        <v>13</v>
      </c>
      <c r="I6472" s="36"/>
    </row>
    <row r="6473" spans="2:9" ht="15.75" thickTop="1" thickBot="1" x14ac:dyDescent="0.25">
      <c r="B6473" s="22">
        <v>6468</v>
      </c>
      <c r="C6473" s="32">
        <v>86150</v>
      </c>
      <c r="D6473" s="33" t="s">
        <v>4958</v>
      </c>
      <c r="E6473" s="34">
        <v>-13.5</v>
      </c>
      <c r="F6473" s="34">
        <v>9.1</v>
      </c>
      <c r="G6473" s="35">
        <v>495</v>
      </c>
      <c r="H6473" s="35">
        <v>13</v>
      </c>
      <c r="I6473" s="36"/>
    </row>
    <row r="6474" spans="2:9" ht="15.75" thickTop="1" thickBot="1" x14ac:dyDescent="0.25">
      <c r="B6474" s="22">
        <v>6469</v>
      </c>
      <c r="C6474" s="32">
        <v>86152</v>
      </c>
      <c r="D6474" s="33" t="s">
        <v>4958</v>
      </c>
      <c r="E6474" s="34">
        <v>-13.3</v>
      </c>
      <c r="F6474" s="34">
        <v>9.3000000000000007</v>
      </c>
      <c r="G6474" s="35">
        <v>488</v>
      </c>
      <c r="H6474" s="35">
        <v>13</v>
      </c>
      <c r="I6474" s="36"/>
    </row>
    <row r="6475" spans="2:9" ht="15.75" thickTop="1" thickBot="1" x14ac:dyDescent="0.25">
      <c r="B6475" s="22">
        <v>6470</v>
      </c>
      <c r="C6475" s="32">
        <v>86153</v>
      </c>
      <c r="D6475" s="33" t="s">
        <v>4958</v>
      </c>
      <c r="E6475" s="34">
        <v>-13.3</v>
      </c>
      <c r="F6475" s="34">
        <v>9.3000000000000007</v>
      </c>
      <c r="G6475" s="35">
        <v>478</v>
      </c>
      <c r="H6475" s="35">
        <v>13</v>
      </c>
      <c r="I6475" s="36"/>
    </row>
    <row r="6476" spans="2:9" ht="15.75" thickTop="1" thickBot="1" x14ac:dyDescent="0.25">
      <c r="B6476" s="22">
        <v>6471</v>
      </c>
      <c r="C6476" s="32">
        <v>86154</v>
      </c>
      <c r="D6476" s="33" t="s">
        <v>4958</v>
      </c>
      <c r="E6476" s="34">
        <v>-13.3</v>
      </c>
      <c r="F6476" s="34">
        <v>9.3000000000000007</v>
      </c>
      <c r="G6476" s="35">
        <v>474</v>
      </c>
      <c r="H6476" s="35">
        <v>13</v>
      </c>
      <c r="I6476" s="36"/>
    </row>
    <row r="6477" spans="2:9" ht="15.75" thickTop="1" thickBot="1" x14ac:dyDescent="0.25">
      <c r="B6477" s="22">
        <v>6472</v>
      </c>
      <c r="C6477" s="32">
        <v>86156</v>
      </c>
      <c r="D6477" s="33" t="s">
        <v>4958</v>
      </c>
      <c r="E6477" s="34">
        <v>-13.5</v>
      </c>
      <c r="F6477" s="34">
        <v>9.1</v>
      </c>
      <c r="G6477" s="35">
        <v>479</v>
      </c>
      <c r="H6477" s="35">
        <v>13</v>
      </c>
      <c r="I6477" s="36"/>
    </row>
    <row r="6478" spans="2:9" ht="15.75" thickTop="1" thickBot="1" x14ac:dyDescent="0.25">
      <c r="B6478" s="22">
        <v>6473</v>
      </c>
      <c r="C6478" s="32">
        <v>86157</v>
      </c>
      <c r="D6478" s="33" t="s">
        <v>4958</v>
      </c>
      <c r="E6478" s="34">
        <v>-13.5</v>
      </c>
      <c r="F6478" s="34">
        <v>9.1999999999999993</v>
      </c>
      <c r="G6478" s="35">
        <v>483</v>
      </c>
      <c r="H6478" s="35">
        <v>13</v>
      </c>
      <c r="I6478" s="36"/>
    </row>
    <row r="6479" spans="2:9" ht="15.75" thickTop="1" thickBot="1" x14ac:dyDescent="0.25">
      <c r="B6479" s="22">
        <v>6474</v>
      </c>
      <c r="C6479" s="32">
        <v>86159</v>
      </c>
      <c r="D6479" s="33" t="s">
        <v>4958</v>
      </c>
      <c r="E6479" s="34">
        <v>-13.5</v>
      </c>
      <c r="F6479" s="34">
        <v>9.1</v>
      </c>
      <c r="G6479" s="35">
        <v>496</v>
      </c>
      <c r="H6479" s="35">
        <v>13</v>
      </c>
      <c r="I6479" s="36"/>
    </row>
    <row r="6480" spans="2:9" ht="15.75" thickTop="1" thickBot="1" x14ac:dyDescent="0.25">
      <c r="B6480" s="22">
        <v>6475</v>
      </c>
      <c r="C6480" s="32">
        <v>86161</v>
      </c>
      <c r="D6480" s="33" t="s">
        <v>4958</v>
      </c>
      <c r="E6480" s="34">
        <v>-14.1</v>
      </c>
      <c r="F6480" s="34">
        <v>8.9</v>
      </c>
      <c r="G6480" s="35">
        <v>488</v>
      </c>
      <c r="H6480" s="35">
        <v>13</v>
      </c>
      <c r="I6480" s="36"/>
    </row>
    <row r="6481" spans="2:9" ht="15.75" thickTop="1" thickBot="1" x14ac:dyDescent="0.25">
      <c r="B6481" s="22">
        <v>6476</v>
      </c>
      <c r="C6481" s="32">
        <v>86163</v>
      </c>
      <c r="D6481" s="33" t="s">
        <v>4958</v>
      </c>
      <c r="E6481" s="34">
        <v>-13.9</v>
      </c>
      <c r="F6481" s="34">
        <v>8.9</v>
      </c>
      <c r="G6481" s="35">
        <v>485</v>
      </c>
      <c r="H6481" s="35">
        <v>13</v>
      </c>
      <c r="I6481" s="36"/>
    </row>
    <row r="6482" spans="2:9" ht="15.75" thickTop="1" thickBot="1" x14ac:dyDescent="0.25">
      <c r="B6482" s="22">
        <v>6477</v>
      </c>
      <c r="C6482" s="32">
        <v>86165</v>
      </c>
      <c r="D6482" s="33" t="s">
        <v>4958</v>
      </c>
      <c r="E6482" s="34">
        <v>-13.7</v>
      </c>
      <c r="F6482" s="34">
        <v>9.1</v>
      </c>
      <c r="G6482" s="35">
        <v>472</v>
      </c>
      <c r="H6482" s="35">
        <v>13</v>
      </c>
      <c r="I6482" s="36"/>
    </row>
    <row r="6483" spans="2:9" ht="15.75" thickTop="1" thickBot="1" x14ac:dyDescent="0.25">
      <c r="B6483" s="22">
        <v>6478</v>
      </c>
      <c r="C6483" s="32">
        <v>86167</v>
      </c>
      <c r="D6483" s="33" t="s">
        <v>4958</v>
      </c>
      <c r="E6483" s="34">
        <v>-14</v>
      </c>
      <c r="F6483" s="34">
        <v>9</v>
      </c>
      <c r="G6483" s="35">
        <v>467</v>
      </c>
      <c r="H6483" s="35">
        <v>13</v>
      </c>
      <c r="I6483" s="36"/>
    </row>
    <row r="6484" spans="2:9" ht="15.75" thickTop="1" thickBot="1" x14ac:dyDescent="0.25">
      <c r="B6484" s="22">
        <v>6479</v>
      </c>
      <c r="C6484" s="32">
        <v>86169</v>
      </c>
      <c r="D6484" s="33" t="s">
        <v>4958</v>
      </c>
      <c r="E6484" s="34">
        <v>-14.3</v>
      </c>
      <c r="F6484" s="34">
        <v>8.8000000000000007</v>
      </c>
      <c r="G6484" s="35">
        <v>458</v>
      </c>
      <c r="H6484" s="35">
        <v>13</v>
      </c>
      <c r="I6484" s="36"/>
    </row>
    <row r="6485" spans="2:9" ht="15.75" thickTop="1" thickBot="1" x14ac:dyDescent="0.25">
      <c r="B6485" s="22">
        <v>6480</v>
      </c>
      <c r="C6485" s="32">
        <v>86179</v>
      </c>
      <c r="D6485" s="33" t="s">
        <v>4958</v>
      </c>
      <c r="E6485" s="34">
        <v>-14.1</v>
      </c>
      <c r="F6485" s="34">
        <v>8.6</v>
      </c>
      <c r="G6485" s="35">
        <v>514</v>
      </c>
      <c r="H6485" s="35">
        <v>13</v>
      </c>
      <c r="I6485" s="36"/>
    </row>
    <row r="6486" spans="2:9" ht="15.75" thickTop="1" thickBot="1" x14ac:dyDescent="0.25">
      <c r="B6486" s="22">
        <v>6481</v>
      </c>
      <c r="C6486" s="32">
        <v>86199</v>
      </c>
      <c r="D6486" s="33" t="s">
        <v>4958</v>
      </c>
      <c r="E6486" s="34">
        <v>-14.2</v>
      </c>
      <c r="F6486" s="34">
        <v>8.6</v>
      </c>
      <c r="G6486" s="35">
        <v>494</v>
      </c>
      <c r="H6486" s="35">
        <v>13</v>
      </c>
      <c r="I6486" s="36"/>
    </row>
    <row r="6487" spans="2:9" ht="15.75" thickTop="1" thickBot="1" x14ac:dyDescent="0.25">
      <c r="B6487" s="22">
        <v>6482</v>
      </c>
      <c r="C6487" s="32">
        <v>86316</v>
      </c>
      <c r="D6487" s="33" t="s">
        <v>4959</v>
      </c>
      <c r="E6487" s="34">
        <v>-14.3</v>
      </c>
      <c r="F6487" s="34">
        <v>8.6</v>
      </c>
      <c r="G6487" s="35">
        <v>513</v>
      </c>
      <c r="H6487" s="35">
        <v>13</v>
      </c>
      <c r="I6487" s="36"/>
    </row>
    <row r="6488" spans="2:9" ht="15.75" thickTop="1" thickBot="1" x14ac:dyDescent="0.25">
      <c r="B6488" s="22">
        <v>6483</v>
      </c>
      <c r="C6488" s="32">
        <v>86343</v>
      </c>
      <c r="D6488" s="33" t="s">
        <v>4960</v>
      </c>
      <c r="E6488" s="34">
        <v>-14.3</v>
      </c>
      <c r="F6488" s="34">
        <v>8.6999999999999993</v>
      </c>
      <c r="G6488" s="35">
        <v>522</v>
      </c>
      <c r="H6488" s="35">
        <v>13</v>
      </c>
      <c r="I6488" s="36"/>
    </row>
    <row r="6489" spans="2:9" ht="15.75" thickTop="1" thickBot="1" x14ac:dyDescent="0.25">
      <c r="B6489" s="22">
        <v>6484</v>
      </c>
      <c r="C6489" s="32">
        <v>86356</v>
      </c>
      <c r="D6489" s="33" t="s">
        <v>4961</v>
      </c>
      <c r="E6489" s="34">
        <v>-14.3</v>
      </c>
      <c r="F6489" s="34">
        <v>8.6999999999999993</v>
      </c>
      <c r="G6489" s="35">
        <v>461</v>
      </c>
      <c r="H6489" s="35">
        <v>13</v>
      </c>
      <c r="I6489" s="36"/>
    </row>
    <row r="6490" spans="2:9" ht="15.75" thickTop="1" thickBot="1" x14ac:dyDescent="0.25">
      <c r="B6490" s="22">
        <v>6485</v>
      </c>
      <c r="C6490" s="32">
        <v>86368</v>
      </c>
      <c r="D6490" s="33" t="s">
        <v>4962</v>
      </c>
      <c r="E6490" s="34">
        <v>-14.3</v>
      </c>
      <c r="F6490" s="34">
        <v>8.6999999999999993</v>
      </c>
      <c r="G6490" s="35">
        <v>460</v>
      </c>
      <c r="H6490" s="35">
        <v>13</v>
      </c>
      <c r="I6490" s="36"/>
    </row>
    <row r="6491" spans="2:9" ht="15.75" thickTop="1" thickBot="1" x14ac:dyDescent="0.25">
      <c r="B6491" s="22">
        <v>6486</v>
      </c>
      <c r="C6491" s="32">
        <v>86381</v>
      </c>
      <c r="D6491" s="33" t="s">
        <v>4963</v>
      </c>
      <c r="E6491" s="34">
        <v>-13.1</v>
      </c>
      <c r="F6491" s="34">
        <v>8.6</v>
      </c>
      <c r="G6491" s="35">
        <v>575</v>
      </c>
      <c r="H6491" s="35">
        <v>13</v>
      </c>
      <c r="I6491" s="36"/>
    </row>
    <row r="6492" spans="2:9" ht="15.75" thickTop="1" thickBot="1" x14ac:dyDescent="0.25">
      <c r="B6492" s="22">
        <v>6487</v>
      </c>
      <c r="C6492" s="32">
        <v>86391</v>
      </c>
      <c r="D6492" s="33" t="s">
        <v>4964</v>
      </c>
      <c r="E6492" s="34">
        <v>-14.1</v>
      </c>
      <c r="F6492" s="34">
        <v>8.6999999999999993</v>
      </c>
      <c r="G6492" s="35">
        <v>504</v>
      </c>
      <c r="H6492" s="35">
        <v>13</v>
      </c>
      <c r="I6492" s="36"/>
    </row>
    <row r="6493" spans="2:9" ht="15.75" thickTop="1" thickBot="1" x14ac:dyDescent="0.25">
      <c r="B6493" s="22">
        <v>6488</v>
      </c>
      <c r="C6493" s="32">
        <v>86399</v>
      </c>
      <c r="D6493" s="33" t="s">
        <v>4965</v>
      </c>
      <c r="E6493" s="34">
        <v>-14.6</v>
      </c>
      <c r="F6493" s="34">
        <v>8.5</v>
      </c>
      <c r="G6493" s="35">
        <v>552</v>
      </c>
      <c r="H6493" s="35">
        <v>13</v>
      </c>
      <c r="I6493" s="36"/>
    </row>
    <row r="6494" spans="2:9" ht="15.75" thickTop="1" thickBot="1" x14ac:dyDescent="0.25">
      <c r="B6494" s="22">
        <v>6489</v>
      </c>
      <c r="C6494" s="32">
        <v>86405</v>
      </c>
      <c r="D6494" s="33" t="s">
        <v>4966</v>
      </c>
      <c r="E6494" s="34">
        <v>-13.7</v>
      </c>
      <c r="F6494" s="34">
        <v>8.9</v>
      </c>
      <c r="G6494" s="35">
        <v>427</v>
      </c>
      <c r="H6494" s="35">
        <v>13</v>
      </c>
      <c r="I6494" s="36"/>
    </row>
    <row r="6495" spans="2:9" ht="15.75" thickTop="1" thickBot="1" x14ac:dyDescent="0.25">
      <c r="B6495" s="22">
        <v>6490</v>
      </c>
      <c r="C6495" s="32">
        <v>86415</v>
      </c>
      <c r="D6495" s="33" t="s">
        <v>4967</v>
      </c>
      <c r="E6495" s="34">
        <v>-14.4</v>
      </c>
      <c r="F6495" s="34">
        <v>8.6</v>
      </c>
      <c r="G6495" s="35">
        <v>529</v>
      </c>
      <c r="H6495" s="35">
        <v>13</v>
      </c>
      <c r="I6495" s="36"/>
    </row>
    <row r="6496" spans="2:9" ht="15.75" thickTop="1" thickBot="1" x14ac:dyDescent="0.25">
      <c r="B6496" s="22">
        <v>6491</v>
      </c>
      <c r="C6496" s="32">
        <v>86420</v>
      </c>
      <c r="D6496" s="33" t="s">
        <v>4968</v>
      </c>
      <c r="E6496" s="34">
        <v>-14.1</v>
      </c>
      <c r="F6496" s="34">
        <v>8.8000000000000007</v>
      </c>
      <c r="G6496" s="35">
        <v>467</v>
      </c>
      <c r="H6496" s="35">
        <v>13</v>
      </c>
      <c r="I6496" s="36"/>
    </row>
    <row r="6497" spans="2:9" ht="15.75" thickTop="1" thickBot="1" x14ac:dyDescent="0.25">
      <c r="B6497" s="22">
        <v>6492</v>
      </c>
      <c r="C6497" s="32">
        <v>86424</v>
      </c>
      <c r="D6497" s="33" t="s">
        <v>4969</v>
      </c>
      <c r="E6497" s="34">
        <v>-13.5</v>
      </c>
      <c r="F6497" s="34">
        <v>8.9</v>
      </c>
      <c r="G6497" s="35">
        <v>462</v>
      </c>
      <c r="H6497" s="35">
        <v>13</v>
      </c>
      <c r="I6497" s="36"/>
    </row>
    <row r="6498" spans="2:9" ht="15.75" thickTop="1" thickBot="1" x14ac:dyDescent="0.25">
      <c r="B6498" s="22">
        <v>6493</v>
      </c>
      <c r="C6498" s="32">
        <v>86438</v>
      </c>
      <c r="D6498" s="33" t="s">
        <v>4970</v>
      </c>
      <c r="E6498" s="34">
        <v>-14.4</v>
      </c>
      <c r="F6498" s="34">
        <v>8.6</v>
      </c>
      <c r="G6498" s="35">
        <v>499</v>
      </c>
      <c r="H6498" s="35">
        <v>13</v>
      </c>
      <c r="I6498" s="36"/>
    </row>
    <row r="6499" spans="2:9" ht="15.75" thickTop="1" thickBot="1" x14ac:dyDescent="0.25">
      <c r="B6499" s="22">
        <v>6494</v>
      </c>
      <c r="C6499" s="32">
        <v>86441</v>
      </c>
      <c r="D6499" s="33" t="s">
        <v>4971</v>
      </c>
      <c r="E6499" s="34">
        <v>-13.6</v>
      </c>
      <c r="F6499" s="34">
        <v>8.9</v>
      </c>
      <c r="G6499" s="35">
        <v>443</v>
      </c>
      <c r="H6499" s="35">
        <v>13</v>
      </c>
      <c r="I6499" s="36"/>
    </row>
    <row r="6500" spans="2:9" ht="15.75" thickTop="1" thickBot="1" x14ac:dyDescent="0.25">
      <c r="B6500" s="22">
        <v>6495</v>
      </c>
      <c r="C6500" s="32">
        <v>86444</v>
      </c>
      <c r="D6500" s="33" t="s">
        <v>4972</v>
      </c>
      <c r="E6500" s="34">
        <v>-14.3</v>
      </c>
      <c r="F6500" s="34">
        <v>8.6</v>
      </c>
      <c r="G6500" s="35">
        <v>472</v>
      </c>
      <c r="H6500" s="35">
        <v>13</v>
      </c>
      <c r="I6500" s="36"/>
    </row>
    <row r="6501" spans="2:9" ht="15.75" thickTop="1" thickBot="1" x14ac:dyDescent="0.25">
      <c r="B6501" s="22">
        <v>6496</v>
      </c>
      <c r="C6501" s="32">
        <v>86447</v>
      </c>
      <c r="D6501" s="33" t="s">
        <v>4973</v>
      </c>
      <c r="E6501" s="34">
        <v>-14.5</v>
      </c>
      <c r="F6501" s="34">
        <v>8.6</v>
      </c>
      <c r="G6501" s="35">
        <v>487</v>
      </c>
      <c r="H6501" s="35">
        <v>13</v>
      </c>
      <c r="I6501" s="36"/>
    </row>
    <row r="6502" spans="2:9" ht="15.75" thickTop="1" thickBot="1" x14ac:dyDescent="0.25">
      <c r="B6502" s="22">
        <v>6497</v>
      </c>
      <c r="C6502" s="32">
        <v>86450</v>
      </c>
      <c r="D6502" s="33" t="s">
        <v>4974</v>
      </c>
      <c r="E6502" s="34">
        <v>-13.6</v>
      </c>
      <c r="F6502" s="34">
        <v>8.8000000000000007</v>
      </c>
      <c r="G6502" s="35">
        <v>458</v>
      </c>
      <c r="H6502" s="35">
        <v>13</v>
      </c>
      <c r="I6502" s="36"/>
    </row>
    <row r="6503" spans="2:9" ht="15.75" thickTop="1" thickBot="1" x14ac:dyDescent="0.25">
      <c r="B6503" s="22">
        <v>6498</v>
      </c>
      <c r="C6503" s="32">
        <v>86453</v>
      </c>
      <c r="D6503" s="33" t="s">
        <v>4975</v>
      </c>
      <c r="E6503" s="34">
        <v>-14.5</v>
      </c>
      <c r="F6503" s="34">
        <v>8.6</v>
      </c>
      <c r="G6503" s="35">
        <v>481</v>
      </c>
      <c r="H6503" s="35">
        <v>13</v>
      </c>
      <c r="I6503" s="36"/>
    </row>
    <row r="6504" spans="2:9" ht="15.75" thickTop="1" thickBot="1" x14ac:dyDescent="0.25">
      <c r="B6504" s="22">
        <v>6499</v>
      </c>
      <c r="C6504" s="32">
        <v>86456</v>
      </c>
      <c r="D6504" s="33" t="s">
        <v>4976</v>
      </c>
      <c r="E6504" s="34">
        <v>-14.3</v>
      </c>
      <c r="F6504" s="34">
        <v>8.6999999999999993</v>
      </c>
      <c r="G6504" s="35">
        <v>465</v>
      </c>
      <c r="H6504" s="35">
        <v>13</v>
      </c>
      <c r="I6504" s="36"/>
    </row>
    <row r="6505" spans="2:9" ht="15.75" thickTop="1" thickBot="1" x14ac:dyDescent="0.25">
      <c r="B6505" s="22">
        <v>6500</v>
      </c>
      <c r="C6505" s="32">
        <v>86459</v>
      </c>
      <c r="D6505" s="33" t="s">
        <v>4977</v>
      </c>
      <c r="E6505" s="34">
        <v>-14.1</v>
      </c>
      <c r="F6505" s="34">
        <v>8.6999999999999993</v>
      </c>
      <c r="G6505" s="35">
        <v>503</v>
      </c>
      <c r="H6505" s="35">
        <v>13</v>
      </c>
      <c r="I6505" s="36"/>
    </row>
    <row r="6506" spans="2:9" ht="15.75" thickTop="1" thickBot="1" x14ac:dyDescent="0.25">
      <c r="B6506" s="22">
        <v>6501</v>
      </c>
      <c r="C6506" s="32">
        <v>86462</v>
      </c>
      <c r="D6506" s="33" t="s">
        <v>4978</v>
      </c>
      <c r="E6506" s="34">
        <v>-14.3</v>
      </c>
      <c r="F6506" s="34">
        <v>8.8000000000000007</v>
      </c>
      <c r="G6506" s="35">
        <v>451</v>
      </c>
      <c r="H6506" s="35">
        <v>13</v>
      </c>
      <c r="I6506" s="36"/>
    </row>
    <row r="6507" spans="2:9" ht="15.75" thickTop="1" thickBot="1" x14ac:dyDescent="0.25">
      <c r="B6507" s="22">
        <v>6502</v>
      </c>
      <c r="C6507" s="32">
        <v>86465</v>
      </c>
      <c r="D6507" s="33" t="s">
        <v>4979</v>
      </c>
      <c r="E6507" s="34">
        <v>-13.9</v>
      </c>
      <c r="F6507" s="34">
        <v>8.5</v>
      </c>
      <c r="G6507" s="35">
        <v>522</v>
      </c>
      <c r="H6507" s="35">
        <v>13</v>
      </c>
      <c r="I6507" s="36"/>
    </row>
    <row r="6508" spans="2:9" ht="15.75" thickTop="1" thickBot="1" x14ac:dyDescent="0.25">
      <c r="B6508" s="22">
        <v>6503</v>
      </c>
      <c r="C6508" s="32">
        <v>86470</v>
      </c>
      <c r="D6508" s="33" t="s">
        <v>4980</v>
      </c>
      <c r="E6508" s="34">
        <v>-13.5</v>
      </c>
      <c r="F6508" s="34">
        <v>8.6</v>
      </c>
      <c r="G6508" s="35">
        <v>546</v>
      </c>
      <c r="H6508" s="35">
        <v>13</v>
      </c>
      <c r="I6508" s="36"/>
    </row>
    <row r="6509" spans="2:9" ht="15.75" thickTop="1" thickBot="1" x14ac:dyDescent="0.25">
      <c r="B6509" s="22">
        <v>6504</v>
      </c>
      <c r="C6509" s="32">
        <v>86473</v>
      </c>
      <c r="D6509" s="33" t="s">
        <v>4981</v>
      </c>
      <c r="E6509" s="34">
        <v>-14.1</v>
      </c>
      <c r="F6509" s="34">
        <v>8.6</v>
      </c>
      <c r="G6509" s="35">
        <v>529</v>
      </c>
      <c r="H6509" s="35">
        <v>13</v>
      </c>
      <c r="I6509" s="36"/>
    </row>
    <row r="6510" spans="2:9" ht="15.75" thickTop="1" thickBot="1" x14ac:dyDescent="0.25">
      <c r="B6510" s="22">
        <v>6505</v>
      </c>
      <c r="C6510" s="32">
        <v>86476</v>
      </c>
      <c r="D6510" s="33" t="s">
        <v>4982</v>
      </c>
      <c r="E6510" s="34">
        <v>-13.2</v>
      </c>
      <c r="F6510" s="34">
        <v>8.6</v>
      </c>
      <c r="G6510" s="35">
        <v>545</v>
      </c>
      <c r="H6510" s="35">
        <v>13</v>
      </c>
      <c r="I6510" s="36"/>
    </row>
    <row r="6511" spans="2:9" ht="15.75" thickTop="1" thickBot="1" x14ac:dyDescent="0.25">
      <c r="B6511" s="22">
        <v>6506</v>
      </c>
      <c r="C6511" s="32">
        <v>86477</v>
      </c>
      <c r="D6511" s="33" t="s">
        <v>4983</v>
      </c>
      <c r="E6511" s="34">
        <v>-13.9</v>
      </c>
      <c r="F6511" s="34">
        <v>8.6</v>
      </c>
      <c r="G6511" s="35">
        <v>505</v>
      </c>
      <c r="H6511" s="35">
        <v>13</v>
      </c>
      <c r="I6511" s="36"/>
    </row>
    <row r="6512" spans="2:9" ht="15.75" thickTop="1" thickBot="1" x14ac:dyDescent="0.25">
      <c r="B6512" s="22">
        <v>6507</v>
      </c>
      <c r="C6512" s="32">
        <v>86479</v>
      </c>
      <c r="D6512" s="33" t="s">
        <v>4984</v>
      </c>
      <c r="E6512" s="34">
        <v>-13.7</v>
      </c>
      <c r="F6512" s="34">
        <v>8.8000000000000007</v>
      </c>
      <c r="G6512" s="35">
        <v>504</v>
      </c>
      <c r="H6512" s="35">
        <v>13</v>
      </c>
      <c r="I6512" s="36"/>
    </row>
    <row r="6513" spans="2:9" ht="15.75" thickTop="1" thickBot="1" x14ac:dyDescent="0.25">
      <c r="B6513" s="22">
        <v>6508</v>
      </c>
      <c r="C6513" s="32">
        <v>86480</v>
      </c>
      <c r="D6513" s="33" t="s">
        <v>4985</v>
      </c>
      <c r="E6513" s="34">
        <v>-13.2</v>
      </c>
      <c r="F6513" s="34">
        <v>8.6999999999999993</v>
      </c>
      <c r="G6513" s="35">
        <v>530</v>
      </c>
      <c r="H6513" s="35">
        <v>13</v>
      </c>
      <c r="I6513" s="36"/>
    </row>
    <row r="6514" spans="2:9" ht="15.75" thickTop="1" thickBot="1" x14ac:dyDescent="0.25">
      <c r="B6514" s="22">
        <v>6509</v>
      </c>
      <c r="C6514" s="32">
        <v>86482</v>
      </c>
      <c r="D6514" s="33" t="s">
        <v>4986</v>
      </c>
      <c r="E6514" s="34">
        <v>-14.2</v>
      </c>
      <c r="F6514" s="34">
        <v>8.6</v>
      </c>
      <c r="G6514" s="35">
        <v>505</v>
      </c>
      <c r="H6514" s="35">
        <v>13</v>
      </c>
      <c r="I6514" s="36"/>
    </row>
    <row r="6515" spans="2:9" ht="15.75" thickTop="1" thickBot="1" x14ac:dyDescent="0.25">
      <c r="B6515" s="22">
        <v>6510</v>
      </c>
      <c r="C6515" s="32">
        <v>86483</v>
      </c>
      <c r="D6515" s="33" t="s">
        <v>4987</v>
      </c>
      <c r="E6515" s="34">
        <v>-13.6</v>
      </c>
      <c r="F6515" s="34">
        <v>8.8000000000000007</v>
      </c>
      <c r="G6515" s="35">
        <v>514</v>
      </c>
      <c r="H6515" s="35">
        <v>13</v>
      </c>
      <c r="I6515" s="36"/>
    </row>
    <row r="6516" spans="2:9" ht="15.75" thickTop="1" thickBot="1" x14ac:dyDescent="0.25">
      <c r="B6516" s="22">
        <v>6511</v>
      </c>
      <c r="C6516" s="32">
        <v>86485</v>
      </c>
      <c r="D6516" s="33" t="s">
        <v>4988</v>
      </c>
      <c r="E6516" s="34">
        <v>-14.2</v>
      </c>
      <c r="F6516" s="34">
        <v>8.6999999999999993</v>
      </c>
      <c r="G6516" s="35">
        <v>457</v>
      </c>
      <c r="H6516" s="35">
        <v>13</v>
      </c>
      <c r="I6516" s="36"/>
    </row>
    <row r="6517" spans="2:9" ht="15.75" thickTop="1" thickBot="1" x14ac:dyDescent="0.25">
      <c r="B6517" s="22">
        <v>6512</v>
      </c>
      <c r="C6517" s="32">
        <v>86486</v>
      </c>
      <c r="D6517" s="33" t="s">
        <v>4989</v>
      </c>
      <c r="E6517" s="34">
        <v>-14.1</v>
      </c>
      <c r="F6517" s="34">
        <v>8.4</v>
      </c>
      <c r="G6517" s="35">
        <v>544</v>
      </c>
      <c r="H6517" s="35">
        <v>13</v>
      </c>
      <c r="I6517" s="36"/>
    </row>
    <row r="6518" spans="2:9" ht="15.75" thickTop="1" thickBot="1" x14ac:dyDescent="0.25">
      <c r="B6518" s="22">
        <v>6513</v>
      </c>
      <c r="C6518" s="32">
        <v>86488</v>
      </c>
      <c r="D6518" s="33" t="s">
        <v>4990</v>
      </c>
      <c r="E6518" s="34">
        <v>-13</v>
      </c>
      <c r="F6518" s="34">
        <v>8.8000000000000007</v>
      </c>
      <c r="G6518" s="35">
        <v>512</v>
      </c>
      <c r="H6518" s="35">
        <v>13</v>
      </c>
      <c r="I6518" s="36"/>
    </row>
    <row r="6519" spans="2:9" ht="15.75" thickTop="1" thickBot="1" x14ac:dyDescent="0.25">
      <c r="B6519" s="22">
        <v>6514</v>
      </c>
      <c r="C6519" s="32">
        <v>86489</v>
      </c>
      <c r="D6519" s="33" t="s">
        <v>4991</v>
      </c>
      <c r="E6519" s="34">
        <v>-13</v>
      </c>
      <c r="F6519" s="34">
        <v>8.8000000000000007</v>
      </c>
      <c r="G6519" s="35">
        <v>497</v>
      </c>
      <c r="H6519" s="35">
        <v>13</v>
      </c>
      <c r="I6519" s="36"/>
    </row>
    <row r="6520" spans="2:9" ht="15.75" thickTop="1" thickBot="1" x14ac:dyDescent="0.25">
      <c r="B6520" s="22">
        <v>6515</v>
      </c>
      <c r="C6520" s="32">
        <v>86491</v>
      </c>
      <c r="D6520" s="33" t="s">
        <v>4992</v>
      </c>
      <c r="E6520" s="34">
        <v>-13.1</v>
      </c>
      <c r="F6520" s="34">
        <v>8.6999999999999993</v>
      </c>
      <c r="G6520" s="35">
        <v>529</v>
      </c>
      <c r="H6520" s="35">
        <v>13</v>
      </c>
      <c r="I6520" s="36"/>
    </row>
    <row r="6521" spans="2:9" ht="15.75" thickTop="1" thickBot="1" x14ac:dyDescent="0.25">
      <c r="B6521" s="22">
        <v>6516</v>
      </c>
      <c r="C6521" s="32">
        <v>86492</v>
      </c>
      <c r="D6521" s="33" t="s">
        <v>4993</v>
      </c>
      <c r="E6521" s="34">
        <v>-14.6</v>
      </c>
      <c r="F6521" s="34">
        <v>8.5</v>
      </c>
      <c r="G6521" s="35">
        <v>546</v>
      </c>
      <c r="H6521" s="35">
        <v>13</v>
      </c>
      <c r="I6521" s="36"/>
    </row>
    <row r="6522" spans="2:9" ht="15.75" thickTop="1" thickBot="1" x14ac:dyDescent="0.25">
      <c r="B6522" s="22">
        <v>6517</v>
      </c>
      <c r="C6522" s="32">
        <v>86494</v>
      </c>
      <c r="D6522" s="33" t="s">
        <v>4994</v>
      </c>
      <c r="E6522" s="34">
        <v>-13.8</v>
      </c>
      <c r="F6522" s="34">
        <v>8.6999999999999993</v>
      </c>
      <c r="G6522" s="35">
        <v>465</v>
      </c>
      <c r="H6522" s="35">
        <v>13</v>
      </c>
      <c r="I6522" s="36"/>
    </row>
    <row r="6523" spans="2:9" ht="15.75" thickTop="1" thickBot="1" x14ac:dyDescent="0.25">
      <c r="B6523" s="22">
        <v>6518</v>
      </c>
      <c r="C6523" s="32">
        <v>86495</v>
      </c>
      <c r="D6523" s="33" t="s">
        <v>4585</v>
      </c>
      <c r="E6523" s="34">
        <v>-14.5</v>
      </c>
      <c r="F6523" s="34">
        <v>8.4</v>
      </c>
      <c r="G6523" s="35">
        <v>554</v>
      </c>
      <c r="H6523" s="35">
        <v>13</v>
      </c>
      <c r="I6523" s="36"/>
    </row>
    <row r="6524" spans="2:9" ht="15.75" thickTop="1" thickBot="1" x14ac:dyDescent="0.25">
      <c r="B6524" s="22">
        <v>6519</v>
      </c>
      <c r="C6524" s="32">
        <v>86497</v>
      </c>
      <c r="D6524" s="33" t="s">
        <v>4995</v>
      </c>
      <c r="E6524" s="34">
        <v>-13.8</v>
      </c>
      <c r="F6524" s="34">
        <v>8.8000000000000007</v>
      </c>
      <c r="G6524" s="35">
        <v>473</v>
      </c>
      <c r="H6524" s="35">
        <v>13</v>
      </c>
      <c r="I6524" s="36"/>
    </row>
    <row r="6525" spans="2:9" ht="15.75" thickTop="1" thickBot="1" x14ac:dyDescent="0.25">
      <c r="B6525" s="22">
        <v>6520</v>
      </c>
      <c r="C6525" s="32">
        <v>86498</v>
      </c>
      <c r="D6525" s="33" t="s">
        <v>4996</v>
      </c>
      <c r="E6525" s="34">
        <v>-13.2</v>
      </c>
      <c r="F6525" s="34">
        <v>8.6</v>
      </c>
      <c r="G6525" s="35">
        <v>551</v>
      </c>
      <c r="H6525" s="35">
        <v>13</v>
      </c>
      <c r="I6525" s="36"/>
    </row>
    <row r="6526" spans="2:9" ht="15.75" thickTop="1" thickBot="1" x14ac:dyDescent="0.25">
      <c r="B6526" s="22">
        <v>6521</v>
      </c>
      <c r="C6526" s="32">
        <v>86500</v>
      </c>
      <c r="D6526" s="33" t="s">
        <v>4997</v>
      </c>
      <c r="E6526" s="34">
        <v>-14.1</v>
      </c>
      <c r="F6526" s="34">
        <v>8.6</v>
      </c>
      <c r="G6526" s="35">
        <v>516</v>
      </c>
      <c r="H6526" s="35">
        <v>13</v>
      </c>
      <c r="I6526" s="36"/>
    </row>
    <row r="6527" spans="2:9" ht="15.75" thickTop="1" thickBot="1" x14ac:dyDescent="0.25">
      <c r="B6527" s="22">
        <v>6522</v>
      </c>
      <c r="C6527" s="32">
        <v>86502</v>
      </c>
      <c r="D6527" s="33" t="s">
        <v>4998</v>
      </c>
      <c r="E6527" s="34">
        <v>-13.8</v>
      </c>
      <c r="F6527" s="34">
        <v>8.6</v>
      </c>
      <c r="G6527" s="35">
        <v>500</v>
      </c>
      <c r="H6527" s="35">
        <v>13</v>
      </c>
      <c r="I6527" s="36"/>
    </row>
    <row r="6528" spans="2:9" ht="15.75" thickTop="1" thickBot="1" x14ac:dyDescent="0.25">
      <c r="B6528" s="22">
        <v>6523</v>
      </c>
      <c r="C6528" s="32">
        <v>86504</v>
      </c>
      <c r="D6528" s="33" t="s">
        <v>4999</v>
      </c>
      <c r="E6528" s="34">
        <v>-14.5</v>
      </c>
      <c r="F6528" s="34">
        <v>8.6</v>
      </c>
      <c r="G6528" s="35">
        <v>518</v>
      </c>
      <c r="H6528" s="35">
        <v>13</v>
      </c>
      <c r="I6528" s="36"/>
    </row>
    <row r="6529" spans="2:9" ht="15.75" thickTop="1" thickBot="1" x14ac:dyDescent="0.25">
      <c r="B6529" s="22">
        <v>6524</v>
      </c>
      <c r="C6529" s="32">
        <v>86505</v>
      </c>
      <c r="D6529" s="33" t="s">
        <v>5000</v>
      </c>
      <c r="E6529" s="34">
        <v>-13.3</v>
      </c>
      <c r="F6529" s="34">
        <v>8.6999999999999993</v>
      </c>
      <c r="G6529" s="35">
        <v>514</v>
      </c>
      <c r="H6529" s="35">
        <v>13</v>
      </c>
      <c r="I6529" s="36"/>
    </row>
    <row r="6530" spans="2:9" ht="15.75" thickTop="1" thickBot="1" x14ac:dyDescent="0.25">
      <c r="B6530" s="22">
        <v>6525</v>
      </c>
      <c r="C6530" s="32">
        <v>86507</v>
      </c>
      <c r="D6530" s="33" t="s">
        <v>5001</v>
      </c>
      <c r="E6530" s="34">
        <v>-14.5</v>
      </c>
      <c r="F6530" s="34">
        <v>8.6</v>
      </c>
      <c r="G6530" s="35">
        <v>532</v>
      </c>
      <c r="H6530" s="35">
        <v>13</v>
      </c>
      <c r="I6530" s="36"/>
    </row>
    <row r="6531" spans="2:9" ht="15.75" thickTop="1" thickBot="1" x14ac:dyDescent="0.25">
      <c r="B6531" s="22">
        <v>6526</v>
      </c>
      <c r="C6531" s="32">
        <v>86508</v>
      </c>
      <c r="D6531" s="33" t="s">
        <v>5002</v>
      </c>
      <c r="E6531" s="34">
        <v>-14.3</v>
      </c>
      <c r="F6531" s="34">
        <v>8.8000000000000007</v>
      </c>
      <c r="G6531" s="35">
        <v>444</v>
      </c>
      <c r="H6531" s="35">
        <v>13</v>
      </c>
      <c r="I6531" s="36"/>
    </row>
    <row r="6532" spans="2:9" ht="15.75" thickTop="1" thickBot="1" x14ac:dyDescent="0.25">
      <c r="B6532" s="22">
        <v>6527</v>
      </c>
      <c r="C6532" s="32">
        <v>86510</v>
      </c>
      <c r="D6532" s="33" t="s">
        <v>5003</v>
      </c>
      <c r="E6532" s="34">
        <v>-14.3</v>
      </c>
      <c r="F6532" s="34">
        <v>8.6</v>
      </c>
      <c r="G6532" s="35">
        <v>524</v>
      </c>
      <c r="H6532" s="35">
        <v>13</v>
      </c>
      <c r="I6532" s="36"/>
    </row>
    <row r="6533" spans="2:9" ht="15.75" thickTop="1" thickBot="1" x14ac:dyDescent="0.25">
      <c r="B6533" s="22">
        <v>6528</v>
      </c>
      <c r="C6533" s="32">
        <v>86511</v>
      </c>
      <c r="D6533" s="33" t="s">
        <v>5004</v>
      </c>
      <c r="E6533" s="34">
        <v>-14.5</v>
      </c>
      <c r="F6533" s="34">
        <v>8.6</v>
      </c>
      <c r="G6533" s="35">
        <v>527</v>
      </c>
      <c r="H6533" s="35">
        <v>13</v>
      </c>
      <c r="I6533" s="36"/>
    </row>
    <row r="6534" spans="2:9" ht="15.75" thickTop="1" thickBot="1" x14ac:dyDescent="0.25">
      <c r="B6534" s="22">
        <v>6529</v>
      </c>
      <c r="C6534" s="32">
        <v>86513</v>
      </c>
      <c r="D6534" s="33" t="s">
        <v>5005</v>
      </c>
      <c r="E6534" s="34">
        <v>-13.5</v>
      </c>
      <c r="F6534" s="34">
        <v>8.5</v>
      </c>
      <c r="G6534" s="35">
        <v>565</v>
      </c>
      <c r="H6534" s="35">
        <v>13</v>
      </c>
      <c r="I6534" s="36"/>
    </row>
    <row r="6535" spans="2:9" ht="15.75" thickTop="1" thickBot="1" x14ac:dyDescent="0.25">
      <c r="B6535" s="22">
        <v>6530</v>
      </c>
      <c r="C6535" s="32">
        <v>86514</v>
      </c>
      <c r="D6535" s="33" t="s">
        <v>5006</v>
      </c>
      <c r="E6535" s="34">
        <v>-13.7</v>
      </c>
      <c r="F6535" s="34">
        <v>8.8000000000000007</v>
      </c>
      <c r="G6535" s="35">
        <v>465</v>
      </c>
      <c r="H6535" s="35">
        <v>13</v>
      </c>
      <c r="I6535" s="36"/>
    </row>
    <row r="6536" spans="2:9" ht="15.75" thickTop="1" thickBot="1" x14ac:dyDescent="0.25">
      <c r="B6536" s="22">
        <v>6531</v>
      </c>
      <c r="C6536" s="32">
        <v>86517</v>
      </c>
      <c r="D6536" s="33" t="s">
        <v>5007</v>
      </c>
      <c r="E6536" s="34">
        <v>-14.5</v>
      </c>
      <c r="F6536" s="34">
        <v>8.6</v>
      </c>
      <c r="G6536" s="35">
        <v>522</v>
      </c>
      <c r="H6536" s="35">
        <v>13</v>
      </c>
      <c r="I6536" s="36"/>
    </row>
    <row r="6537" spans="2:9" ht="15.75" thickTop="1" thickBot="1" x14ac:dyDescent="0.25">
      <c r="B6537" s="22">
        <v>6532</v>
      </c>
      <c r="C6537" s="32">
        <v>86519</v>
      </c>
      <c r="D6537" s="33" t="s">
        <v>3624</v>
      </c>
      <c r="E6537" s="34">
        <v>-13</v>
      </c>
      <c r="F6537" s="34">
        <v>8.6999999999999993</v>
      </c>
      <c r="G6537" s="35">
        <v>514</v>
      </c>
      <c r="H6537" s="35">
        <v>13</v>
      </c>
      <c r="I6537" s="36"/>
    </row>
    <row r="6538" spans="2:9" ht="15.75" thickTop="1" thickBot="1" x14ac:dyDescent="0.25">
      <c r="B6538" s="22">
        <v>6533</v>
      </c>
      <c r="C6538" s="32">
        <v>86529</v>
      </c>
      <c r="D6538" s="33" t="s">
        <v>5008</v>
      </c>
      <c r="E6538" s="34">
        <v>-13.7</v>
      </c>
      <c r="F6538" s="34">
        <v>8.8000000000000007</v>
      </c>
      <c r="G6538" s="35">
        <v>432</v>
      </c>
      <c r="H6538" s="35">
        <v>13</v>
      </c>
      <c r="I6538" s="36"/>
    </row>
    <row r="6539" spans="2:9" ht="15.75" thickTop="1" thickBot="1" x14ac:dyDescent="0.25">
      <c r="B6539" s="22">
        <v>6534</v>
      </c>
      <c r="C6539" s="32">
        <v>86551</v>
      </c>
      <c r="D6539" s="33" t="s">
        <v>5009</v>
      </c>
      <c r="E6539" s="34">
        <v>-14</v>
      </c>
      <c r="F6539" s="34">
        <v>8.8000000000000007</v>
      </c>
      <c r="G6539" s="35">
        <v>452</v>
      </c>
      <c r="H6539" s="35">
        <v>13</v>
      </c>
      <c r="I6539" s="36"/>
    </row>
    <row r="6540" spans="2:9" ht="15.75" thickTop="1" thickBot="1" x14ac:dyDescent="0.25">
      <c r="B6540" s="22">
        <v>6535</v>
      </c>
      <c r="C6540" s="32">
        <v>86554</v>
      </c>
      <c r="D6540" s="33" t="s">
        <v>5010</v>
      </c>
      <c r="E6540" s="34">
        <v>-13.8</v>
      </c>
      <c r="F6540" s="34">
        <v>8.8000000000000007</v>
      </c>
      <c r="G6540" s="35">
        <v>442</v>
      </c>
      <c r="H6540" s="35">
        <v>13</v>
      </c>
      <c r="I6540" s="36"/>
    </row>
    <row r="6541" spans="2:9" ht="15.75" thickTop="1" thickBot="1" x14ac:dyDescent="0.25">
      <c r="B6541" s="22">
        <v>6536</v>
      </c>
      <c r="C6541" s="32">
        <v>86556</v>
      </c>
      <c r="D6541" s="33" t="s">
        <v>5011</v>
      </c>
      <c r="E6541" s="34">
        <v>-13.9</v>
      </c>
      <c r="F6541" s="34">
        <v>8.6999999999999993</v>
      </c>
      <c r="G6541" s="35">
        <v>460</v>
      </c>
      <c r="H6541" s="35">
        <v>13</v>
      </c>
      <c r="I6541" s="36"/>
    </row>
    <row r="6542" spans="2:9" ht="15.75" thickTop="1" thickBot="1" x14ac:dyDescent="0.25">
      <c r="B6542" s="22">
        <v>6537</v>
      </c>
      <c r="C6542" s="32">
        <v>86558</v>
      </c>
      <c r="D6542" s="33" t="s">
        <v>5012</v>
      </c>
      <c r="E6542" s="34">
        <v>-13.6</v>
      </c>
      <c r="F6542" s="34">
        <v>9</v>
      </c>
      <c r="G6542" s="35">
        <v>390</v>
      </c>
      <c r="H6542" s="35">
        <v>13</v>
      </c>
      <c r="I6542" s="36"/>
    </row>
    <row r="6543" spans="2:9" ht="15.75" thickTop="1" thickBot="1" x14ac:dyDescent="0.25">
      <c r="B6543" s="22">
        <v>6538</v>
      </c>
      <c r="C6543" s="32">
        <v>86559</v>
      </c>
      <c r="D6543" s="33" t="s">
        <v>5013</v>
      </c>
      <c r="E6543" s="34">
        <v>-14.3</v>
      </c>
      <c r="F6543" s="34">
        <v>8.6</v>
      </c>
      <c r="G6543" s="35">
        <v>505</v>
      </c>
      <c r="H6543" s="35">
        <v>13</v>
      </c>
      <c r="I6543" s="36"/>
    </row>
    <row r="6544" spans="2:9" ht="15.75" thickTop="1" thickBot="1" x14ac:dyDescent="0.25">
      <c r="B6544" s="22">
        <v>6539</v>
      </c>
      <c r="C6544" s="32">
        <v>86561</v>
      </c>
      <c r="D6544" s="33" t="s">
        <v>5014</v>
      </c>
      <c r="E6544" s="34">
        <v>-13.8</v>
      </c>
      <c r="F6544" s="34">
        <v>8.8000000000000007</v>
      </c>
      <c r="G6544" s="35">
        <v>429</v>
      </c>
      <c r="H6544" s="35">
        <v>13</v>
      </c>
      <c r="I6544" s="36"/>
    </row>
    <row r="6545" spans="2:9" ht="15.75" thickTop="1" thickBot="1" x14ac:dyDescent="0.25">
      <c r="B6545" s="22">
        <v>6540</v>
      </c>
      <c r="C6545" s="32">
        <v>86562</v>
      </c>
      <c r="D6545" s="33" t="s">
        <v>5015</v>
      </c>
      <c r="E6545" s="34">
        <v>-13.6</v>
      </c>
      <c r="F6545" s="34">
        <v>8.9</v>
      </c>
      <c r="G6545" s="35">
        <v>401</v>
      </c>
      <c r="H6545" s="35">
        <v>13</v>
      </c>
      <c r="I6545" s="36"/>
    </row>
    <row r="6546" spans="2:9" ht="15.75" thickTop="1" thickBot="1" x14ac:dyDescent="0.25">
      <c r="B6546" s="22">
        <v>6541</v>
      </c>
      <c r="C6546" s="32">
        <v>86564</v>
      </c>
      <c r="D6546" s="33" t="s">
        <v>5016</v>
      </c>
      <c r="E6546" s="34">
        <v>-13.5</v>
      </c>
      <c r="F6546" s="34">
        <v>8.9</v>
      </c>
      <c r="G6546" s="35">
        <v>403</v>
      </c>
      <c r="H6546" s="35">
        <v>13</v>
      </c>
      <c r="I6546" s="36"/>
    </row>
    <row r="6547" spans="2:9" ht="15.75" thickTop="1" thickBot="1" x14ac:dyDescent="0.25">
      <c r="B6547" s="22">
        <v>6542</v>
      </c>
      <c r="C6547" s="32">
        <v>86565</v>
      </c>
      <c r="D6547" s="33" t="s">
        <v>5017</v>
      </c>
      <c r="E6547" s="34">
        <v>-14.1</v>
      </c>
      <c r="F6547" s="34">
        <v>8.6999999999999993</v>
      </c>
      <c r="G6547" s="35">
        <v>463</v>
      </c>
      <c r="H6547" s="35">
        <v>13</v>
      </c>
      <c r="I6547" s="36"/>
    </row>
    <row r="6548" spans="2:9" ht="15.75" thickTop="1" thickBot="1" x14ac:dyDescent="0.25">
      <c r="B6548" s="22">
        <v>6543</v>
      </c>
      <c r="C6548" s="32">
        <v>86567</v>
      </c>
      <c r="D6548" s="33" t="s">
        <v>5018</v>
      </c>
      <c r="E6548" s="34">
        <v>-14.3</v>
      </c>
      <c r="F6548" s="34">
        <v>8.6</v>
      </c>
      <c r="G6548" s="35">
        <v>505</v>
      </c>
      <c r="H6548" s="35">
        <v>13</v>
      </c>
      <c r="I6548" s="36"/>
    </row>
    <row r="6549" spans="2:9" ht="15.75" thickTop="1" thickBot="1" x14ac:dyDescent="0.25">
      <c r="B6549" s="22">
        <v>6544</v>
      </c>
      <c r="C6549" s="32">
        <v>86568</v>
      </c>
      <c r="D6549" s="33" t="s">
        <v>5019</v>
      </c>
      <c r="E6549" s="34">
        <v>-14.3</v>
      </c>
      <c r="F6549" s="34">
        <v>8.6</v>
      </c>
      <c r="G6549" s="35">
        <v>479</v>
      </c>
      <c r="H6549" s="35">
        <v>13</v>
      </c>
      <c r="I6549" s="36"/>
    </row>
    <row r="6550" spans="2:9" ht="15.75" thickTop="1" thickBot="1" x14ac:dyDescent="0.25">
      <c r="B6550" s="22">
        <v>6545</v>
      </c>
      <c r="C6550" s="32">
        <v>86570</v>
      </c>
      <c r="D6550" s="33" t="s">
        <v>5020</v>
      </c>
      <c r="E6550" s="34">
        <v>-13.8</v>
      </c>
      <c r="F6550" s="34">
        <v>8.8000000000000007</v>
      </c>
      <c r="G6550" s="35">
        <v>438</v>
      </c>
      <c r="H6550" s="35">
        <v>13</v>
      </c>
      <c r="I6550" s="36"/>
    </row>
    <row r="6551" spans="2:9" ht="15.75" thickTop="1" thickBot="1" x14ac:dyDescent="0.25">
      <c r="B6551" s="22">
        <v>6546</v>
      </c>
      <c r="C6551" s="32">
        <v>86571</v>
      </c>
      <c r="D6551" s="33" t="s">
        <v>5021</v>
      </c>
      <c r="E6551" s="34">
        <v>-13.5</v>
      </c>
      <c r="F6551" s="34">
        <v>8.9</v>
      </c>
      <c r="G6551" s="35">
        <v>409</v>
      </c>
      <c r="H6551" s="35">
        <v>13</v>
      </c>
      <c r="I6551" s="36"/>
    </row>
    <row r="6552" spans="2:9" ht="15.75" thickTop="1" thickBot="1" x14ac:dyDescent="0.25">
      <c r="B6552" s="22">
        <v>6547</v>
      </c>
      <c r="C6552" s="32">
        <v>86573</v>
      </c>
      <c r="D6552" s="33" t="s">
        <v>5022</v>
      </c>
      <c r="E6552" s="34">
        <v>-14.5</v>
      </c>
      <c r="F6552" s="34">
        <v>8.6</v>
      </c>
      <c r="G6552" s="35">
        <v>483</v>
      </c>
      <c r="H6552" s="35">
        <v>13</v>
      </c>
      <c r="I6552" s="36"/>
    </row>
    <row r="6553" spans="2:9" ht="15.75" thickTop="1" thickBot="1" x14ac:dyDescent="0.25">
      <c r="B6553" s="22">
        <v>6548</v>
      </c>
      <c r="C6553" s="32">
        <v>86574</v>
      </c>
      <c r="D6553" s="33" t="s">
        <v>5023</v>
      </c>
      <c r="E6553" s="34">
        <v>-14.4</v>
      </c>
      <c r="F6553" s="34">
        <v>8.5</v>
      </c>
      <c r="G6553" s="35">
        <v>512</v>
      </c>
      <c r="H6553" s="35">
        <v>13</v>
      </c>
      <c r="I6553" s="36"/>
    </row>
    <row r="6554" spans="2:9" ht="15.75" thickTop="1" thickBot="1" x14ac:dyDescent="0.25">
      <c r="B6554" s="22">
        <v>6549</v>
      </c>
      <c r="C6554" s="32">
        <v>86576</v>
      </c>
      <c r="D6554" s="33" t="s">
        <v>5024</v>
      </c>
      <c r="E6554" s="34">
        <v>-14.1</v>
      </c>
      <c r="F6554" s="34">
        <v>8.6</v>
      </c>
      <c r="G6554" s="35">
        <v>505</v>
      </c>
      <c r="H6554" s="35">
        <v>13</v>
      </c>
      <c r="I6554" s="36"/>
    </row>
    <row r="6555" spans="2:9" ht="15.75" thickTop="1" thickBot="1" x14ac:dyDescent="0.25">
      <c r="B6555" s="22">
        <v>6550</v>
      </c>
      <c r="C6555" s="32">
        <v>86577</v>
      </c>
      <c r="D6555" s="33" t="s">
        <v>5025</v>
      </c>
      <c r="E6555" s="34">
        <v>-14.2</v>
      </c>
      <c r="F6555" s="34">
        <v>8.6999999999999993</v>
      </c>
      <c r="G6555" s="35">
        <v>475</v>
      </c>
      <c r="H6555" s="35">
        <v>13</v>
      </c>
      <c r="I6555" s="36"/>
    </row>
    <row r="6556" spans="2:9" ht="15.75" thickTop="1" thickBot="1" x14ac:dyDescent="0.25">
      <c r="B6556" s="22">
        <v>6551</v>
      </c>
      <c r="C6556" s="32">
        <v>86579</v>
      </c>
      <c r="D6556" s="33" t="s">
        <v>5026</v>
      </c>
      <c r="E6556" s="34">
        <v>-13.7</v>
      </c>
      <c r="F6556" s="34">
        <v>8.9</v>
      </c>
      <c r="G6556" s="35">
        <v>406</v>
      </c>
      <c r="H6556" s="35">
        <v>13</v>
      </c>
      <c r="I6556" s="36"/>
    </row>
    <row r="6557" spans="2:9" ht="15.75" thickTop="1" thickBot="1" x14ac:dyDescent="0.25">
      <c r="B6557" s="22">
        <v>6552</v>
      </c>
      <c r="C6557" s="32">
        <v>86609</v>
      </c>
      <c r="D6557" s="33" t="s">
        <v>5027</v>
      </c>
      <c r="E6557" s="34">
        <v>-13.1</v>
      </c>
      <c r="F6557" s="34">
        <v>9.1</v>
      </c>
      <c r="G6557" s="35">
        <v>399</v>
      </c>
      <c r="H6557" s="35">
        <v>13</v>
      </c>
      <c r="I6557" s="36"/>
    </row>
    <row r="6558" spans="2:9" ht="15.75" thickTop="1" thickBot="1" x14ac:dyDescent="0.25">
      <c r="B6558" s="22">
        <v>6553</v>
      </c>
      <c r="C6558" s="32">
        <v>86633</v>
      </c>
      <c r="D6558" s="33" t="s">
        <v>5028</v>
      </c>
      <c r="E6558" s="34">
        <v>-13.3</v>
      </c>
      <c r="F6558" s="34">
        <v>9</v>
      </c>
      <c r="G6558" s="35">
        <v>392</v>
      </c>
      <c r="H6558" s="35">
        <v>13</v>
      </c>
      <c r="I6558" s="36"/>
    </row>
    <row r="6559" spans="2:9" ht="15.75" thickTop="1" thickBot="1" x14ac:dyDescent="0.25">
      <c r="B6559" s="22">
        <v>6554</v>
      </c>
      <c r="C6559" s="32">
        <v>86637</v>
      </c>
      <c r="D6559" s="33" t="s">
        <v>5029</v>
      </c>
      <c r="E6559" s="34">
        <v>-13.6</v>
      </c>
      <c r="F6559" s="34">
        <v>9</v>
      </c>
      <c r="G6559" s="35">
        <v>420</v>
      </c>
      <c r="H6559" s="35">
        <v>13</v>
      </c>
      <c r="I6559" s="36"/>
    </row>
    <row r="6560" spans="2:9" ht="15.75" thickTop="1" thickBot="1" x14ac:dyDescent="0.25">
      <c r="B6560" s="22">
        <v>6555</v>
      </c>
      <c r="C6560" s="32">
        <v>86641</v>
      </c>
      <c r="D6560" s="33" t="s">
        <v>5030</v>
      </c>
      <c r="E6560" s="34">
        <v>-13.6</v>
      </c>
      <c r="F6560" s="34">
        <v>8.9</v>
      </c>
      <c r="G6560" s="35">
        <v>411</v>
      </c>
      <c r="H6560" s="35">
        <v>13</v>
      </c>
      <c r="I6560" s="36"/>
    </row>
    <row r="6561" spans="2:9" ht="15.75" thickTop="1" thickBot="1" x14ac:dyDescent="0.25">
      <c r="B6561" s="22">
        <v>6556</v>
      </c>
      <c r="C6561" s="32">
        <v>86643</v>
      </c>
      <c r="D6561" s="33" t="s">
        <v>5031</v>
      </c>
      <c r="E6561" s="34">
        <v>-13.5</v>
      </c>
      <c r="F6561" s="34">
        <v>9</v>
      </c>
      <c r="G6561" s="35">
        <v>400</v>
      </c>
      <c r="H6561" s="35">
        <v>13</v>
      </c>
      <c r="I6561" s="36"/>
    </row>
    <row r="6562" spans="2:9" ht="15.75" thickTop="1" thickBot="1" x14ac:dyDescent="0.25">
      <c r="B6562" s="22">
        <v>6557</v>
      </c>
      <c r="C6562" s="32">
        <v>86647</v>
      </c>
      <c r="D6562" s="33" t="s">
        <v>5032</v>
      </c>
      <c r="E6562" s="34">
        <v>-13.5</v>
      </c>
      <c r="F6562" s="34">
        <v>9</v>
      </c>
      <c r="G6562" s="35">
        <v>410</v>
      </c>
      <c r="H6562" s="35">
        <v>13</v>
      </c>
      <c r="I6562" s="36"/>
    </row>
    <row r="6563" spans="2:9" ht="15.75" thickTop="1" thickBot="1" x14ac:dyDescent="0.25">
      <c r="B6563" s="22">
        <v>6558</v>
      </c>
      <c r="C6563" s="32">
        <v>86650</v>
      </c>
      <c r="D6563" s="33" t="s">
        <v>5033</v>
      </c>
      <c r="E6563" s="34">
        <v>-13</v>
      </c>
      <c r="F6563" s="34">
        <v>8.9</v>
      </c>
      <c r="G6563" s="35">
        <v>437</v>
      </c>
      <c r="H6563" s="35">
        <v>13</v>
      </c>
      <c r="I6563" s="36"/>
    </row>
    <row r="6564" spans="2:9" ht="15.75" thickTop="1" thickBot="1" x14ac:dyDescent="0.25">
      <c r="B6564" s="22">
        <v>6559</v>
      </c>
      <c r="C6564" s="32">
        <v>86653</v>
      </c>
      <c r="D6564" s="33" t="s">
        <v>5034</v>
      </c>
      <c r="E6564" s="34">
        <v>-12.8</v>
      </c>
      <c r="F6564" s="34">
        <v>8.6</v>
      </c>
      <c r="G6564" s="35">
        <v>513</v>
      </c>
      <c r="H6564" s="35">
        <v>13</v>
      </c>
      <c r="I6564" s="36"/>
    </row>
    <row r="6565" spans="2:9" ht="15.75" thickTop="1" thickBot="1" x14ac:dyDescent="0.25">
      <c r="B6565" s="22">
        <v>6560</v>
      </c>
      <c r="C6565" s="32">
        <v>86655</v>
      </c>
      <c r="D6565" s="33" t="s">
        <v>5035</v>
      </c>
      <c r="E6565" s="34">
        <v>-13.3</v>
      </c>
      <c r="F6565" s="34">
        <v>8.6</v>
      </c>
      <c r="G6565" s="35">
        <v>498</v>
      </c>
      <c r="H6565" s="35">
        <v>13</v>
      </c>
      <c r="I6565" s="36"/>
    </row>
    <row r="6566" spans="2:9" ht="15.75" thickTop="1" thickBot="1" x14ac:dyDescent="0.25">
      <c r="B6566" s="22">
        <v>6561</v>
      </c>
      <c r="C6566" s="32">
        <v>86657</v>
      </c>
      <c r="D6566" s="33" t="s">
        <v>5036</v>
      </c>
      <c r="E6566" s="34">
        <v>-13.3</v>
      </c>
      <c r="F6566" s="34">
        <v>8.6999999999999993</v>
      </c>
      <c r="G6566" s="35">
        <v>487</v>
      </c>
      <c r="H6566" s="35">
        <v>13</v>
      </c>
      <c r="I6566" s="36"/>
    </row>
    <row r="6567" spans="2:9" ht="15.75" thickTop="1" thickBot="1" x14ac:dyDescent="0.25">
      <c r="B6567" s="22">
        <v>6562</v>
      </c>
      <c r="C6567" s="32">
        <v>86660</v>
      </c>
      <c r="D6567" s="33" t="s">
        <v>5037</v>
      </c>
      <c r="E6567" s="34">
        <v>-13.2</v>
      </c>
      <c r="F6567" s="34">
        <v>9</v>
      </c>
      <c r="G6567" s="35">
        <v>421</v>
      </c>
      <c r="H6567" s="35">
        <v>13</v>
      </c>
      <c r="I6567" s="36"/>
    </row>
    <row r="6568" spans="2:9" ht="15.75" thickTop="1" thickBot="1" x14ac:dyDescent="0.25">
      <c r="B6568" s="22">
        <v>6563</v>
      </c>
      <c r="C6568" s="32">
        <v>86663</v>
      </c>
      <c r="D6568" s="33" t="s">
        <v>5038</v>
      </c>
      <c r="E6568" s="34">
        <v>-13.3</v>
      </c>
      <c r="F6568" s="34">
        <v>9.1</v>
      </c>
      <c r="G6568" s="35">
        <v>401</v>
      </c>
      <c r="H6568" s="35">
        <v>13</v>
      </c>
      <c r="I6568" s="36"/>
    </row>
    <row r="6569" spans="2:9" ht="15.75" thickTop="1" thickBot="1" x14ac:dyDescent="0.25">
      <c r="B6569" s="22">
        <v>6564</v>
      </c>
      <c r="C6569" s="32">
        <v>86666</v>
      </c>
      <c r="D6569" s="33" t="s">
        <v>5039</v>
      </c>
      <c r="E6569" s="34">
        <v>-13.7</v>
      </c>
      <c r="F6569" s="34">
        <v>8.9</v>
      </c>
      <c r="G6569" s="35">
        <v>425</v>
      </c>
      <c r="H6569" s="35">
        <v>13</v>
      </c>
      <c r="I6569" s="36"/>
    </row>
    <row r="6570" spans="2:9" ht="15.75" thickTop="1" thickBot="1" x14ac:dyDescent="0.25">
      <c r="B6570" s="22">
        <v>6565</v>
      </c>
      <c r="C6570" s="32">
        <v>86668</v>
      </c>
      <c r="D6570" s="33" t="s">
        <v>5040</v>
      </c>
      <c r="E6570" s="34">
        <v>-13.5</v>
      </c>
      <c r="F6570" s="34">
        <v>9.1</v>
      </c>
      <c r="G6570" s="35">
        <v>375</v>
      </c>
      <c r="H6570" s="35">
        <v>13</v>
      </c>
      <c r="I6570" s="36"/>
    </row>
    <row r="6571" spans="2:9" ht="15.75" thickTop="1" thickBot="1" x14ac:dyDescent="0.25">
      <c r="B6571" s="22">
        <v>6566</v>
      </c>
      <c r="C6571" s="32">
        <v>86669</v>
      </c>
      <c r="D6571" s="33" t="s">
        <v>5041</v>
      </c>
      <c r="E6571" s="34">
        <v>-13.6</v>
      </c>
      <c r="F6571" s="34">
        <v>9</v>
      </c>
      <c r="G6571" s="35">
        <v>378</v>
      </c>
      <c r="H6571" s="35">
        <v>13</v>
      </c>
      <c r="I6571" s="36"/>
    </row>
    <row r="6572" spans="2:9" ht="15.75" thickTop="1" thickBot="1" x14ac:dyDescent="0.25">
      <c r="B6572" s="22">
        <v>6567</v>
      </c>
      <c r="C6572" s="32">
        <v>86672</v>
      </c>
      <c r="D6572" s="33" t="s">
        <v>5042</v>
      </c>
      <c r="E6572" s="34">
        <v>-14</v>
      </c>
      <c r="F6572" s="34">
        <v>8.6999999999999993</v>
      </c>
      <c r="G6572" s="35">
        <v>470</v>
      </c>
      <c r="H6572" s="35">
        <v>13</v>
      </c>
      <c r="I6572" s="36"/>
    </row>
    <row r="6573" spans="2:9" ht="15.75" thickTop="1" thickBot="1" x14ac:dyDescent="0.25">
      <c r="B6573" s="22">
        <v>6568</v>
      </c>
      <c r="C6573" s="32">
        <v>86673</v>
      </c>
      <c r="D6573" s="33" t="s">
        <v>2543</v>
      </c>
      <c r="E6573" s="34">
        <v>-13.5</v>
      </c>
      <c r="F6573" s="34">
        <v>8.8000000000000007</v>
      </c>
      <c r="G6573" s="35">
        <v>428</v>
      </c>
      <c r="H6573" s="35">
        <v>13</v>
      </c>
      <c r="I6573" s="36"/>
    </row>
    <row r="6574" spans="2:9" ht="15.75" thickTop="1" thickBot="1" x14ac:dyDescent="0.25">
      <c r="B6574" s="22">
        <v>6569</v>
      </c>
      <c r="C6574" s="32">
        <v>86674</v>
      </c>
      <c r="D6574" s="33" t="s">
        <v>5043</v>
      </c>
      <c r="E6574" s="34">
        <v>-13.7</v>
      </c>
      <c r="F6574" s="34">
        <v>8.8000000000000007</v>
      </c>
      <c r="G6574" s="35">
        <v>442</v>
      </c>
      <c r="H6574" s="35">
        <v>13</v>
      </c>
      <c r="I6574" s="36"/>
    </row>
    <row r="6575" spans="2:9" ht="15.75" thickTop="1" thickBot="1" x14ac:dyDescent="0.25">
      <c r="B6575" s="22">
        <v>6570</v>
      </c>
      <c r="C6575" s="32">
        <v>86675</v>
      </c>
      <c r="D6575" s="33" t="s">
        <v>5044</v>
      </c>
      <c r="E6575" s="34">
        <v>-13.1</v>
      </c>
      <c r="F6575" s="34">
        <v>8.4</v>
      </c>
      <c r="G6575" s="35">
        <v>554</v>
      </c>
      <c r="H6575" s="35">
        <v>13</v>
      </c>
      <c r="I6575" s="36"/>
    </row>
    <row r="6576" spans="2:9" ht="15.75" thickTop="1" thickBot="1" x14ac:dyDescent="0.25">
      <c r="B6576" s="22">
        <v>6571</v>
      </c>
      <c r="C6576" s="32">
        <v>86676</v>
      </c>
      <c r="D6576" s="33" t="s">
        <v>5045</v>
      </c>
      <c r="E6576" s="34">
        <v>-13.5</v>
      </c>
      <c r="F6576" s="34">
        <v>8.9</v>
      </c>
      <c r="G6576" s="35">
        <v>402</v>
      </c>
      <c r="H6576" s="35">
        <v>13</v>
      </c>
      <c r="I6576" s="36"/>
    </row>
    <row r="6577" spans="2:9" ht="15.75" thickTop="1" thickBot="1" x14ac:dyDescent="0.25">
      <c r="B6577" s="22">
        <v>6572</v>
      </c>
      <c r="C6577" s="32">
        <v>86678</v>
      </c>
      <c r="D6577" s="33" t="s">
        <v>5046</v>
      </c>
      <c r="E6577" s="34">
        <v>-13.7</v>
      </c>
      <c r="F6577" s="34">
        <v>8.8000000000000007</v>
      </c>
      <c r="G6577" s="35">
        <v>451</v>
      </c>
      <c r="H6577" s="35">
        <v>13</v>
      </c>
      <c r="I6577" s="36"/>
    </row>
    <row r="6578" spans="2:9" ht="15.75" thickTop="1" thickBot="1" x14ac:dyDescent="0.25">
      <c r="B6578" s="22">
        <v>6573</v>
      </c>
      <c r="C6578" s="32">
        <v>86679</v>
      </c>
      <c r="D6578" s="33" t="s">
        <v>5047</v>
      </c>
      <c r="E6578" s="34">
        <v>-13.7</v>
      </c>
      <c r="F6578" s="34">
        <v>8.9</v>
      </c>
      <c r="G6578" s="35">
        <v>417</v>
      </c>
      <c r="H6578" s="35">
        <v>13</v>
      </c>
      <c r="I6578" s="36"/>
    </row>
    <row r="6579" spans="2:9" ht="15.75" thickTop="1" thickBot="1" x14ac:dyDescent="0.25">
      <c r="B6579" s="22">
        <v>6574</v>
      </c>
      <c r="C6579" s="32">
        <v>86681</v>
      </c>
      <c r="D6579" s="33" t="s">
        <v>5048</v>
      </c>
      <c r="E6579" s="34">
        <v>-13.1</v>
      </c>
      <c r="F6579" s="34">
        <v>8.6999999999999993</v>
      </c>
      <c r="G6579" s="35">
        <v>493</v>
      </c>
      <c r="H6579" s="35">
        <v>13</v>
      </c>
      <c r="I6579" s="36"/>
    </row>
    <row r="6580" spans="2:9" ht="15.75" thickTop="1" thickBot="1" x14ac:dyDescent="0.25">
      <c r="B6580" s="22">
        <v>6575</v>
      </c>
      <c r="C6580" s="32">
        <v>86682</v>
      </c>
      <c r="D6580" s="33" t="s">
        <v>5049</v>
      </c>
      <c r="E6580" s="34">
        <v>-13.2</v>
      </c>
      <c r="F6580" s="34">
        <v>9</v>
      </c>
      <c r="G6580" s="35">
        <v>398</v>
      </c>
      <c r="H6580" s="35">
        <v>13</v>
      </c>
      <c r="I6580" s="36"/>
    </row>
    <row r="6581" spans="2:9" ht="15.75" thickTop="1" thickBot="1" x14ac:dyDescent="0.25">
      <c r="B6581" s="22">
        <v>6576</v>
      </c>
      <c r="C6581" s="32">
        <v>86684</v>
      </c>
      <c r="D6581" s="33" t="s">
        <v>5050</v>
      </c>
      <c r="E6581" s="34">
        <v>-13.7</v>
      </c>
      <c r="F6581" s="34">
        <v>8.9</v>
      </c>
      <c r="G6581" s="35">
        <v>432</v>
      </c>
      <c r="H6581" s="35">
        <v>13</v>
      </c>
      <c r="I6581" s="36"/>
    </row>
    <row r="6582" spans="2:9" ht="15.75" thickTop="1" thickBot="1" x14ac:dyDescent="0.25">
      <c r="B6582" s="22">
        <v>6577</v>
      </c>
      <c r="C6582" s="32">
        <v>86685</v>
      </c>
      <c r="D6582" s="33" t="s">
        <v>5051</v>
      </c>
      <c r="E6582" s="34">
        <v>-13.1</v>
      </c>
      <c r="F6582" s="34">
        <v>8.8000000000000007</v>
      </c>
      <c r="G6582" s="35">
        <v>462</v>
      </c>
      <c r="H6582" s="35">
        <v>13</v>
      </c>
      <c r="I6582" s="36"/>
    </row>
    <row r="6583" spans="2:9" ht="15.75" thickTop="1" thickBot="1" x14ac:dyDescent="0.25">
      <c r="B6583" s="22">
        <v>6578</v>
      </c>
      <c r="C6583" s="32">
        <v>86687</v>
      </c>
      <c r="D6583" s="33" t="s">
        <v>5052</v>
      </c>
      <c r="E6583" s="34">
        <v>-13.1</v>
      </c>
      <c r="F6583" s="34">
        <v>8.5</v>
      </c>
      <c r="G6583" s="35">
        <v>521</v>
      </c>
      <c r="H6583" s="35">
        <v>13</v>
      </c>
      <c r="I6583" s="36"/>
    </row>
    <row r="6584" spans="2:9" ht="15.75" thickTop="1" thickBot="1" x14ac:dyDescent="0.25">
      <c r="B6584" s="22">
        <v>6579</v>
      </c>
      <c r="C6584" s="32">
        <v>86688</v>
      </c>
      <c r="D6584" s="33" t="s">
        <v>5053</v>
      </c>
      <c r="E6584" s="34">
        <v>-13.5</v>
      </c>
      <c r="F6584" s="34">
        <v>8.6</v>
      </c>
      <c r="G6584" s="35">
        <v>497</v>
      </c>
      <c r="H6584" s="35">
        <v>13</v>
      </c>
      <c r="I6584" s="36"/>
    </row>
    <row r="6585" spans="2:9" ht="15.75" thickTop="1" thickBot="1" x14ac:dyDescent="0.25">
      <c r="B6585" s="22">
        <v>6580</v>
      </c>
      <c r="C6585" s="32">
        <v>86690</v>
      </c>
      <c r="D6585" s="33" t="s">
        <v>5054</v>
      </c>
      <c r="E6585" s="34">
        <v>-13.5</v>
      </c>
      <c r="F6585" s="34">
        <v>9</v>
      </c>
      <c r="G6585" s="35">
        <v>408</v>
      </c>
      <c r="H6585" s="35">
        <v>13</v>
      </c>
      <c r="I6585" s="36"/>
    </row>
    <row r="6586" spans="2:9" ht="15.75" thickTop="1" thickBot="1" x14ac:dyDescent="0.25">
      <c r="B6586" s="22">
        <v>6581</v>
      </c>
      <c r="C6586" s="32">
        <v>86692</v>
      </c>
      <c r="D6586" s="33" t="s">
        <v>2410</v>
      </c>
      <c r="E6586" s="34">
        <v>-13.7</v>
      </c>
      <c r="F6586" s="34">
        <v>8.9</v>
      </c>
      <c r="G6586" s="35">
        <v>424</v>
      </c>
      <c r="H6586" s="35">
        <v>13</v>
      </c>
      <c r="I6586" s="36"/>
    </row>
    <row r="6587" spans="2:9" ht="15.75" thickTop="1" thickBot="1" x14ac:dyDescent="0.25">
      <c r="B6587" s="22">
        <v>6582</v>
      </c>
      <c r="C6587" s="32">
        <v>86694</v>
      </c>
      <c r="D6587" s="33" t="s">
        <v>5055</v>
      </c>
      <c r="E6587" s="34">
        <v>-13.3</v>
      </c>
      <c r="F6587" s="34">
        <v>9</v>
      </c>
      <c r="G6587" s="35">
        <v>397</v>
      </c>
      <c r="H6587" s="35">
        <v>13</v>
      </c>
      <c r="I6587" s="36"/>
    </row>
    <row r="6588" spans="2:9" ht="15.75" thickTop="1" thickBot="1" x14ac:dyDescent="0.25">
      <c r="B6588" s="22">
        <v>6583</v>
      </c>
      <c r="C6588" s="32">
        <v>86695</v>
      </c>
      <c r="D6588" s="33" t="s">
        <v>5056</v>
      </c>
      <c r="E6588" s="34">
        <v>-13.6</v>
      </c>
      <c r="F6588" s="34">
        <v>9</v>
      </c>
      <c r="G6588" s="35">
        <v>416</v>
      </c>
      <c r="H6588" s="35">
        <v>13</v>
      </c>
      <c r="I6588" s="36"/>
    </row>
    <row r="6589" spans="2:9" ht="15.75" thickTop="1" thickBot="1" x14ac:dyDescent="0.25">
      <c r="B6589" s="22">
        <v>6584</v>
      </c>
      <c r="C6589" s="32">
        <v>86697</v>
      </c>
      <c r="D6589" s="33" t="s">
        <v>2362</v>
      </c>
      <c r="E6589" s="34">
        <v>-13.8</v>
      </c>
      <c r="F6589" s="34">
        <v>8.6999999999999993</v>
      </c>
      <c r="G6589" s="35">
        <v>453</v>
      </c>
      <c r="H6589" s="35">
        <v>13</v>
      </c>
      <c r="I6589" s="36"/>
    </row>
    <row r="6590" spans="2:9" ht="15.75" thickTop="1" thickBot="1" x14ac:dyDescent="0.25">
      <c r="B6590" s="22">
        <v>6585</v>
      </c>
      <c r="C6590" s="32">
        <v>86698</v>
      </c>
      <c r="D6590" s="33" t="s">
        <v>5057</v>
      </c>
      <c r="E6590" s="34">
        <v>-13.5</v>
      </c>
      <c r="F6590" s="34">
        <v>9</v>
      </c>
      <c r="G6590" s="35">
        <v>407</v>
      </c>
      <c r="H6590" s="35">
        <v>13</v>
      </c>
      <c r="I6590" s="36"/>
    </row>
    <row r="6591" spans="2:9" ht="15.75" thickTop="1" thickBot="1" x14ac:dyDescent="0.25">
      <c r="B6591" s="22">
        <v>6586</v>
      </c>
      <c r="C6591" s="32">
        <v>86700</v>
      </c>
      <c r="D6591" s="33" t="s">
        <v>5058</v>
      </c>
      <c r="E6591" s="34">
        <v>-12.9</v>
      </c>
      <c r="F6591" s="34">
        <v>8.6999999999999993</v>
      </c>
      <c r="G6591" s="35">
        <v>492</v>
      </c>
      <c r="H6591" s="35">
        <v>13</v>
      </c>
      <c r="I6591" s="36"/>
    </row>
    <row r="6592" spans="2:9" ht="15.75" thickTop="1" thickBot="1" x14ac:dyDescent="0.25">
      <c r="B6592" s="22">
        <v>6587</v>
      </c>
      <c r="C6592" s="32">
        <v>86701</v>
      </c>
      <c r="D6592" s="33" t="s">
        <v>5059</v>
      </c>
      <c r="E6592" s="34">
        <v>-13.5</v>
      </c>
      <c r="F6592" s="34">
        <v>9</v>
      </c>
      <c r="G6592" s="35">
        <v>385</v>
      </c>
      <c r="H6592" s="35">
        <v>13</v>
      </c>
      <c r="I6592" s="36"/>
    </row>
    <row r="6593" spans="2:9" ht="15.75" thickTop="1" thickBot="1" x14ac:dyDescent="0.25">
      <c r="B6593" s="22">
        <v>6588</v>
      </c>
      <c r="C6593" s="32">
        <v>86703</v>
      </c>
      <c r="D6593" s="33" t="s">
        <v>5060</v>
      </c>
      <c r="E6593" s="34">
        <v>-13</v>
      </c>
      <c r="F6593" s="34">
        <v>8.5</v>
      </c>
      <c r="G6593" s="35">
        <v>527</v>
      </c>
      <c r="H6593" s="35">
        <v>13</v>
      </c>
      <c r="I6593" s="36"/>
    </row>
    <row r="6594" spans="2:9" ht="15.75" thickTop="1" thickBot="1" x14ac:dyDescent="0.25">
      <c r="B6594" s="22">
        <v>6589</v>
      </c>
      <c r="C6594" s="32">
        <v>86704</v>
      </c>
      <c r="D6594" s="33" t="s">
        <v>5061</v>
      </c>
      <c r="E6594" s="34">
        <v>-12.9</v>
      </c>
      <c r="F6594" s="34">
        <v>8.5</v>
      </c>
      <c r="G6594" s="35">
        <v>517</v>
      </c>
      <c r="H6594" s="35">
        <v>13</v>
      </c>
      <c r="I6594" s="36"/>
    </row>
    <row r="6595" spans="2:9" ht="15.75" thickTop="1" thickBot="1" x14ac:dyDescent="0.25">
      <c r="B6595" s="22">
        <v>6590</v>
      </c>
      <c r="C6595" s="32">
        <v>86706</v>
      </c>
      <c r="D6595" s="33" t="s">
        <v>5062</v>
      </c>
      <c r="E6595" s="34">
        <v>-13.3</v>
      </c>
      <c r="F6595" s="34">
        <v>9.1</v>
      </c>
      <c r="G6595" s="35">
        <v>373</v>
      </c>
      <c r="H6595" s="35">
        <v>13</v>
      </c>
      <c r="I6595" s="36"/>
    </row>
    <row r="6596" spans="2:9" ht="15.75" thickTop="1" thickBot="1" x14ac:dyDescent="0.25">
      <c r="B6596" s="22">
        <v>6591</v>
      </c>
      <c r="C6596" s="32">
        <v>86707</v>
      </c>
      <c r="D6596" s="33" t="s">
        <v>5063</v>
      </c>
      <c r="E6596" s="34">
        <v>-13.6</v>
      </c>
      <c r="F6596" s="34">
        <v>8.8000000000000007</v>
      </c>
      <c r="G6596" s="35">
        <v>440</v>
      </c>
      <c r="H6596" s="35">
        <v>13</v>
      </c>
      <c r="I6596" s="36"/>
    </row>
    <row r="6597" spans="2:9" ht="15.75" thickTop="1" thickBot="1" x14ac:dyDescent="0.25">
      <c r="B6597" s="22">
        <v>6592</v>
      </c>
      <c r="C6597" s="32">
        <v>86709</v>
      </c>
      <c r="D6597" s="33" t="s">
        <v>5064</v>
      </c>
      <c r="E6597" s="34">
        <v>-12.9</v>
      </c>
      <c r="F6597" s="34">
        <v>8.6</v>
      </c>
      <c r="G6597" s="35">
        <v>501</v>
      </c>
      <c r="H6597" s="35">
        <v>13</v>
      </c>
      <c r="I6597" s="36"/>
    </row>
    <row r="6598" spans="2:9" ht="15.75" thickTop="1" thickBot="1" x14ac:dyDescent="0.25">
      <c r="B6598" s="22">
        <v>6593</v>
      </c>
      <c r="C6598" s="32">
        <v>86720</v>
      </c>
      <c r="D6598" s="33" t="s">
        <v>5065</v>
      </c>
      <c r="E6598" s="34">
        <v>-13</v>
      </c>
      <c r="F6598" s="34">
        <v>9</v>
      </c>
      <c r="G6598" s="35">
        <v>429</v>
      </c>
      <c r="H6598" s="35">
        <v>13</v>
      </c>
      <c r="I6598" s="36"/>
    </row>
    <row r="6599" spans="2:9" ht="15.75" thickTop="1" thickBot="1" x14ac:dyDescent="0.25">
      <c r="B6599" s="22">
        <v>6594</v>
      </c>
      <c r="C6599" s="32">
        <v>86732</v>
      </c>
      <c r="D6599" s="33" t="s">
        <v>5066</v>
      </c>
      <c r="E6599" s="34">
        <v>-12.8</v>
      </c>
      <c r="F6599" s="34">
        <v>8.9</v>
      </c>
      <c r="G6599" s="35">
        <v>431</v>
      </c>
      <c r="H6599" s="35">
        <v>13</v>
      </c>
      <c r="I6599" s="36"/>
    </row>
    <row r="6600" spans="2:9" ht="15.75" thickTop="1" thickBot="1" x14ac:dyDescent="0.25">
      <c r="B6600" s="22">
        <v>6595</v>
      </c>
      <c r="C6600" s="32">
        <v>86733</v>
      </c>
      <c r="D6600" s="33" t="s">
        <v>5067</v>
      </c>
      <c r="E6600" s="34">
        <v>-13</v>
      </c>
      <c r="F6600" s="34">
        <v>9.1</v>
      </c>
      <c r="G6600" s="35">
        <v>406</v>
      </c>
      <c r="H6600" s="35">
        <v>13</v>
      </c>
      <c r="I6600" s="36"/>
    </row>
    <row r="6601" spans="2:9" ht="15.75" thickTop="1" thickBot="1" x14ac:dyDescent="0.25">
      <c r="B6601" s="22">
        <v>6596</v>
      </c>
      <c r="C6601" s="32">
        <v>86735</v>
      </c>
      <c r="D6601" s="33" t="s">
        <v>5068</v>
      </c>
      <c r="E6601" s="34">
        <v>-13.2</v>
      </c>
      <c r="F6601" s="34">
        <v>8.5</v>
      </c>
      <c r="G6601" s="35">
        <v>532</v>
      </c>
      <c r="H6601" s="35">
        <v>13</v>
      </c>
      <c r="I6601" s="36"/>
    </row>
    <row r="6602" spans="2:9" ht="15.75" thickTop="1" thickBot="1" x14ac:dyDescent="0.25">
      <c r="B6602" s="22">
        <v>6597</v>
      </c>
      <c r="C6602" s="32">
        <v>86736</v>
      </c>
      <c r="D6602" s="33" t="s">
        <v>5069</v>
      </c>
      <c r="E6602" s="34">
        <v>-12.7</v>
      </c>
      <c r="F6602" s="34">
        <v>8.8000000000000007</v>
      </c>
      <c r="G6602" s="35">
        <v>460</v>
      </c>
      <c r="H6602" s="35">
        <v>13</v>
      </c>
      <c r="I6602" s="36"/>
    </row>
    <row r="6603" spans="2:9" ht="15.75" thickTop="1" thickBot="1" x14ac:dyDescent="0.25">
      <c r="B6603" s="22">
        <v>6598</v>
      </c>
      <c r="C6603" s="32">
        <v>86738</v>
      </c>
      <c r="D6603" s="33" t="s">
        <v>5070</v>
      </c>
      <c r="E6603" s="34">
        <v>-13</v>
      </c>
      <c r="F6603" s="34">
        <v>9</v>
      </c>
      <c r="G6603" s="35">
        <v>425</v>
      </c>
      <c r="H6603" s="35">
        <v>13</v>
      </c>
      <c r="I6603" s="36"/>
    </row>
    <row r="6604" spans="2:9" ht="15.75" thickTop="1" thickBot="1" x14ac:dyDescent="0.25">
      <c r="B6604" s="22">
        <v>6599</v>
      </c>
      <c r="C6604" s="32">
        <v>86739</v>
      </c>
      <c r="D6604" s="33" t="s">
        <v>5071</v>
      </c>
      <c r="E6604" s="34">
        <v>-13.3</v>
      </c>
      <c r="F6604" s="34">
        <v>8.3000000000000007</v>
      </c>
      <c r="G6604" s="35">
        <v>562</v>
      </c>
      <c r="H6604" s="35">
        <v>13</v>
      </c>
      <c r="I6604" s="36"/>
    </row>
    <row r="6605" spans="2:9" ht="15.75" thickTop="1" thickBot="1" x14ac:dyDescent="0.25">
      <c r="B6605" s="22">
        <v>6600</v>
      </c>
      <c r="C6605" s="32">
        <v>86741</v>
      </c>
      <c r="D6605" s="33" t="s">
        <v>5072</v>
      </c>
      <c r="E6605" s="34">
        <v>-12.8</v>
      </c>
      <c r="F6605" s="34">
        <v>9</v>
      </c>
      <c r="G6605" s="35">
        <v>426</v>
      </c>
      <c r="H6605" s="35">
        <v>13</v>
      </c>
      <c r="I6605" s="36"/>
    </row>
    <row r="6606" spans="2:9" ht="15.75" thickTop="1" thickBot="1" x14ac:dyDescent="0.25">
      <c r="B6606" s="22">
        <v>6601</v>
      </c>
      <c r="C6606" s="32">
        <v>86742</v>
      </c>
      <c r="D6606" s="33" t="s">
        <v>5073</v>
      </c>
      <c r="E6606" s="34">
        <v>-12.7</v>
      </c>
      <c r="F6606" s="34">
        <v>8.6999999999999993</v>
      </c>
      <c r="G6606" s="35">
        <v>468</v>
      </c>
      <c r="H6606" s="35">
        <v>13</v>
      </c>
      <c r="I6606" s="36"/>
    </row>
    <row r="6607" spans="2:9" ht="15.75" thickTop="1" thickBot="1" x14ac:dyDescent="0.25">
      <c r="B6607" s="22">
        <v>6602</v>
      </c>
      <c r="C6607" s="32">
        <v>86744</v>
      </c>
      <c r="D6607" s="33" t="s">
        <v>5074</v>
      </c>
      <c r="E6607" s="34">
        <v>-13.1</v>
      </c>
      <c r="F6607" s="34">
        <v>8.8000000000000007</v>
      </c>
      <c r="G6607" s="35">
        <v>457</v>
      </c>
      <c r="H6607" s="35">
        <v>13</v>
      </c>
      <c r="I6607" s="36"/>
    </row>
    <row r="6608" spans="2:9" ht="15.75" thickTop="1" thickBot="1" x14ac:dyDescent="0.25">
      <c r="B6608" s="22">
        <v>6603</v>
      </c>
      <c r="C6608" s="32">
        <v>86745</v>
      </c>
      <c r="D6608" s="33" t="s">
        <v>5075</v>
      </c>
      <c r="E6608" s="34">
        <v>-13.1</v>
      </c>
      <c r="F6608" s="34">
        <v>8.9</v>
      </c>
      <c r="G6608" s="35">
        <v>445</v>
      </c>
      <c r="H6608" s="35">
        <v>13</v>
      </c>
      <c r="I6608" s="36"/>
    </row>
    <row r="6609" spans="2:9" ht="15.75" thickTop="1" thickBot="1" x14ac:dyDescent="0.25">
      <c r="B6609" s="22">
        <v>6604</v>
      </c>
      <c r="C6609" s="32">
        <v>86747</v>
      </c>
      <c r="D6609" s="33" t="s">
        <v>5076</v>
      </c>
      <c r="E6609" s="34">
        <v>-12.9</v>
      </c>
      <c r="F6609" s="34">
        <v>9</v>
      </c>
      <c r="G6609" s="35">
        <v>421</v>
      </c>
      <c r="H6609" s="35">
        <v>13</v>
      </c>
      <c r="I6609" s="36"/>
    </row>
    <row r="6610" spans="2:9" ht="15.75" thickTop="1" thickBot="1" x14ac:dyDescent="0.25">
      <c r="B6610" s="22">
        <v>6605</v>
      </c>
      <c r="C6610" s="32">
        <v>86748</v>
      </c>
      <c r="D6610" s="33" t="s">
        <v>5077</v>
      </c>
      <c r="E6610" s="34">
        <v>-12.8</v>
      </c>
      <c r="F6610" s="34">
        <v>8.8000000000000007</v>
      </c>
      <c r="G6610" s="35">
        <v>455</v>
      </c>
      <c r="H6610" s="35">
        <v>13</v>
      </c>
      <c r="I6610" s="36"/>
    </row>
    <row r="6611" spans="2:9" ht="15.75" thickTop="1" thickBot="1" x14ac:dyDescent="0.25">
      <c r="B6611" s="22">
        <v>6606</v>
      </c>
      <c r="C6611" s="32">
        <v>86750</v>
      </c>
      <c r="D6611" s="33" t="s">
        <v>5078</v>
      </c>
      <c r="E6611" s="34">
        <v>-13.2</v>
      </c>
      <c r="F6611" s="34">
        <v>8.9</v>
      </c>
      <c r="G6611" s="35">
        <v>433</v>
      </c>
      <c r="H6611" s="35">
        <v>13</v>
      </c>
      <c r="I6611" s="36"/>
    </row>
    <row r="6612" spans="2:9" ht="15.75" thickTop="1" thickBot="1" x14ac:dyDescent="0.25">
      <c r="B6612" s="22">
        <v>6607</v>
      </c>
      <c r="C6612" s="32">
        <v>86751</v>
      </c>
      <c r="D6612" s="33" t="s">
        <v>5079</v>
      </c>
      <c r="E6612" s="34">
        <v>-13.3</v>
      </c>
      <c r="F6612" s="34">
        <v>8.4</v>
      </c>
      <c r="G6612" s="35">
        <v>550</v>
      </c>
      <c r="H6612" s="35">
        <v>13</v>
      </c>
      <c r="I6612" s="36"/>
    </row>
    <row r="6613" spans="2:9" ht="15.75" thickTop="1" thickBot="1" x14ac:dyDescent="0.25">
      <c r="B6613" s="22">
        <v>6608</v>
      </c>
      <c r="C6613" s="32">
        <v>86753</v>
      </c>
      <c r="D6613" s="33" t="s">
        <v>5080</v>
      </c>
      <c r="E6613" s="34">
        <v>-12.9</v>
      </c>
      <c r="F6613" s="34">
        <v>9</v>
      </c>
      <c r="G6613" s="35">
        <v>413</v>
      </c>
      <c r="H6613" s="35">
        <v>13</v>
      </c>
      <c r="I6613" s="36"/>
    </row>
    <row r="6614" spans="2:9" ht="15.75" thickTop="1" thickBot="1" x14ac:dyDescent="0.25">
      <c r="B6614" s="22">
        <v>6609</v>
      </c>
      <c r="C6614" s="32">
        <v>86754</v>
      </c>
      <c r="D6614" s="33" t="s">
        <v>5081</v>
      </c>
      <c r="E6614" s="34">
        <v>-13.1</v>
      </c>
      <c r="F6614" s="34">
        <v>9</v>
      </c>
      <c r="G6614" s="35">
        <v>414</v>
      </c>
      <c r="H6614" s="35">
        <v>13</v>
      </c>
      <c r="I6614" s="36"/>
    </row>
    <row r="6615" spans="2:9" ht="15.75" thickTop="1" thickBot="1" x14ac:dyDescent="0.25">
      <c r="B6615" s="22">
        <v>6610</v>
      </c>
      <c r="C6615" s="32">
        <v>86756</v>
      </c>
      <c r="D6615" s="33" t="s">
        <v>5082</v>
      </c>
      <c r="E6615" s="34">
        <v>-13</v>
      </c>
      <c r="F6615" s="34">
        <v>9</v>
      </c>
      <c r="G6615" s="35">
        <v>423</v>
      </c>
      <c r="H6615" s="35">
        <v>13</v>
      </c>
      <c r="I6615" s="36"/>
    </row>
    <row r="6616" spans="2:9" ht="15.75" thickTop="1" thickBot="1" x14ac:dyDescent="0.25">
      <c r="B6616" s="22">
        <v>6611</v>
      </c>
      <c r="C6616" s="32">
        <v>86757</v>
      </c>
      <c r="D6616" s="33" t="s">
        <v>5083</v>
      </c>
      <c r="E6616" s="34">
        <v>-13.1</v>
      </c>
      <c r="F6616" s="34">
        <v>8.9</v>
      </c>
      <c r="G6616" s="35">
        <v>441</v>
      </c>
      <c r="H6616" s="35">
        <v>13</v>
      </c>
      <c r="I6616" s="36"/>
    </row>
    <row r="6617" spans="2:9" ht="15.75" thickTop="1" thickBot="1" x14ac:dyDescent="0.25">
      <c r="B6617" s="22">
        <v>6612</v>
      </c>
      <c r="C6617" s="32">
        <v>86759</v>
      </c>
      <c r="D6617" s="33" t="s">
        <v>5084</v>
      </c>
      <c r="E6617" s="34">
        <v>-13</v>
      </c>
      <c r="F6617" s="34">
        <v>9</v>
      </c>
      <c r="G6617" s="35">
        <v>409</v>
      </c>
      <c r="H6617" s="35">
        <v>13</v>
      </c>
      <c r="I6617" s="36"/>
    </row>
    <row r="6618" spans="2:9" ht="15.75" thickTop="1" thickBot="1" x14ac:dyDescent="0.25">
      <c r="B6618" s="22">
        <v>6613</v>
      </c>
      <c r="C6618" s="32">
        <v>86807</v>
      </c>
      <c r="D6618" s="33" t="s">
        <v>5085</v>
      </c>
      <c r="E6618" s="34">
        <v>-14</v>
      </c>
      <c r="F6618" s="34">
        <v>8.4</v>
      </c>
      <c r="G6618" s="35">
        <v>637</v>
      </c>
      <c r="H6618" s="35">
        <v>13</v>
      </c>
      <c r="I6618" s="36"/>
    </row>
    <row r="6619" spans="2:9" ht="15.75" thickTop="1" thickBot="1" x14ac:dyDescent="0.25">
      <c r="B6619" s="22">
        <v>6614</v>
      </c>
      <c r="C6619" s="32">
        <v>86825</v>
      </c>
      <c r="D6619" s="33" t="s">
        <v>5086</v>
      </c>
      <c r="E6619" s="34">
        <v>-14.1</v>
      </c>
      <c r="F6619" s="34">
        <v>8.4</v>
      </c>
      <c r="G6619" s="35">
        <v>629</v>
      </c>
      <c r="H6619" s="35">
        <v>13</v>
      </c>
      <c r="I6619" s="36"/>
    </row>
    <row r="6620" spans="2:9" ht="15.75" thickTop="1" thickBot="1" x14ac:dyDescent="0.25">
      <c r="B6620" s="22">
        <v>6615</v>
      </c>
      <c r="C6620" s="32">
        <v>86830</v>
      </c>
      <c r="D6620" s="33" t="s">
        <v>5087</v>
      </c>
      <c r="E6620" s="34">
        <v>-14.7</v>
      </c>
      <c r="F6620" s="34">
        <v>8.5</v>
      </c>
      <c r="G6620" s="35">
        <v>549</v>
      </c>
      <c r="H6620" s="35">
        <v>13</v>
      </c>
      <c r="I6620" s="36"/>
    </row>
    <row r="6621" spans="2:9" ht="15.75" thickTop="1" thickBot="1" x14ac:dyDescent="0.25">
      <c r="B6621" s="22">
        <v>6616</v>
      </c>
      <c r="C6621" s="32">
        <v>86833</v>
      </c>
      <c r="D6621" s="33" t="s">
        <v>2941</v>
      </c>
      <c r="E6621" s="34">
        <v>-14.5</v>
      </c>
      <c r="F6621" s="34">
        <v>8.5</v>
      </c>
      <c r="G6621" s="35">
        <v>576</v>
      </c>
      <c r="H6621" s="35">
        <v>13</v>
      </c>
      <c r="I6621" s="36"/>
    </row>
    <row r="6622" spans="2:9" ht="15.75" thickTop="1" thickBot="1" x14ac:dyDescent="0.25">
      <c r="B6622" s="22">
        <v>6617</v>
      </c>
      <c r="C6622" s="32">
        <v>86836</v>
      </c>
      <c r="D6622" s="33" t="s">
        <v>5088</v>
      </c>
      <c r="E6622" s="34">
        <v>-14.6</v>
      </c>
      <c r="F6622" s="34">
        <v>8.5</v>
      </c>
      <c r="G6622" s="35">
        <v>557</v>
      </c>
      <c r="H6622" s="35">
        <v>13</v>
      </c>
      <c r="I6622" s="36"/>
    </row>
    <row r="6623" spans="2:9" ht="15.75" thickTop="1" thickBot="1" x14ac:dyDescent="0.25">
      <c r="B6623" s="22">
        <v>6618</v>
      </c>
      <c r="C6623" s="32">
        <v>86842</v>
      </c>
      <c r="D6623" s="33" t="s">
        <v>5089</v>
      </c>
      <c r="E6623" s="34">
        <v>-14.2</v>
      </c>
      <c r="F6623" s="34">
        <v>8.5</v>
      </c>
      <c r="G6623" s="35">
        <v>597</v>
      </c>
      <c r="H6623" s="35">
        <v>13</v>
      </c>
      <c r="I6623" s="36"/>
    </row>
    <row r="6624" spans="2:9" ht="15.75" thickTop="1" thickBot="1" x14ac:dyDescent="0.25">
      <c r="B6624" s="22">
        <v>6619</v>
      </c>
      <c r="C6624" s="32">
        <v>86845</v>
      </c>
      <c r="D6624" s="33" t="s">
        <v>5090</v>
      </c>
      <c r="E6624" s="34">
        <v>-14.6</v>
      </c>
      <c r="F6624" s="34">
        <v>8.6</v>
      </c>
      <c r="G6624" s="35">
        <v>530</v>
      </c>
      <c r="H6624" s="35">
        <v>13</v>
      </c>
      <c r="I6624" s="36"/>
    </row>
    <row r="6625" spans="2:9" ht="15.75" thickTop="1" thickBot="1" x14ac:dyDescent="0.25">
      <c r="B6625" s="22">
        <v>6620</v>
      </c>
      <c r="C6625" s="32">
        <v>86850</v>
      </c>
      <c r="D6625" s="33" t="s">
        <v>5091</v>
      </c>
      <c r="E6625" s="34">
        <v>-14.1</v>
      </c>
      <c r="F6625" s="34">
        <v>8.6999999999999993</v>
      </c>
      <c r="G6625" s="35">
        <v>505</v>
      </c>
      <c r="H6625" s="35">
        <v>13</v>
      </c>
      <c r="I6625" s="36"/>
    </row>
    <row r="6626" spans="2:9" ht="15.75" thickTop="1" thickBot="1" x14ac:dyDescent="0.25">
      <c r="B6626" s="22">
        <v>6621</v>
      </c>
      <c r="C6626" s="32">
        <v>86853</v>
      </c>
      <c r="D6626" s="33" t="s">
        <v>5092</v>
      </c>
      <c r="E6626" s="34">
        <v>-14.3</v>
      </c>
      <c r="F6626" s="34">
        <v>8.5</v>
      </c>
      <c r="G6626" s="35">
        <v>585</v>
      </c>
      <c r="H6626" s="35">
        <v>13</v>
      </c>
      <c r="I6626" s="36"/>
    </row>
    <row r="6627" spans="2:9" ht="15.75" thickTop="1" thickBot="1" x14ac:dyDescent="0.25">
      <c r="B6627" s="22">
        <v>6622</v>
      </c>
      <c r="C6627" s="32">
        <v>86854</v>
      </c>
      <c r="D6627" s="33" t="s">
        <v>5093</v>
      </c>
      <c r="E6627" s="34">
        <v>-14.2</v>
      </c>
      <c r="F6627" s="34">
        <v>8.5</v>
      </c>
      <c r="G6627" s="35">
        <v>596</v>
      </c>
      <c r="H6627" s="35">
        <v>13</v>
      </c>
      <c r="I6627" s="36"/>
    </row>
    <row r="6628" spans="2:9" ht="15.75" thickTop="1" thickBot="1" x14ac:dyDescent="0.25">
      <c r="B6628" s="22">
        <v>6623</v>
      </c>
      <c r="C6628" s="32">
        <v>86856</v>
      </c>
      <c r="D6628" s="33" t="s">
        <v>5094</v>
      </c>
      <c r="E6628" s="34">
        <v>-14.6</v>
      </c>
      <c r="F6628" s="34">
        <v>8.5</v>
      </c>
      <c r="G6628" s="35">
        <v>558</v>
      </c>
      <c r="H6628" s="35">
        <v>13</v>
      </c>
      <c r="I6628" s="36"/>
    </row>
    <row r="6629" spans="2:9" ht="15.75" thickTop="1" thickBot="1" x14ac:dyDescent="0.25">
      <c r="B6629" s="22">
        <v>6624</v>
      </c>
      <c r="C6629" s="32">
        <v>86857</v>
      </c>
      <c r="D6629" s="33" t="s">
        <v>5095</v>
      </c>
      <c r="E6629" s="34">
        <v>-14.4</v>
      </c>
      <c r="F6629" s="34">
        <v>8.5</v>
      </c>
      <c r="G6629" s="35">
        <v>575</v>
      </c>
      <c r="H6629" s="35">
        <v>13</v>
      </c>
      <c r="I6629" s="36"/>
    </row>
    <row r="6630" spans="2:9" ht="15.75" thickTop="1" thickBot="1" x14ac:dyDescent="0.25">
      <c r="B6630" s="22">
        <v>6625</v>
      </c>
      <c r="C6630" s="32">
        <v>86859</v>
      </c>
      <c r="D6630" s="33" t="s">
        <v>5096</v>
      </c>
      <c r="E6630" s="34">
        <v>-14</v>
      </c>
      <c r="F6630" s="34">
        <v>8.6</v>
      </c>
      <c r="G6630" s="35">
        <v>599</v>
      </c>
      <c r="H6630" s="35">
        <v>13</v>
      </c>
      <c r="I6630" s="36"/>
    </row>
    <row r="6631" spans="2:9" ht="15.75" thickTop="1" thickBot="1" x14ac:dyDescent="0.25">
      <c r="B6631" s="22">
        <v>6626</v>
      </c>
      <c r="C6631" s="32">
        <v>86860</v>
      </c>
      <c r="D6631" s="33" t="s">
        <v>5097</v>
      </c>
      <c r="E6631" s="34">
        <v>-14.1</v>
      </c>
      <c r="F6631" s="34">
        <v>8.4</v>
      </c>
      <c r="G6631" s="35">
        <v>631</v>
      </c>
      <c r="H6631" s="35">
        <v>13</v>
      </c>
      <c r="I6631" s="36"/>
    </row>
    <row r="6632" spans="2:9" ht="15.75" thickTop="1" thickBot="1" x14ac:dyDescent="0.25">
      <c r="B6632" s="22">
        <v>6627</v>
      </c>
      <c r="C6632" s="32">
        <v>86862</v>
      </c>
      <c r="D6632" s="33" t="s">
        <v>5098</v>
      </c>
      <c r="E6632" s="34">
        <v>-14.2</v>
      </c>
      <c r="F6632" s="34">
        <v>8.5</v>
      </c>
      <c r="G6632" s="35">
        <v>595</v>
      </c>
      <c r="H6632" s="35">
        <v>13</v>
      </c>
      <c r="I6632" s="36"/>
    </row>
    <row r="6633" spans="2:9" ht="15.75" thickTop="1" thickBot="1" x14ac:dyDescent="0.25">
      <c r="B6633" s="22">
        <v>6628</v>
      </c>
      <c r="C6633" s="32">
        <v>86863</v>
      </c>
      <c r="D6633" s="33" t="s">
        <v>5099</v>
      </c>
      <c r="E6633" s="34">
        <v>-14.1</v>
      </c>
      <c r="F6633" s="34">
        <v>8.6999999999999993</v>
      </c>
      <c r="G6633" s="35">
        <v>510</v>
      </c>
      <c r="H6633" s="35">
        <v>13</v>
      </c>
      <c r="I6633" s="36"/>
    </row>
    <row r="6634" spans="2:9" ht="15.75" thickTop="1" thickBot="1" x14ac:dyDescent="0.25">
      <c r="B6634" s="22">
        <v>6629</v>
      </c>
      <c r="C6634" s="32">
        <v>86865</v>
      </c>
      <c r="D6634" s="33" t="s">
        <v>5100</v>
      </c>
      <c r="E6634" s="34">
        <v>-14</v>
      </c>
      <c r="F6634" s="34">
        <v>8.5</v>
      </c>
      <c r="G6634" s="35">
        <v>576</v>
      </c>
      <c r="H6634" s="35">
        <v>13</v>
      </c>
      <c r="I6634" s="36"/>
    </row>
    <row r="6635" spans="2:9" ht="15.75" thickTop="1" thickBot="1" x14ac:dyDescent="0.25">
      <c r="B6635" s="22">
        <v>6630</v>
      </c>
      <c r="C6635" s="32">
        <v>86866</v>
      </c>
      <c r="D6635" s="33" t="s">
        <v>5101</v>
      </c>
      <c r="E6635" s="34">
        <v>-14.3</v>
      </c>
      <c r="F6635" s="34">
        <v>8.6</v>
      </c>
      <c r="G6635" s="35">
        <v>537</v>
      </c>
      <c r="H6635" s="35">
        <v>13</v>
      </c>
      <c r="I6635" s="36"/>
    </row>
    <row r="6636" spans="2:9" ht="15.75" thickTop="1" thickBot="1" x14ac:dyDescent="0.25">
      <c r="B6636" s="22">
        <v>6631</v>
      </c>
      <c r="C6636" s="32">
        <v>86868</v>
      </c>
      <c r="D6636" s="33" t="s">
        <v>5102</v>
      </c>
      <c r="E6636" s="34">
        <v>-14.2</v>
      </c>
      <c r="F6636" s="34">
        <v>8.5</v>
      </c>
      <c r="G6636" s="35">
        <v>575</v>
      </c>
      <c r="H6636" s="35">
        <v>13</v>
      </c>
      <c r="I6636" s="36"/>
    </row>
    <row r="6637" spans="2:9" ht="15.75" thickTop="1" thickBot="1" x14ac:dyDescent="0.25">
      <c r="B6637" s="22">
        <v>6632</v>
      </c>
      <c r="C6637" s="32">
        <v>86869</v>
      </c>
      <c r="D6637" s="33" t="s">
        <v>5103</v>
      </c>
      <c r="E6637" s="34">
        <v>-14.4</v>
      </c>
      <c r="F6637" s="34">
        <v>8.1999999999999993</v>
      </c>
      <c r="G6637" s="35">
        <v>669</v>
      </c>
      <c r="H6637" s="35">
        <v>13</v>
      </c>
      <c r="I6637" s="36"/>
    </row>
    <row r="6638" spans="2:9" ht="15.75" thickTop="1" thickBot="1" x14ac:dyDescent="0.25">
      <c r="B6638" s="22">
        <v>6633</v>
      </c>
      <c r="C6638" s="32">
        <v>86871</v>
      </c>
      <c r="D6638" s="33" t="s">
        <v>5104</v>
      </c>
      <c r="E6638" s="34">
        <v>-14.1</v>
      </c>
      <c r="F6638" s="34">
        <v>8.5</v>
      </c>
      <c r="G6638" s="35">
        <v>591</v>
      </c>
      <c r="H6638" s="35">
        <v>13</v>
      </c>
      <c r="I6638" s="36"/>
    </row>
    <row r="6639" spans="2:9" ht="15.75" thickTop="1" thickBot="1" x14ac:dyDescent="0.25">
      <c r="B6639" s="22">
        <v>6634</v>
      </c>
      <c r="C6639" s="32">
        <v>86872</v>
      </c>
      <c r="D6639" s="33" t="s">
        <v>5105</v>
      </c>
      <c r="E6639" s="34">
        <v>-14.3</v>
      </c>
      <c r="F6639" s="34">
        <v>8.6</v>
      </c>
      <c r="G6639" s="35">
        <v>552</v>
      </c>
      <c r="H6639" s="35">
        <v>13</v>
      </c>
      <c r="I6639" s="36"/>
    </row>
    <row r="6640" spans="2:9" ht="15.75" thickTop="1" thickBot="1" x14ac:dyDescent="0.25">
      <c r="B6640" s="22">
        <v>6635</v>
      </c>
      <c r="C6640" s="32">
        <v>86874</v>
      </c>
      <c r="D6640" s="33" t="s">
        <v>5106</v>
      </c>
      <c r="E6640" s="34">
        <v>-14</v>
      </c>
      <c r="F6640" s="34">
        <v>8.5</v>
      </c>
      <c r="G6640" s="35">
        <v>577</v>
      </c>
      <c r="H6640" s="35">
        <v>13</v>
      </c>
      <c r="I6640" s="36"/>
    </row>
    <row r="6641" spans="2:9" ht="15.75" thickTop="1" thickBot="1" x14ac:dyDescent="0.25">
      <c r="B6641" s="22">
        <v>6636</v>
      </c>
      <c r="C6641" s="32">
        <v>86875</v>
      </c>
      <c r="D6641" s="33" t="s">
        <v>5107</v>
      </c>
      <c r="E6641" s="34">
        <v>-14</v>
      </c>
      <c r="F6641" s="34">
        <v>8.4</v>
      </c>
      <c r="G6641" s="35">
        <v>641</v>
      </c>
      <c r="H6641" s="35">
        <v>13</v>
      </c>
      <c r="I6641" s="36"/>
    </row>
    <row r="6642" spans="2:9" ht="15.75" thickTop="1" thickBot="1" x14ac:dyDescent="0.25">
      <c r="B6642" s="22">
        <v>6637</v>
      </c>
      <c r="C6642" s="32">
        <v>86877</v>
      </c>
      <c r="D6642" s="33" t="s">
        <v>5108</v>
      </c>
      <c r="E6642" s="34">
        <v>-14.2</v>
      </c>
      <c r="F6642" s="34">
        <v>8.6999999999999993</v>
      </c>
      <c r="G6642" s="35">
        <v>523</v>
      </c>
      <c r="H6642" s="35">
        <v>13</v>
      </c>
      <c r="I6642" s="36"/>
    </row>
    <row r="6643" spans="2:9" ht="15.75" thickTop="1" thickBot="1" x14ac:dyDescent="0.25">
      <c r="B6643" s="22">
        <v>6638</v>
      </c>
      <c r="C6643" s="32">
        <v>86879</v>
      </c>
      <c r="D6643" s="33" t="s">
        <v>5109</v>
      </c>
      <c r="E6643" s="34">
        <v>-14</v>
      </c>
      <c r="F6643" s="34">
        <v>8.5</v>
      </c>
      <c r="G6643" s="35">
        <v>613</v>
      </c>
      <c r="H6643" s="35">
        <v>13</v>
      </c>
      <c r="I6643" s="36"/>
    </row>
    <row r="6644" spans="2:9" ht="15.75" thickTop="1" thickBot="1" x14ac:dyDescent="0.25">
      <c r="B6644" s="22">
        <v>6639</v>
      </c>
      <c r="C6644" s="32">
        <v>86899</v>
      </c>
      <c r="D6644" s="33" t="s">
        <v>5110</v>
      </c>
      <c r="E6644" s="34">
        <v>-13.8</v>
      </c>
      <c r="F6644" s="34">
        <v>8.6999999999999993</v>
      </c>
      <c r="G6644" s="35">
        <v>605</v>
      </c>
      <c r="H6644" s="35">
        <v>13</v>
      </c>
      <c r="I6644" s="36"/>
    </row>
    <row r="6645" spans="2:9" ht="15.75" thickTop="1" thickBot="1" x14ac:dyDescent="0.25">
      <c r="B6645" s="22">
        <v>6640</v>
      </c>
      <c r="C6645" s="32">
        <v>86911</v>
      </c>
      <c r="D6645" s="33" t="s">
        <v>5111</v>
      </c>
      <c r="E6645" s="34">
        <v>-14.2</v>
      </c>
      <c r="F6645" s="34">
        <v>8.1999999999999993</v>
      </c>
      <c r="G6645" s="35">
        <v>671</v>
      </c>
      <c r="H6645" s="35">
        <v>13</v>
      </c>
      <c r="I6645" s="36"/>
    </row>
    <row r="6646" spans="2:9" ht="15.75" thickTop="1" thickBot="1" x14ac:dyDescent="0.25">
      <c r="B6646" s="22">
        <v>6641</v>
      </c>
      <c r="C6646" s="32">
        <v>86916</v>
      </c>
      <c r="D6646" s="33" t="s">
        <v>5112</v>
      </c>
      <c r="E6646" s="34">
        <v>-14.1</v>
      </c>
      <c r="F6646" s="34">
        <v>8.6</v>
      </c>
      <c r="G6646" s="35">
        <v>569</v>
      </c>
      <c r="H6646" s="35">
        <v>13</v>
      </c>
      <c r="I6646" s="36"/>
    </row>
    <row r="6647" spans="2:9" ht="15.75" thickTop="1" thickBot="1" x14ac:dyDescent="0.25">
      <c r="B6647" s="22">
        <v>6642</v>
      </c>
      <c r="C6647" s="32">
        <v>86919</v>
      </c>
      <c r="D6647" s="33" t="s">
        <v>5113</v>
      </c>
      <c r="E6647" s="34">
        <v>-14</v>
      </c>
      <c r="F6647" s="34">
        <v>8.6</v>
      </c>
      <c r="G6647" s="35">
        <v>584</v>
      </c>
      <c r="H6647" s="35">
        <v>13</v>
      </c>
      <c r="I6647" s="36"/>
    </row>
    <row r="6648" spans="2:9" ht="15.75" thickTop="1" thickBot="1" x14ac:dyDescent="0.25">
      <c r="B6648" s="22">
        <v>6643</v>
      </c>
      <c r="C6648" s="32">
        <v>86920</v>
      </c>
      <c r="D6648" s="33" t="s">
        <v>5114</v>
      </c>
      <c r="E6648" s="34">
        <v>-14.5</v>
      </c>
      <c r="F6648" s="34">
        <v>7.9</v>
      </c>
      <c r="G6648" s="35">
        <v>722</v>
      </c>
      <c r="H6648" s="35">
        <v>15</v>
      </c>
      <c r="I6648" s="36"/>
    </row>
    <row r="6649" spans="2:9" ht="15.75" thickTop="1" thickBot="1" x14ac:dyDescent="0.25">
      <c r="B6649" s="22">
        <v>6644</v>
      </c>
      <c r="C6649" s="32">
        <v>86922</v>
      </c>
      <c r="D6649" s="33" t="s">
        <v>5115</v>
      </c>
      <c r="E6649" s="34">
        <v>-13.9</v>
      </c>
      <c r="F6649" s="34">
        <v>8.6</v>
      </c>
      <c r="G6649" s="35">
        <v>599</v>
      </c>
      <c r="H6649" s="35">
        <v>13</v>
      </c>
      <c r="I6649" s="36"/>
    </row>
    <row r="6650" spans="2:9" ht="15.75" thickTop="1" thickBot="1" x14ac:dyDescent="0.25">
      <c r="B6650" s="22">
        <v>6645</v>
      </c>
      <c r="C6650" s="32">
        <v>86923</v>
      </c>
      <c r="D6650" s="33" t="s">
        <v>5116</v>
      </c>
      <c r="E6650" s="34">
        <v>-13.9</v>
      </c>
      <c r="F6650" s="34">
        <v>8.5</v>
      </c>
      <c r="G6650" s="35">
        <v>623</v>
      </c>
      <c r="H6650" s="35">
        <v>13</v>
      </c>
      <c r="I6650" s="36"/>
    </row>
    <row r="6651" spans="2:9" ht="15.75" thickTop="1" thickBot="1" x14ac:dyDescent="0.25">
      <c r="B6651" s="22">
        <v>6646</v>
      </c>
      <c r="C6651" s="32">
        <v>86925</v>
      </c>
      <c r="D6651" s="33" t="s">
        <v>5117</v>
      </c>
      <c r="E6651" s="34">
        <v>-14.5</v>
      </c>
      <c r="F6651" s="34">
        <v>8</v>
      </c>
      <c r="G6651" s="35">
        <v>703</v>
      </c>
      <c r="H6651" s="35">
        <v>13</v>
      </c>
      <c r="I6651" s="36"/>
    </row>
    <row r="6652" spans="2:9" ht="15.75" thickTop="1" thickBot="1" x14ac:dyDescent="0.25">
      <c r="B6652" s="22">
        <v>6647</v>
      </c>
      <c r="C6652" s="32">
        <v>86926</v>
      </c>
      <c r="D6652" s="33" t="s">
        <v>5118</v>
      </c>
      <c r="E6652" s="34">
        <v>-14</v>
      </c>
      <c r="F6652" s="34">
        <v>8.5</v>
      </c>
      <c r="G6652" s="35">
        <v>593</v>
      </c>
      <c r="H6652" s="35">
        <v>13</v>
      </c>
      <c r="I6652" s="36"/>
    </row>
    <row r="6653" spans="2:9" ht="15.75" thickTop="1" thickBot="1" x14ac:dyDescent="0.25">
      <c r="B6653" s="22">
        <v>6648</v>
      </c>
      <c r="C6653" s="32">
        <v>86928</v>
      </c>
      <c r="D6653" s="33" t="s">
        <v>5119</v>
      </c>
      <c r="E6653" s="34">
        <v>-14.1</v>
      </c>
      <c r="F6653" s="34">
        <v>8.3000000000000007</v>
      </c>
      <c r="G6653" s="35">
        <v>659</v>
      </c>
      <c r="H6653" s="35">
        <v>13</v>
      </c>
      <c r="I6653" s="36"/>
    </row>
    <row r="6654" spans="2:9" ht="15.75" thickTop="1" thickBot="1" x14ac:dyDescent="0.25">
      <c r="B6654" s="22">
        <v>6649</v>
      </c>
      <c r="C6654" s="32">
        <v>86929</v>
      </c>
      <c r="D6654" s="33" t="s">
        <v>5120</v>
      </c>
      <c r="E6654" s="34">
        <v>-13.7</v>
      </c>
      <c r="F6654" s="34">
        <v>8.6</v>
      </c>
      <c r="G6654" s="35">
        <v>600</v>
      </c>
      <c r="H6654" s="35">
        <v>13</v>
      </c>
      <c r="I6654" s="36"/>
    </row>
    <row r="6655" spans="2:9" ht="15.75" thickTop="1" thickBot="1" x14ac:dyDescent="0.25">
      <c r="B6655" s="22">
        <v>6650</v>
      </c>
      <c r="C6655" s="32">
        <v>86931</v>
      </c>
      <c r="D6655" s="33" t="s">
        <v>5121</v>
      </c>
      <c r="E6655" s="34">
        <v>-14.6</v>
      </c>
      <c r="F6655" s="34">
        <v>8.6</v>
      </c>
      <c r="G6655" s="35">
        <v>535</v>
      </c>
      <c r="H6655" s="35">
        <v>13</v>
      </c>
      <c r="I6655" s="36"/>
    </row>
    <row r="6656" spans="2:9" ht="15.75" thickTop="1" thickBot="1" x14ac:dyDescent="0.25">
      <c r="B6656" s="22">
        <v>6651</v>
      </c>
      <c r="C6656" s="32">
        <v>86932</v>
      </c>
      <c r="D6656" s="33" t="s">
        <v>5122</v>
      </c>
      <c r="E6656" s="34">
        <v>-14.1</v>
      </c>
      <c r="F6656" s="34">
        <v>8.3000000000000007</v>
      </c>
      <c r="G6656" s="35">
        <v>661</v>
      </c>
      <c r="H6656" s="35">
        <v>13</v>
      </c>
      <c r="I6656" s="36"/>
    </row>
    <row r="6657" spans="2:9" ht="15.75" thickTop="1" thickBot="1" x14ac:dyDescent="0.25">
      <c r="B6657" s="22">
        <v>6652</v>
      </c>
      <c r="C6657" s="32">
        <v>86934</v>
      </c>
      <c r="D6657" s="33" t="s">
        <v>5123</v>
      </c>
      <c r="E6657" s="34">
        <v>-14.6</v>
      </c>
      <c r="F6657" s="34">
        <v>7.9</v>
      </c>
      <c r="G6657" s="35">
        <v>723</v>
      </c>
      <c r="H6657" s="35">
        <v>15</v>
      </c>
      <c r="I6657" s="36"/>
    </row>
    <row r="6658" spans="2:9" ht="15.75" thickTop="1" thickBot="1" x14ac:dyDescent="0.25">
      <c r="B6658" s="22">
        <v>6653</v>
      </c>
      <c r="C6658" s="32">
        <v>86935</v>
      </c>
      <c r="D6658" s="33" t="s">
        <v>5124</v>
      </c>
      <c r="E6658" s="34">
        <v>-14.5</v>
      </c>
      <c r="F6658" s="34">
        <v>8</v>
      </c>
      <c r="G6658" s="35">
        <v>709</v>
      </c>
      <c r="H6658" s="35">
        <v>15</v>
      </c>
      <c r="I6658" s="36"/>
    </row>
    <row r="6659" spans="2:9" ht="15.75" thickTop="1" thickBot="1" x14ac:dyDescent="0.25">
      <c r="B6659" s="22">
        <v>6654</v>
      </c>
      <c r="C6659" s="32">
        <v>86937</v>
      </c>
      <c r="D6659" s="33" t="s">
        <v>5125</v>
      </c>
      <c r="E6659" s="34">
        <v>-14.6</v>
      </c>
      <c r="F6659" s="34">
        <v>8.4</v>
      </c>
      <c r="G6659" s="35">
        <v>573</v>
      </c>
      <c r="H6659" s="35">
        <v>13</v>
      </c>
      <c r="I6659" s="36"/>
    </row>
    <row r="6660" spans="2:9" ht="15.75" thickTop="1" thickBot="1" x14ac:dyDescent="0.25">
      <c r="B6660" s="22">
        <v>6655</v>
      </c>
      <c r="C6660" s="32">
        <v>86938</v>
      </c>
      <c r="D6660" s="33" t="s">
        <v>5126</v>
      </c>
      <c r="E6660" s="34">
        <v>-14</v>
      </c>
      <c r="F6660" s="34">
        <v>8.6999999999999993</v>
      </c>
      <c r="G6660" s="35">
        <v>569</v>
      </c>
      <c r="H6660" s="35">
        <v>13</v>
      </c>
      <c r="I6660" s="36"/>
    </row>
    <row r="6661" spans="2:9" ht="15.75" thickTop="1" thickBot="1" x14ac:dyDescent="0.25">
      <c r="B6661" s="22">
        <v>6656</v>
      </c>
      <c r="C6661" s="32">
        <v>86940</v>
      </c>
      <c r="D6661" s="33" t="s">
        <v>5127</v>
      </c>
      <c r="E6661" s="34">
        <v>-13.9</v>
      </c>
      <c r="F6661" s="34">
        <v>8.5</v>
      </c>
      <c r="G6661" s="35">
        <v>624</v>
      </c>
      <c r="H6661" s="35">
        <v>13</v>
      </c>
      <c r="I6661" s="36"/>
    </row>
    <row r="6662" spans="2:9" ht="15.75" thickTop="1" thickBot="1" x14ac:dyDescent="0.25">
      <c r="B6662" s="22">
        <v>6657</v>
      </c>
      <c r="C6662" s="32">
        <v>86941</v>
      </c>
      <c r="D6662" s="33" t="s">
        <v>5115</v>
      </c>
      <c r="E6662" s="34">
        <v>-14</v>
      </c>
      <c r="F6662" s="34">
        <v>8.5</v>
      </c>
      <c r="G6662" s="35">
        <v>600</v>
      </c>
      <c r="H6662" s="35">
        <v>13</v>
      </c>
      <c r="I6662" s="36"/>
    </row>
    <row r="6663" spans="2:9" ht="15.75" thickTop="1" thickBot="1" x14ac:dyDescent="0.25">
      <c r="B6663" s="22">
        <v>6658</v>
      </c>
      <c r="C6663" s="32">
        <v>86943</v>
      </c>
      <c r="D6663" s="33" t="s">
        <v>5128</v>
      </c>
      <c r="E6663" s="34">
        <v>-14.3</v>
      </c>
      <c r="F6663" s="34">
        <v>8.1</v>
      </c>
      <c r="G6663" s="35">
        <v>689</v>
      </c>
      <c r="H6663" s="35">
        <v>15</v>
      </c>
      <c r="I6663" s="36"/>
    </row>
    <row r="6664" spans="2:9" ht="15.75" thickTop="1" thickBot="1" x14ac:dyDescent="0.25">
      <c r="B6664" s="22">
        <v>6659</v>
      </c>
      <c r="C6664" s="32">
        <v>86944</v>
      </c>
      <c r="D6664" s="33" t="s">
        <v>5129</v>
      </c>
      <c r="E6664" s="34">
        <v>-14</v>
      </c>
      <c r="F6664" s="34">
        <v>8.4</v>
      </c>
      <c r="G6664" s="35">
        <v>641</v>
      </c>
      <c r="H6664" s="35">
        <v>13</v>
      </c>
      <c r="I6664" s="36"/>
    </row>
    <row r="6665" spans="2:9" ht="15.75" thickTop="1" thickBot="1" x14ac:dyDescent="0.25">
      <c r="B6665" s="22">
        <v>6660</v>
      </c>
      <c r="C6665" s="32">
        <v>86946</v>
      </c>
      <c r="D6665" s="33" t="s">
        <v>5130</v>
      </c>
      <c r="E6665" s="34">
        <v>-14.4</v>
      </c>
      <c r="F6665" s="34">
        <v>8.1</v>
      </c>
      <c r="G6665" s="35">
        <v>688</v>
      </c>
      <c r="H6665" s="35">
        <v>15</v>
      </c>
      <c r="I6665" s="36"/>
    </row>
    <row r="6666" spans="2:9" ht="15.75" thickTop="1" thickBot="1" x14ac:dyDescent="0.25">
      <c r="B6666" s="22">
        <v>6661</v>
      </c>
      <c r="C6666" s="32">
        <v>86947</v>
      </c>
      <c r="D6666" s="33" t="s">
        <v>5131</v>
      </c>
      <c r="E6666" s="34">
        <v>-14.1</v>
      </c>
      <c r="F6666" s="34">
        <v>8.6</v>
      </c>
      <c r="G6666" s="35">
        <v>581</v>
      </c>
      <c r="H6666" s="35">
        <v>13</v>
      </c>
      <c r="I6666" s="36"/>
    </row>
    <row r="6667" spans="2:9" ht="15.75" thickTop="1" thickBot="1" x14ac:dyDescent="0.25">
      <c r="B6667" s="22">
        <v>6662</v>
      </c>
      <c r="C6667" s="32">
        <v>86949</v>
      </c>
      <c r="D6667" s="33" t="s">
        <v>5132</v>
      </c>
      <c r="E6667" s="34">
        <v>-13.9</v>
      </c>
      <c r="F6667" s="34">
        <v>8.4</v>
      </c>
      <c r="G6667" s="35">
        <v>633</v>
      </c>
      <c r="H6667" s="35">
        <v>13</v>
      </c>
      <c r="I6667" s="36"/>
    </row>
    <row r="6668" spans="2:9" ht="15.75" thickTop="1" thickBot="1" x14ac:dyDescent="0.25">
      <c r="B6668" s="22">
        <v>6663</v>
      </c>
      <c r="C6668" s="32">
        <v>86956</v>
      </c>
      <c r="D6668" s="33" t="s">
        <v>5133</v>
      </c>
      <c r="E6668" s="34">
        <v>-14.1</v>
      </c>
      <c r="F6668" s="34">
        <v>8.1</v>
      </c>
      <c r="G6668" s="35">
        <v>689</v>
      </c>
      <c r="H6668" s="35">
        <v>15</v>
      </c>
      <c r="I6668" s="36"/>
    </row>
    <row r="6669" spans="2:9" ht="15.75" thickTop="1" thickBot="1" x14ac:dyDescent="0.25">
      <c r="B6669" s="22">
        <v>6664</v>
      </c>
      <c r="C6669" s="32">
        <v>86971</v>
      </c>
      <c r="D6669" s="33" t="s">
        <v>5134</v>
      </c>
      <c r="E6669" s="34">
        <v>-14.1</v>
      </c>
      <c r="F6669" s="34">
        <v>8.1</v>
      </c>
      <c r="G6669" s="35">
        <v>708</v>
      </c>
      <c r="H6669" s="35">
        <v>15</v>
      </c>
      <c r="I6669" s="36"/>
    </row>
    <row r="6670" spans="2:9" ht="15.75" thickTop="1" thickBot="1" x14ac:dyDescent="0.25">
      <c r="B6670" s="22">
        <v>6665</v>
      </c>
      <c r="C6670" s="32">
        <v>86972</v>
      </c>
      <c r="D6670" s="33" t="s">
        <v>3164</v>
      </c>
      <c r="E6670" s="34">
        <v>-14.3</v>
      </c>
      <c r="F6670" s="34">
        <v>8</v>
      </c>
      <c r="G6670" s="35">
        <v>718</v>
      </c>
      <c r="H6670" s="35">
        <v>15</v>
      </c>
      <c r="I6670" s="36"/>
    </row>
    <row r="6671" spans="2:9" ht="15.75" thickTop="1" thickBot="1" x14ac:dyDescent="0.25">
      <c r="B6671" s="22">
        <v>6666</v>
      </c>
      <c r="C6671" s="32">
        <v>86974</v>
      </c>
      <c r="D6671" s="33" t="s">
        <v>5135</v>
      </c>
      <c r="E6671" s="34">
        <v>-14.5</v>
      </c>
      <c r="F6671" s="34">
        <v>8</v>
      </c>
      <c r="G6671" s="35">
        <v>709</v>
      </c>
      <c r="H6671" s="35">
        <v>15</v>
      </c>
      <c r="I6671" s="36"/>
    </row>
    <row r="6672" spans="2:9" ht="15.75" thickTop="1" thickBot="1" x14ac:dyDescent="0.25">
      <c r="B6672" s="22">
        <v>6667</v>
      </c>
      <c r="C6672" s="32">
        <v>86975</v>
      </c>
      <c r="D6672" s="33" t="s">
        <v>5136</v>
      </c>
      <c r="E6672" s="34">
        <v>-14.4</v>
      </c>
      <c r="F6672" s="34">
        <v>7.6</v>
      </c>
      <c r="G6672" s="35">
        <v>822</v>
      </c>
      <c r="H6672" s="35">
        <v>15</v>
      </c>
      <c r="I6672" s="36"/>
    </row>
    <row r="6673" spans="2:9" ht="15.75" thickTop="1" thickBot="1" x14ac:dyDescent="0.25">
      <c r="B6673" s="22">
        <v>6668</v>
      </c>
      <c r="C6673" s="32">
        <v>86977</v>
      </c>
      <c r="D6673" s="33" t="s">
        <v>5137</v>
      </c>
      <c r="E6673" s="34">
        <v>-14.3</v>
      </c>
      <c r="F6673" s="34">
        <v>7.7</v>
      </c>
      <c r="G6673" s="35">
        <v>760</v>
      </c>
      <c r="H6673" s="35">
        <v>15</v>
      </c>
      <c r="I6673" s="36"/>
    </row>
    <row r="6674" spans="2:9" ht="15.75" thickTop="1" thickBot="1" x14ac:dyDescent="0.25">
      <c r="B6674" s="22">
        <v>6669</v>
      </c>
      <c r="C6674" s="32">
        <v>86978</v>
      </c>
      <c r="D6674" s="33" t="s">
        <v>5138</v>
      </c>
      <c r="E6674" s="34">
        <v>-14.3</v>
      </c>
      <c r="F6674" s="34">
        <v>8</v>
      </c>
      <c r="G6674" s="35">
        <v>701</v>
      </c>
      <c r="H6674" s="35">
        <v>15</v>
      </c>
      <c r="I6674" s="36"/>
    </row>
    <row r="6675" spans="2:9" ht="15.75" thickTop="1" thickBot="1" x14ac:dyDescent="0.25">
      <c r="B6675" s="22">
        <v>6670</v>
      </c>
      <c r="C6675" s="32">
        <v>86980</v>
      </c>
      <c r="D6675" s="33" t="s">
        <v>5139</v>
      </c>
      <c r="E6675" s="34">
        <v>-14.1</v>
      </c>
      <c r="F6675" s="34">
        <v>7.6</v>
      </c>
      <c r="G6675" s="35">
        <v>837</v>
      </c>
      <c r="H6675" s="35">
        <v>15</v>
      </c>
      <c r="I6675" s="36"/>
    </row>
    <row r="6676" spans="2:9" ht="15.75" thickTop="1" thickBot="1" x14ac:dyDescent="0.25">
      <c r="B6676" s="22">
        <v>6671</v>
      </c>
      <c r="C6676" s="32">
        <v>86981</v>
      </c>
      <c r="D6676" s="33" t="s">
        <v>5140</v>
      </c>
      <c r="E6676" s="34">
        <v>-14.5</v>
      </c>
      <c r="F6676" s="34">
        <v>8</v>
      </c>
      <c r="G6676" s="35">
        <v>709</v>
      </c>
      <c r="H6676" s="35">
        <v>15</v>
      </c>
      <c r="I6676" s="36"/>
    </row>
    <row r="6677" spans="2:9" ht="15.75" thickTop="1" thickBot="1" x14ac:dyDescent="0.25">
      <c r="B6677" s="22">
        <v>6672</v>
      </c>
      <c r="C6677" s="32">
        <v>86983</v>
      </c>
      <c r="D6677" s="33" t="s">
        <v>5141</v>
      </c>
      <c r="E6677" s="34">
        <v>-14.3</v>
      </c>
      <c r="F6677" s="34">
        <v>7.7</v>
      </c>
      <c r="G6677" s="35">
        <v>756</v>
      </c>
      <c r="H6677" s="35">
        <v>15</v>
      </c>
      <c r="I6677" s="36"/>
    </row>
    <row r="6678" spans="2:9" ht="15.75" thickTop="1" thickBot="1" x14ac:dyDescent="0.25">
      <c r="B6678" s="22">
        <v>6673</v>
      </c>
      <c r="C6678" s="32">
        <v>86984</v>
      </c>
      <c r="D6678" s="33" t="s">
        <v>5142</v>
      </c>
      <c r="E6678" s="34">
        <v>-14.3</v>
      </c>
      <c r="F6678" s="34">
        <v>7.7</v>
      </c>
      <c r="G6678" s="35">
        <v>787</v>
      </c>
      <c r="H6678" s="35">
        <v>15</v>
      </c>
      <c r="I6678" s="36"/>
    </row>
    <row r="6679" spans="2:9" ht="15.75" thickTop="1" thickBot="1" x14ac:dyDescent="0.25">
      <c r="B6679" s="22">
        <v>6674</v>
      </c>
      <c r="C6679" s="32">
        <v>86986</v>
      </c>
      <c r="D6679" s="33" t="s">
        <v>5143</v>
      </c>
      <c r="E6679" s="34">
        <v>-14.3</v>
      </c>
      <c r="F6679" s="34">
        <v>7.9</v>
      </c>
      <c r="G6679" s="35">
        <v>734</v>
      </c>
      <c r="H6679" s="35">
        <v>15</v>
      </c>
      <c r="I6679" s="36"/>
    </row>
    <row r="6680" spans="2:9" ht="15.75" thickTop="1" thickBot="1" x14ac:dyDescent="0.25">
      <c r="B6680" s="22">
        <v>6675</v>
      </c>
      <c r="C6680" s="32">
        <v>86987</v>
      </c>
      <c r="D6680" s="33" t="s">
        <v>5144</v>
      </c>
      <c r="E6680" s="34">
        <v>-14.2</v>
      </c>
      <c r="F6680" s="34">
        <v>7.7</v>
      </c>
      <c r="G6680" s="35">
        <v>804</v>
      </c>
      <c r="H6680" s="35">
        <v>15</v>
      </c>
      <c r="I6680" s="36"/>
    </row>
    <row r="6681" spans="2:9" ht="15.75" thickTop="1" thickBot="1" x14ac:dyDescent="0.25">
      <c r="B6681" s="22">
        <v>6676</v>
      </c>
      <c r="C6681" s="32">
        <v>86989</v>
      </c>
      <c r="D6681" s="33" t="s">
        <v>5145</v>
      </c>
      <c r="E6681" s="34">
        <v>-14.1</v>
      </c>
      <c r="F6681" s="34">
        <v>7.8</v>
      </c>
      <c r="G6681" s="35">
        <v>754</v>
      </c>
      <c r="H6681" s="35">
        <v>15</v>
      </c>
      <c r="I6681" s="36"/>
    </row>
    <row r="6682" spans="2:9" ht="15.75" thickTop="1" thickBot="1" x14ac:dyDescent="0.25">
      <c r="B6682" s="22">
        <v>6677</v>
      </c>
      <c r="C6682" s="32">
        <v>87435</v>
      </c>
      <c r="D6682" s="33" t="s">
        <v>5146</v>
      </c>
      <c r="E6682" s="34">
        <v>-13.7</v>
      </c>
      <c r="F6682" s="34">
        <v>8.1</v>
      </c>
      <c r="G6682" s="35">
        <v>712</v>
      </c>
      <c r="H6682" s="35">
        <v>15</v>
      </c>
      <c r="I6682" s="36"/>
    </row>
    <row r="6683" spans="2:9" ht="15.75" thickTop="1" thickBot="1" x14ac:dyDescent="0.25">
      <c r="B6683" s="22">
        <v>6678</v>
      </c>
      <c r="C6683" s="32">
        <v>87437</v>
      </c>
      <c r="D6683" s="33" t="s">
        <v>5146</v>
      </c>
      <c r="E6683" s="34">
        <v>-14.2</v>
      </c>
      <c r="F6683" s="34">
        <v>7.6</v>
      </c>
      <c r="G6683" s="35">
        <v>725</v>
      </c>
      <c r="H6683" s="35">
        <v>15</v>
      </c>
      <c r="I6683" s="36"/>
    </row>
    <row r="6684" spans="2:9" ht="15.75" thickTop="1" thickBot="1" x14ac:dyDescent="0.25">
      <c r="B6684" s="22">
        <v>6679</v>
      </c>
      <c r="C6684" s="32">
        <v>87439</v>
      </c>
      <c r="D6684" s="33" t="s">
        <v>5146</v>
      </c>
      <c r="E6684" s="34">
        <v>-14.2</v>
      </c>
      <c r="F6684" s="34">
        <v>7.6</v>
      </c>
      <c r="G6684" s="35">
        <v>720</v>
      </c>
      <c r="H6684" s="35">
        <v>15</v>
      </c>
      <c r="I6684" s="36"/>
    </row>
    <row r="6685" spans="2:9" ht="15.75" thickTop="1" thickBot="1" x14ac:dyDescent="0.25">
      <c r="B6685" s="22">
        <v>6680</v>
      </c>
      <c r="C6685" s="32">
        <v>87448</v>
      </c>
      <c r="D6685" s="33" t="s">
        <v>5147</v>
      </c>
      <c r="E6685" s="34">
        <v>-14.4</v>
      </c>
      <c r="F6685" s="34">
        <v>7.4</v>
      </c>
      <c r="G6685" s="35">
        <v>756</v>
      </c>
      <c r="H6685" s="35">
        <v>15</v>
      </c>
      <c r="I6685" s="36"/>
    </row>
    <row r="6686" spans="2:9" ht="15.75" thickTop="1" thickBot="1" x14ac:dyDescent="0.25">
      <c r="B6686" s="22">
        <v>6681</v>
      </c>
      <c r="C6686" s="32">
        <v>87452</v>
      </c>
      <c r="D6686" s="33" t="s">
        <v>5148</v>
      </c>
      <c r="E6686" s="34">
        <v>-14.6</v>
      </c>
      <c r="F6686" s="34">
        <v>7.3</v>
      </c>
      <c r="G6686" s="35">
        <v>783</v>
      </c>
      <c r="H6686" s="35">
        <v>13</v>
      </c>
      <c r="I6686" s="36"/>
    </row>
    <row r="6687" spans="2:9" ht="15.75" thickTop="1" thickBot="1" x14ac:dyDescent="0.25">
      <c r="B6687" s="22">
        <v>6682</v>
      </c>
      <c r="C6687" s="32">
        <v>87459</v>
      </c>
      <c r="D6687" s="33" t="s">
        <v>5149</v>
      </c>
      <c r="E6687" s="34">
        <v>-15.2</v>
      </c>
      <c r="F6687" s="34">
        <v>6.7</v>
      </c>
      <c r="G6687" s="35">
        <v>1050</v>
      </c>
      <c r="H6687" s="35">
        <v>15</v>
      </c>
      <c r="I6687" s="36"/>
    </row>
    <row r="6688" spans="2:9" ht="15.75" thickTop="1" thickBot="1" x14ac:dyDescent="0.25">
      <c r="B6688" s="22">
        <v>6683</v>
      </c>
      <c r="C6688" s="32">
        <v>87463</v>
      </c>
      <c r="D6688" s="33" t="s">
        <v>5150</v>
      </c>
      <c r="E6688" s="34">
        <v>-14.1</v>
      </c>
      <c r="F6688" s="34">
        <v>7.6</v>
      </c>
      <c r="G6688" s="35">
        <v>703</v>
      </c>
      <c r="H6688" s="35">
        <v>15</v>
      </c>
      <c r="I6688" s="36"/>
    </row>
    <row r="6689" spans="2:9" ht="15.75" thickTop="1" thickBot="1" x14ac:dyDescent="0.25">
      <c r="B6689" s="22">
        <v>6684</v>
      </c>
      <c r="C6689" s="32">
        <v>87466</v>
      </c>
      <c r="D6689" s="33" t="s">
        <v>5151</v>
      </c>
      <c r="E6689" s="34">
        <v>-15</v>
      </c>
      <c r="F6689" s="34">
        <v>6.7</v>
      </c>
      <c r="G6689" s="35">
        <v>1014</v>
      </c>
      <c r="H6689" s="35">
        <v>15</v>
      </c>
      <c r="I6689" s="36"/>
    </row>
    <row r="6690" spans="2:9" ht="15.75" thickTop="1" thickBot="1" x14ac:dyDescent="0.25">
      <c r="B6690" s="22">
        <v>6685</v>
      </c>
      <c r="C6690" s="32">
        <v>87471</v>
      </c>
      <c r="D6690" s="33" t="s">
        <v>5152</v>
      </c>
      <c r="E6690" s="34">
        <v>-14.7</v>
      </c>
      <c r="F6690" s="34">
        <v>7.2</v>
      </c>
      <c r="G6690" s="35">
        <v>790</v>
      </c>
      <c r="H6690" s="35">
        <v>15</v>
      </c>
      <c r="I6690" s="36"/>
    </row>
    <row r="6691" spans="2:9" ht="15.75" thickTop="1" thickBot="1" x14ac:dyDescent="0.25">
      <c r="B6691" s="22">
        <v>6686</v>
      </c>
      <c r="C6691" s="32">
        <v>87474</v>
      </c>
      <c r="D6691" s="33" t="s">
        <v>5153</v>
      </c>
      <c r="E6691" s="34">
        <v>-15</v>
      </c>
      <c r="F6691" s="34">
        <v>6.8</v>
      </c>
      <c r="G6691" s="35">
        <v>987</v>
      </c>
      <c r="H6691" s="35">
        <v>15</v>
      </c>
      <c r="I6691" s="36"/>
    </row>
    <row r="6692" spans="2:9" ht="15.75" thickTop="1" thickBot="1" x14ac:dyDescent="0.25">
      <c r="B6692" s="22">
        <v>6687</v>
      </c>
      <c r="C6692" s="32">
        <v>87477</v>
      </c>
      <c r="D6692" s="33" t="s">
        <v>5154</v>
      </c>
      <c r="E6692" s="34">
        <v>-14.3</v>
      </c>
      <c r="F6692" s="34">
        <v>7.4</v>
      </c>
      <c r="G6692" s="35">
        <v>746</v>
      </c>
      <c r="H6692" s="35">
        <v>15</v>
      </c>
      <c r="I6692" s="36"/>
    </row>
    <row r="6693" spans="2:9" ht="15.75" thickTop="1" thickBot="1" x14ac:dyDescent="0.25">
      <c r="B6693" s="22">
        <v>6688</v>
      </c>
      <c r="C6693" s="32">
        <v>87480</v>
      </c>
      <c r="D6693" s="33" t="s">
        <v>5155</v>
      </c>
      <c r="E6693" s="34">
        <v>-15.1</v>
      </c>
      <c r="F6693" s="34">
        <v>6.5</v>
      </c>
      <c r="G6693" s="35">
        <v>1044</v>
      </c>
      <c r="H6693" s="35">
        <v>15</v>
      </c>
      <c r="I6693" s="36"/>
    </row>
    <row r="6694" spans="2:9" ht="15.75" thickTop="1" thickBot="1" x14ac:dyDescent="0.25">
      <c r="B6694" s="22">
        <v>6689</v>
      </c>
      <c r="C6694" s="32">
        <v>87484</v>
      </c>
      <c r="D6694" s="33" t="s">
        <v>5156</v>
      </c>
      <c r="E6694" s="34">
        <v>-14.6</v>
      </c>
      <c r="F6694" s="34">
        <v>7</v>
      </c>
      <c r="G6694" s="35">
        <v>901</v>
      </c>
      <c r="H6694" s="35">
        <v>15</v>
      </c>
      <c r="I6694" s="36"/>
    </row>
    <row r="6695" spans="2:9" ht="15.75" thickTop="1" thickBot="1" x14ac:dyDescent="0.25">
      <c r="B6695" s="22">
        <v>6690</v>
      </c>
      <c r="C6695" s="32">
        <v>87487</v>
      </c>
      <c r="D6695" s="33" t="s">
        <v>5157</v>
      </c>
      <c r="E6695" s="34">
        <v>-15.1</v>
      </c>
      <c r="F6695" s="34">
        <v>6.9</v>
      </c>
      <c r="G6695" s="35">
        <v>906</v>
      </c>
      <c r="H6695" s="35">
        <v>15</v>
      </c>
      <c r="I6695" s="36"/>
    </row>
    <row r="6696" spans="2:9" ht="15.75" thickTop="1" thickBot="1" x14ac:dyDescent="0.25">
      <c r="B6696" s="22">
        <v>6691</v>
      </c>
      <c r="C6696" s="32">
        <v>87488</v>
      </c>
      <c r="D6696" s="33" t="s">
        <v>5158</v>
      </c>
      <c r="E6696" s="34">
        <v>-14.7</v>
      </c>
      <c r="F6696" s="34">
        <v>7</v>
      </c>
      <c r="G6696" s="35">
        <v>906</v>
      </c>
      <c r="H6696" s="35">
        <v>15</v>
      </c>
      <c r="I6696" s="36"/>
    </row>
    <row r="6697" spans="2:9" ht="15.75" thickTop="1" thickBot="1" x14ac:dyDescent="0.25">
      <c r="B6697" s="22">
        <v>6692</v>
      </c>
      <c r="C6697" s="32">
        <v>87490</v>
      </c>
      <c r="D6697" s="33" t="s">
        <v>5159</v>
      </c>
      <c r="E6697" s="34">
        <v>-15</v>
      </c>
      <c r="F6697" s="34">
        <v>7.1</v>
      </c>
      <c r="G6697" s="35">
        <v>838</v>
      </c>
      <c r="H6697" s="35">
        <v>15</v>
      </c>
      <c r="I6697" s="36"/>
    </row>
    <row r="6698" spans="2:9" ht="15.75" thickTop="1" thickBot="1" x14ac:dyDescent="0.25">
      <c r="B6698" s="22">
        <v>6693</v>
      </c>
      <c r="C6698" s="32">
        <v>87493</v>
      </c>
      <c r="D6698" s="33" t="s">
        <v>5160</v>
      </c>
      <c r="E6698" s="34">
        <v>-14</v>
      </c>
      <c r="F6698" s="34">
        <v>7.8</v>
      </c>
      <c r="G6698" s="35">
        <v>677</v>
      </c>
      <c r="H6698" s="35">
        <v>15</v>
      </c>
      <c r="I6698" s="36"/>
    </row>
    <row r="6699" spans="2:9" ht="15.75" thickTop="1" thickBot="1" x14ac:dyDescent="0.25">
      <c r="B6699" s="22">
        <v>6694</v>
      </c>
      <c r="C6699" s="32">
        <v>87494</v>
      </c>
      <c r="D6699" s="33" t="s">
        <v>5161</v>
      </c>
      <c r="E6699" s="34">
        <v>-15</v>
      </c>
      <c r="F6699" s="34">
        <v>7.2</v>
      </c>
      <c r="G6699" s="35">
        <v>859</v>
      </c>
      <c r="H6699" s="35">
        <v>15</v>
      </c>
      <c r="I6699" s="36"/>
    </row>
    <row r="6700" spans="2:9" ht="15.75" thickTop="1" thickBot="1" x14ac:dyDescent="0.25">
      <c r="B6700" s="22">
        <v>6695</v>
      </c>
      <c r="C6700" s="32">
        <v>87496</v>
      </c>
      <c r="D6700" s="33" t="s">
        <v>5162</v>
      </c>
      <c r="E6700" s="34">
        <v>-14.8</v>
      </c>
      <c r="F6700" s="34">
        <v>7.2</v>
      </c>
      <c r="G6700" s="35">
        <v>803</v>
      </c>
      <c r="H6700" s="35">
        <v>15</v>
      </c>
      <c r="I6700" s="36"/>
    </row>
    <row r="6701" spans="2:9" ht="15.75" thickTop="1" thickBot="1" x14ac:dyDescent="0.25">
      <c r="B6701" s="22">
        <v>6696</v>
      </c>
      <c r="C6701" s="32">
        <v>87497</v>
      </c>
      <c r="D6701" s="33" t="s">
        <v>5163</v>
      </c>
      <c r="E6701" s="34">
        <v>-15.2</v>
      </c>
      <c r="F6701" s="34">
        <v>6.4</v>
      </c>
      <c r="G6701" s="35">
        <v>1088</v>
      </c>
      <c r="H6701" s="35">
        <v>15</v>
      </c>
      <c r="I6701" s="36"/>
    </row>
    <row r="6702" spans="2:9" ht="15.75" thickTop="1" thickBot="1" x14ac:dyDescent="0.25">
      <c r="B6702" s="22">
        <v>6697</v>
      </c>
      <c r="C6702" s="32">
        <v>87499</v>
      </c>
      <c r="D6702" s="33" t="s">
        <v>5164</v>
      </c>
      <c r="E6702" s="34">
        <v>-14.8</v>
      </c>
      <c r="F6702" s="34">
        <v>7.2</v>
      </c>
      <c r="G6702" s="35">
        <v>806</v>
      </c>
      <c r="H6702" s="35">
        <v>15</v>
      </c>
      <c r="I6702" s="36"/>
    </row>
    <row r="6703" spans="2:9" ht="15.75" thickTop="1" thickBot="1" x14ac:dyDescent="0.25">
      <c r="B6703" s="22">
        <v>6698</v>
      </c>
      <c r="C6703" s="32">
        <v>87509</v>
      </c>
      <c r="D6703" s="33" t="s">
        <v>5165</v>
      </c>
      <c r="E6703" s="34">
        <v>-15.1</v>
      </c>
      <c r="F6703" s="34">
        <v>7.2</v>
      </c>
      <c r="G6703" s="35">
        <v>769</v>
      </c>
      <c r="H6703" s="35">
        <v>15</v>
      </c>
      <c r="I6703" s="36"/>
    </row>
    <row r="6704" spans="2:9" ht="15.75" thickTop="1" thickBot="1" x14ac:dyDescent="0.25">
      <c r="B6704" s="22">
        <v>6699</v>
      </c>
      <c r="C6704" s="32">
        <v>87527</v>
      </c>
      <c r="D6704" s="33" t="s">
        <v>5166</v>
      </c>
      <c r="E6704" s="34">
        <v>-16.2</v>
      </c>
      <c r="F6704" s="34">
        <v>6.9</v>
      </c>
      <c r="G6704" s="35">
        <v>814</v>
      </c>
      <c r="H6704" s="35">
        <v>15</v>
      </c>
      <c r="I6704" s="36"/>
    </row>
    <row r="6705" spans="2:9" ht="15.75" thickTop="1" thickBot="1" x14ac:dyDescent="0.25">
      <c r="B6705" s="22">
        <v>6700</v>
      </c>
      <c r="C6705" s="32">
        <v>87534</v>
      </c>
      <c r="D6705" s="33" t="s">
        <v>5167</v>
      </c>
      <c r="E6705" s="34">
        <v>-14.9</v>
      </c>
      <c r="F6705" s="34">
        <v>6.9</v>
      </c>
      <c r="G6705" s="35">
        <v>908</v>
      </c>
      <c r="H6705" s="35">
        <v>15</v>
      </c>
      <c r="I6705" s="36"/>
    </row>
    <row r="6706" spans="2:9" ht="15.75" thickTop="1" thickBot="1" x14ac:dyDescent="0.25">
      <c r="B6706" s="22">
        <v>6701</v>
      </c>
      <c r="C6706" s="32">
        <v>87538</v>
      </c>
      <c r="D6706" s="33" t="s">
        <v>5168</v>
      </c>
      <c r="E6706" s="34">
        <v>-16.3</v>
      </c>
      <c r="F6706" s="34">
        <v>4.3</v>
      </c>
      <c r="G6706" s="35">
        <v>1514</v>
      </c>
      <c r="H6706" s="35">
        <v>15</v>
      </c>
      <c r="I6706" s="36"/>
    </row>
    <row r="6707" spans="2:9" ht="15.75" thickTop="1" thickBot="1" x14ac:dyDescent="0.25">
      <c r="B6707" s="22">
        <v>6702</v>
      </c>
      <c r="C6707" s="32">
        <v>87541</v>
      </c>
      <c r="D6707" s="33" t="s">
        <v>5169</v>
      </c>
      <c r="E6707" s="34">
        <v>-16.100000000000001</v>
      </c>
      <c r="F6707" s="34">
        <v>6.2</v>
      </c>
      <c r="G6707" s="35">
        <v>1075</v>
      </c>
      <c r="H6707" s="35">
        <v>15</v>
      </c>
      <c r="I6707" s="36"/>
    </row>
    <row r="6708" spans="2:9" ht="15.75" thickTop="1" thickBot="1" x14ac:dyDescent="0.25">
      <c r="B6708" s="22">
        <v>6703</v>
      </c>
      <c r="C6708" s="32">
        <v>87544</v>
      </c>
      <c r="D6708" s="33" t="s">
        <v>5170</v>
      </c>
      <c r="E6708" s="34">
        <v>-16</v>
      </c>
      <c r="F6708" s="34">
        <v>5.9</v>
      </c>
      <c r="G6708" s="35">
        <v>1174</v>
      </c>
      <c r="H6708" s="35">
        <v>15</v>
      </c>
      <c r="I6708" s="36"/>
    </row>
    <row r="6709" spans="2:9" ht="15.75" thickTop="1" thickBot="1" x14ac:dyDescent="0.25">
      <c r="B6709" s="22">
        <v>6704</v>
      </c>
      <c r="C6709" s="32">
        <v>87545</v>
      </c>
      <c r="D6709" s="33" t="s">
        <v>5171</v>
      </c>
      <c r="E6709" s="34">
        <v>-15.8</v>
      </c>
      <c r="F6709" s="34">
        <v>6.4</v>
      </c>
      <c r="G6709" s="35">
        <v>1055</v>
      </c>
      <c r="H6709" s="35">
        <v>15</v>
      </c>
      <c r="I6709" s="36"/>
    </row>
    <row r="6710" spans="2:9" ht="15.75" thickTop="1" thickBot="1" x14ac:dyDescent="0.25">
      <c r="B6710" s="22">
        <v>6705</v>
      </c>
      <c r="C6710" s="32">
        <v>87547</v>
      </c>
      <c r="D6710" s="33" t="s">
        <v>5172</v>
      </c>
      <c r="E6710" s="34">
        <v>-14.9</v>
      </c>
      <c r="F6710" s="34">
        <v>7</v>
      </c>
      <c r="G6710" s="35">
        <v>858</v>
      </c>
      <c r="H6710" s="35">
        <v>15</v>
      </c>
      <c r="I6710" s="36"/>
    </row>
    <row r="6711" spans="2:9" ht="15.75" thickTop="1" thickBot="1" x14ac:dyDescent="0.25">
      <c r="B6711" s="22">
        <v>6706</v>
      </c>
      <c r="C6711" s="32">
        <v>87549</v>
      </c>
      <c r="D6711" s="33" t="s">
        <v>5173</v>
      </c>
      <c r="E6711" s="34">
        <v>-15.4</v>
      </c>
      <c r="F6711" s="34">
        <v>6.8</v>
      </c>
      <c r="G6711" s="35">
        <v>892</v>
      </c>
      <c r="H6711" s="35">
        <v>15</v>
      </c>
      <c r="I6711" s="36"/>
    </row>
    <row r="6712" spans="2:9" ht="15.75" thickTop="1" thickBot="1" x14ac:dyDescent="0.25">
      <c r="B6712" s="22">
        <v>6707</v>
      </c>
      <c r="C6712" s="32">
        <v>87561</v>
      </c>
      <c r="D6712" s="33" t="s">
        <v>5174</v>
      </c>
      <c r="E6712" s="34">
        <v>-16.7</v>
      </c>
      <c r="F6712" s="34">
        <v>6.5</v>
      </c>
      <c r="G6712" s="35">
        <v>892</v>
      </c>
      <c r="H6712" s="35">
        <v>15</v>
      </c>
      <c r="I6712" s="36"/>
    </row>
    <row r="6713" spans="2:9" ht="15.75" thickTop="1" thickBot="1" x14ac:dyDescent="0.25">
      <c r="B6713" s="22">
        <v>6708</v>
      </c>
      <c r="C6713" s="32">
        <v>87600</v>
      </c>
      <c r="D6713" s="33" t="s">
        <v>5175</v>
      </c>
      <c r="E6713" s="34">
        <v>-14.2</v>
      </c>
      <c r="F6713" s="34">
        <v>8.1999999999999993</v>
      </c>
      <c r="G6713" s="35">
        <v>692</v>
      </c>
      <c r="H6713" s="35">
        <v>15</v>
      </c>
      <c r="I6713" s="36"/>
    </row>
    <row r="6714" spans="2:9" ht="15.75" thickTop="1" thickBot="1" x14ac:dyDescent="0.25">
      <c r="B6714" s="22">
        <v>6709</v>
      </c>
      <c r="C6714" s="32">
        <v>87616</v>
      </c>
      <c r="D6714" s="33" t="s">
        <v>5176</v>
      </c>
      <c r="E6714" s="34">
        <v>-14.6</v>
      </c>
      <c r="F6714" s="34">
        <v>7.6</v>
      </c>
      <c r="G6714" s="35">
        <v>764</v>
      </c>
      <c r="H6714" s="35">
        <v>15</v>
      </c>
      <c r="I6714" s="36"/>
    </row>
    <row r="6715" spans="2:9" ht="15.75" thickTop="1" thickBot="1" x14ac:dyDescent="0.25">
      <c r="B6715" s="22">
        <v>6710</v>
      </c>
      <c r="C6715" s="32">
        <v>87629</v>
      </c>
      <c r="D6715" s="33" t="s">
        <v>5177</v>
      </c>
      <c r="E6715" s="34">
        <v>-14.7</v>
      </c>
      <c r="F6715" s="34">
        <v>7.4</v>
      </c>
      <c r="G6715" s="35">
        <v>796</v>
      </c>
      <c r="H6715" s="35">
        <v>15</v>
      </c>
      <c r="I6715" s="36"/>
    </row>
    <row r="6716" spans="2:9" ht="15.75" thickTop="1" thickBot="1" x14ac:dyDescent="0.25">
      <c r="B6716" s="22">
        <v>6711</v>
      </c>
      <c r="C6716" s="32">
        <v>87634</v>
      </c>
      <c r="D6716" s="33" t="s">
        <v>5178</v>
      </c>
      <c r="E6716" s="34">
        <v>-14.8</v>
      </c>
      <c r="F6716" s="34">
        <v>7.2</v>
      </c>
      <c r="G6716" s="35">
        <v>813</v>
      </c>
      <c r="H6716" s="35">
        <v>15</v>
      </c>
      <c r="I6716" s="36"/>
    </row>
    <row r="6717" spans="2:9" ht="15.75" thickTop="1" thickBot="1" x14ac:dyDescent="0.25">
      <c r="B6717" s="22">
        <v>6712</v>
      </c>
      <c r="C6717" s="32">
        <v>87637</v>
      </c>
      <c r="D6717" s="33" t="s">
        <v>5179</v>
      </c>
      <c r="E6717" s="34">
        <v>-14.8</v>
      </c>
      <c r="F6717" s="34">
        <v>7.3</v>
      </c>
      <c r="G6717" s="35">
        <v>820</v>
      </c>
      <c r="H6717" s="35">
        <v>15</v>
      </c>
      <c r="I6717" s="36"/>
    </row>
    <row r="6718" spans="2:9" ht="15.75" thickTop="1" thickBot="1" x14ac:dyDescent="0.25">
      <c r="B6718" s="22">
        <v>6713</v>
      </c>
      <c r="C6718" s="32">
        <v>87640</v>
      </c>
      <c r="D6718" s="33" t="s">
        <v>5180</v>
      </c>
      <c r="E6718" s="34">
        <v>-14.3</v>
      </c>
      <c r="F6718" s="34">
        <v>8</v>
      </c>
      <c r="G6718" s="35">
        <v>699</v>
      </c>
      <c r="H6718" s="35">
        <v>15</v>
      </c>
      <c r="I6718" s="36"/>
    </row>
    <row r="6719" spans="2:9" ht="15.75" thickTop="1" thickBot="1" x14ac:dyDescent="0.25">
      <c r="B6719" s="22">
        <v>6714</v>
      </c>
      <c r="C6719" s="32">
        <v>87642</v>
      </c>
      <c r="D6719" s="33" t="s">
        <v>5181</v>
      </c>
      <c r="E6719" s="34">
        <v>-15</v>
      </c>
      <c r="F6719" s="34">
        <v>7</v>
      </c>
      <c r="G6719" s="35">
        <v>1028</v>
      </c>
      <c r="H6719" s="35">
        <v>15</v>
      </c>
      <c r="I6719" s="36"/>
    </row>
    <row r="6720" spans="2:9" ht="15.75" thickTop="1" thickBot="1" x14ac:dyDescent="0.25">
      <c r="B6720" s="22">
        <v>6715</v>
      </c>
      <c r="C6720" s="32">
        <v>87645</v>
      </c>
      <c r="D6720" s="33" t="s">
        <v>5182</v>
      </c>
      <c r="E6720" s="34">
        <v>-14.4</v>
      </c>
      <c r="F6720" s="34">
        <v>7.3</v>
      </c>
      <c r="G6720" s="35">
        <v>878</v>
      </c>
      <c r="H6720" s="35">
        <v>15</v>
      </c>
      <c r="I6720" s="36"/>
    </row>
    <row r="6721" spans="2:9" ht="15.75" thickTop="1" thickBot="1" x14ac:dyDescent="0.25">
      <c r="B6721" s="22">
        <v>6716</v>
      </c>
      <c r="C6721" s="32">
        <v>87647</v>
      </c>
      <c r="D6721" s="33" t="s">
        <v>5183</v>
      </c>
      <c r="E6721" s="34">
        <v>-14.8</v>
      </c>
      <c r="F6721" s="34">
        <v>7.3</v>
      </c>
      <c r="G6721" s="35">
        <v>800</v>
      </c>
      <c r="H6721" s="35">
        <v>15</v>
      </c>
      <c r="I6721" s="36"/>
    </row>
    <row r="6722" spans="2:9" ht="15.75" thickTop="1" thickBot="1" x14ac:dyDescent="0.25">
      <c r="B6722" s="22">
        <v>6717</v>
      </c>
      <c r="C6722" s="32">
        <v>87648</v>
      </c>
      <c r="D6722" s="33" t="s">
        <v>5184</v>
      </c>
      <c r="E6722" s="34">
        <v>-14.6</v>
      </c>
      <c r="F6722" s="34">
        <v>7.5</v>
      </c>
      <c r="G6722" s="35">
        <v>764</v>
      </c>
      <c r="H6722" s="35">
        <v>15</v>
      </c>
      <c r="I6722" s="36"/>
    </row>
    <row r="6723" spans="2:9" ht="15.75" thickTop="1" thickBot="1" x14ac:dyDescent="0.25">
      <c r="B6723" s="22">
        <v>6718</v>
      </c>
      <c r="C6723" s="32">
        <v>87650</v>
      </c>
      <c r="D6723" s="33" t="s">
        <v>5185</v>
      </c>
      <c r="E6723" s="34">
        <v>-14.3</v>
      </c>
      <c r="F6723" s="34">
        <v>8</v>
      </c>
      <c r="G6723" s="35">
        <v>671</v>
      </c>
      <c r="H6723" s="35">
        <v>15</v>
      </c>
      <c r="I6723" s="36"/>
    </row>
    <row r="6724" spans="2:9" ht="15.75" thickTop="1" thickBot="1" x14ac:dyDescent="0.25">
      <c r="B6724" s="22">
        <v>6719</v>
      </c>
      <c r="C6724" s="32">
        <v>87651</v>
      </c>
      <c r="D6724" s="33" t="s">
        <v>5186</v>
      </c>
      <c r="E6724" s="34">
        <v>-14.7</v>
      </c>
      <c r="F6724" s="34">
        <v>7.7</v>
      </c>
      <c r="G6724" s="35">
        <v>773</v>
      </c>
      <c r="H6724" s="35">
        <v>15</v>
      </c>
      <c r="I6724" s="36"/>
    </row>
    <row r="6725" spans="2:9" ht="15.75" thickTop="1" thickBot="1" x14ac:dyDescent="0.25">
      <c r="B6725" s="22">
        <v>6720</v>
      </c>
      <c r="C6725" s="32">
        <v>87653</v>
      </c>
      <c r="D6725" s="33" t="s">
        <v>5187</v>
      </c>
      <c r="E6725" s="34">
        <v>-14.7</v>
      </c>
      <c r="F6725" s="34">
        <v>7.5</v>
      </c>
      <c r="G6725" s="35">
        <v>767</v>
      </c>
      <c r="H6725" s="35">
        <v>15</v>
      </c>
      <c r="I6725" s="36"/>
    </row>
    <row r="6726" spans="2:9" ht="15.75" thickTop="1" thickBot="1" x14ac:dyDescent="0.25">
      <c r="B6726" s="22">
        <v>6721</v>
      </c>
      <c r="C6726" s="32">
        <v>87654</v>
      </c>
      <c r="D6726" s="33" t="s">
        <v>5188</v>
      </c>
      <c r="E6726" s="34">
        <v>-14.7</v>
      </c>
      <c r="F6726" s="34">
        <v>7.6</v>
      </c>
      <c r="G6726" s="35">
        <v>750</v>
      </c>
      <c r="H6726" s="35">
        <v>15</v>
      </c>
      <c r="I6726" s="36"/>
    </row>
    <row r="6727" spans="2:9" ht="15.75" thickTop="1" thickBot="1" x14ac:dyDescent="0.25">
      <c r="B6727" s="22">
        <v>6722</v>
      </c>
      <c r="C6727" s="32">
        <v>87656</v>
      </c>
      <c r="D6727" s="33" t="s">
        <v>5189</v>
      </c>
      <c r="E6727" s="34">
        <v>-14.5</v>
      </c>
      <c r="F6727" s="34">
        <v>7.9</v>
      </c>
      <c r="G6727" s="35">
        <v>712</v>
      </c>
      <c r="H6727" s="35">
        <v>15</v>
      </c>
      <c r="I6727" s="36"/>
    </row>
    <row r="6728" spans="2:9" ht="15.75" thickTop="1" thickBot="1" x14ac:dyDescent="0.25">
      <c r="B6728" s="22">
        <v>6723</v>
      </c>
      <c r="C6728" s="32">
        <v>87657</v>
      </c>
      <c r="D6728" s="33" t="s">
        <v>5190</v>
      </c>
      <c r="E6728" s="34">
        <v>-14.9</v>
      </c>
      <c r="F6728" s="34">
        <v>7.2</v>
      </c>
      <c r="G6728" s="35">
        <v>833</v>
      </c>
      <c r="H6728" s="35">
        <v>15</v>
      </c>
      <c r="I6728" s="36"/>
    </row>
    <row r="6729" spans="2:9" ht="15.75" thickTop="1" thickBot="1" x14ac:dyDescent="0.25">
      <c r="B6729" s="22">
        <v>6724</v>
      </c>
      <c r="C6729" s="32">
        <v>87659</v>
      </c>
      <c r="D6729" s="33" t="s">
        <v>5191</v>
      </c>
      <c r="E6729" s="34">
        <v>-14.8</v>
      </c>
      <c r="F6729" s="34">
        <v>7.3</v>
      </c>
      <c r="G6729" s="35">
        <v>815</v>
      </c>
      <c r="H6729" s="35">
        <v>15</v>
      </c>
      <c r="I6729" s="36"/>
    </row>
    <row r="6730" spans="2:9" ht="15.75" thickTop="1" thickBot="1" x14ac:dyDescent="0.25">
      <c r="B6730" s="22">
        <v>6725</v>
      </c>
      <c r="C6730" s="32">
        <v>87660</v>
      </c>
      <c r="D6730" s="33" t="s">
        <v>5192</v>
      </c>
      <c r="E6730" s="34">
        <v>-14.6</v>
      </c>
      <c r="F6730" s="34">
        <v>7.6</v>
      </c>
      <c r="G6730" s="35">
        <v>745</v>
      </c>
      <c r="H6730" s="35">
        <v>15</v>
      </c>
      <c r="I6730" s="36"/>
    </row>
    <row r="6731" spans="2:9" ht="15.75" thickTop="1" thickBot="1" x14ac:dyDescent="0.25">
      <c r="B6731" s="22">
        <v>6726</v>
      </c>
      <c r="C6731" s="32">
        <v>87662</v>
      </c>
      <c r="D6731" s="33" t="s">
        <v>5193</v>
      </c>
      <c r="E6731" s="34">
        <v>-14.8</v>
      </c>
      <c r="F6731" s="34">
        <v>7.7</v>
      </c>
      <c r="G6731" s="35">
        <v>765</v>
      </c>
      <c r="H6731" s="35">
        <v>15</v>
      </c>
      <c r="I6731" s="36"/>
    </row>
    <row r="6732" spans="2:9" ht="15.75" thickTop="1" thickBot="1" x14ac:dyDescent="0.25">
      <c r="B6732" s="22">
        <v>6727</v>
      </c>
      <c r="C6732" s="32">
        <v>87663</v>
      </c>
      <c r="D6732" s="33" t="s">
        <v>5194</v>
      </c>
      <c r="E6732" s="34">
        <v>-14.8</v>
      </c>
      <c r="F6732" s="34">
        <v>7.3</v>
      </c>
      <c r="G6732" s="35">
        <v>817</v>
      </c>
      <c r="H6732" s="35">
        <v>15</v>
      </c>
      <c r="I6732" s="36"/>
    </row>
    <row r="6733" spans="2:9" ht="15.75" thickTop="1" thickBot="1" x14ac:dyDescent="0.25">
      <c r="B6733" s="22">
        <v>6728</v>
      </c>
      <c r="C6733" s="32">
        <v>87665</v>
      </c>
      <c r="D6733" s="33" t="s">
        <v>5195</v>
      </c>
      <c r="E6733" s="34">
        <v>-14.6</v>
      </c>
      <c r="F6733" s="34">
        <v>7.8</v>
      </c>
      <c r="G6733" s="35">
        <v>747</v>
      </c>
      <c r="H6733" s="35">
        <v>15</v>
      </c>
      <c r="I6733" s="36"/>
    </row>
    <row r="6734" spans="2:9" ht="15.75" thickTop="1" thickBot="1" x14ac:dyDescent="0.25">
      <c r="B6734" s="22">
        <v>6729</v>
      </c>
      <c r="C6734" s="32">
        <v>87666</v>
      </c>
      <c r="D6734" s="33" t="s">
        <v>5196</v>
      </c>
      <c r="E6734" s="34">
        <v>-14.4</v>
      </c>
      <c r="F6734" s="34">
        <v>8</v>
      </c>
      <c r="G6734" s="35">
        <v>674</v>
      </c>
      <c r="H6734" s="35">
        <v>15</v>
      </c>
      <c r="I6734" s="36"/>
    </row>
    <row r="6735" spans="2:9" ht="15.75" thickTop="1" thickBot="1" x14ac:dyDescent="0.25">
      <c r="B6735" s="22">
        <v>6730</v>
      </c>
      <c r="C6735" s="32">
        <v>87668</v>
      </c>
      <c r="D6735" s="33" t="s">
        <v>5197</v>
      </c>
      <c r="E6735" s="34">
        <v>-14.1</v>
      </c>
      <c r="F6735" s="34">
        <v>8.3000000000000007</v>
      </c>
      <c r="G6735" s="35">
        <v>643</v>
      </c>
      <c r="H6735" s="35">
        <v>15</v>
      </c>
      <c r="I6735" s="36"/>
    </row>
    <row r="6736" spans="2:9" ht="15.75" thickTop="1" thickBot="1" x14ac:dyDescent="0.25">
      <c r="B6736" s="22">
        <v>6731</v>
      </c>
      <c r="C6736" s="32">
        <v>87669</v>
      </c>
      <c r="D6736" s="33" t="s">
        <v>5198</v>
      </c>
      <c r="E6736" s="34">
        <v>-14.4</v>
      </c>
      <c r="F6736" s="34">
        <v>7.3</v>
      </c>
      <c r="G6736" s="35">
        <v>874</v>
      </c>
      <c r="H6736" s="35">
        <v>15</v>
      </c>
      <c r="I6736" s="36"/>
    </row>
    <row r="6737" spans="2:9" ht="15.75" thickTop="1" thickBot="1" x14ac:dyDescent="0.25">
      <c r="B6737" s="22">
        <v>6732</v>
      </c>
      <c r="C6737" s="32">
        <v>87671</v>
      </c>
      <c r="D6737" s="33" t="s">
        <v>5199</v>
      </c>
      <c r="E6737" s="34">
        <v>-14.7</v>
      </c>
      <c r="F6737" s="34">
        <v>7.4</v>
      </c>
      <c r="G6737" s="35">
        <v>777</v>
      </c>
      <c r="H6737" s="35">
        <v>15</v>
      </c>
      <c r="I6737" s="36"/>
    </row>
    <row r="6738" spans="2:9" ht="15.75" thickTop="1" thickBot="1" x14ac:dyDescent="0.25">
      <c r="B6738" s="22">
        <v>6733</v>
      </c>
      <c r="C6738" s="32">
        <v>87672</v>
      </c>
      <c r="D6738" s="33" t="s">
        <v>5200</v>
      </c>
      <c r="E6738" s="34">
        <v>-14.6</v>
      </c>
      <c r="F6738" s="34">
        <v>7.4</v>
      </c>
      <c r="G6738" s="35">
        <v>830</v>
      </c>
      <c r="H6738" s="35">
        <v>15</v>
      </c>
      <c r="I6738" s="36"/>
    </row>
    <row r="6739" spans="2:9" ht="15.75" thickTop="1" thickBot="1" x14ac:dyDescent="0.25">
      <c r="B6739" s="22">
        <v>6734</v>
      </c>
      <c r="C6739" s="32">
        <v>87674</v>
      </c>
      <c r="D6739" s="33" t="s">
        <v>5201</v>
      </c>
      <c r="E6739" s="34">
        <v>-14.4</v>
      </c>
      <c r="F6739" s="34">
        <v>7.8</v>
      </c>
      <c r="G6739" s="35">
        <v>722</v>
      </c>
      <c r="H6739" s="35">
        <v>15</v>
      </c>
      <c r="I6739" s="36"/>
    </row>
    <row r="6740" spans="2:9" ht="15.75" thickTop="1" thickBot="1" x14ac:dyDescent="0.25">
      <c r="B6740" s="22">
        <v>6735</v>
      </c>
      <c r="C6740" s="32">
        <v>87675</v>
      </c>
      <c r="D6740" s="33" t="s">
        <v>5202</v>
      </c>
      <c r="E6740" s="34">
        <v>-14.3</v>
      </c>
      <c r="F6740" s="34">
        <v>7.4</v>
      </c>
      <c r="G6740" s="35">
        <v>871</v>
      </c>
      <c r="H6740" s="35">
        <v>15</v>
      </c>
      <c r="I6740" s="36"/>
    </row>
    <row r="6741" spans="2:9" ht="15.75" thickTop="1" thickBot="1" x14ac:dyDescent="0.25">
      <c r="B6741" s="22">
        <v>6736</v>
      </c>
      <c r="C6741" s="32">
        <v>87677</v>
      </c>
      <c r="D6741" s="33" t="s">
        <v>5203</v>
      </c>
      <c r="E6741" s="34">
        <v>-14.6</v>
      </c>
      <c r="F6741" s="34">
        <v>7.9</v>
      </c>
      <c r="G6741" s="35">
        <v>740</v>
      </c>
      <c r="H6741" s="35">
        <v>15</v>
      </c>
      <c r="I6741" s="36"/>
    </row>
    <row r="6742" spans="2:9" ht="15.75" thickTop="1" thickBot="1" x14ac:dyDescent="0.25">
      <c r="B6742" s="22">
        <v>6737</v>
      </c>
      <c r="C6742" s="32">
        <v>87679</v>
      </c>
      <c r="D6742" s="33" t="s">
        <v>5204</v>
      </c>
      <c r="E6742" s="34">
        <v>-14.3</v>
      </c>
      <c r="F6742" s="34">
        <v>8.1</v>
      </c>
      <c r="G6742" s="35">
        <v>682</v>
      </c>
      <c r="H6742" s="35">
        <v>15</v>
      </c>
      <c r="I6742" s="36"/>
    </row>
    <row r="6743" spans="2:9" ht="15.75" thickTop="1" thickBot="1" x14ac:dyDescent="0.25">
      <c r="B6743" s="22">
        <v>6738</v>
      </c>
      <c r="C6743" s="32">
        <v>87700</v>
      </c>
      <c r="D6743" s="33" t="s">
        <v>5205</v>
      </c>
      <c r="E6743" s="34">
        <v>-13.1</v>
      </c>
      <c r="F6743" s="34">
        <v>8.4</v>
      </c>
      <c r="G6743" s="35">
        <v>607</v>
      </c>
      <c r="H6743" s="35">
        <v>13</v>
      </c>
      <c r="I6743" s="36"/>
    </row>
    <row r="6744" spans="2:9" ht="15.75" thickTop="1" thickBot="1" x14ac:dyDescent="0.25">
      <c r="B6744" s="22">
        <v>6739</v>
      </c>
      <c r="C6744" s="32">
        <v>87719</v>
      </c>
      <c r="D6744" s="33" t="s">
        <v>5206</v>
      </c>
      <c r="E6744" s="34">
        <v>-13.5</v>
      </c>
      <c r="F6744" s="34">
        <v>8.4</v>
      </c>
      <c r="G6744" s="35">
        <v>598</v>
      </c>
      <c r="H6744" s="35">
        <v>13</v>
      </c>
      <c r="I6744" s="36"/>
    </row>
    <row r="6745" spans="2:9" ht="15.75" thickTop="1" thickBot="1" x14ac:dyDescent="0.25">
      <c r="B6745" s="22">
        <v>6740</v>
      </c>
      <c r="C6745" s="32">
        <v>87724</v>
      </c>
      <c r="D6745" s="33" t="s">
        <v>5207</v>
      </c>
      <c r="E6745" s="34">
        <v>-14.3</v>
      </c>
      <c r="F6745" s="34">
        <v>7.6</v>
      </c>
      <c r="G6745" s="35">
        <v>732</v>
      </c>
      <c r="H6745" s="35">
        <v>15</v>
      </c>
      <c r="I6745" s="36"/>
    </row>
    <row r="6746" spans="2:9" ht="15.75" thickTop="1" thickBot="1" x14ac:dyDescent="0.25">
      <c r="B6746" s="22">
        <v>6741</v>
      </c>
      <c r="C6746" s="32">
        <v>87727</v>
      </c>
      <c r="D6746" s="33" t="s">
        <v>3278</v>
      </c>
      <c r="E6746" s="34">
        <v>-13</v>
      </c>
      <c r="F6746" s="34">
        <v>8.6999999999999993</v>
      </c>
      <c r="G6746" s="35">
        <v>542</v>
      </c>
      <c r="H6746" s="35">
        <v>13</v>
      </c>
      <c r="I6746" s="36"/>
    </row>
    <row r="6747" spans="2:9" ht="15.75" thickTop="1" thickBot="1" x14ac:dyDescent="0.25">
      <c r="B6747" s="22">
        <v>6742</v>
      </c>
      <c r="C6747" s="32">
        <v>87730</v>
      </c>
      <c r="D6747" s="33" t="s">
        <v>5208</v>
      </c>
      <c r="E6747" s="34">
        <v>-14.2</v>
      </c>
      <c r="F6747" s="34">
        <v>7.6</v>
      </c>
      <c r="G6747" s="35">
        <v>719</v>
      </c>
      <c r="H6747" s="35">
        <v>15</v>
      </c>
      <c r="I6747" s="36"/>
    </row>
    <row r="6748" spans="2:9" ht="15.75" thickTop="1" thickBot="1" x14ac:dyDescent="0.25">
      <c r="B6748" s="22">
        <v>6743</v>
      </c>
      <c r="C6748" s="32">
        <v>87733</v>
      </c>
      <c r="D6748" s="33" t="s">
        <v>5209</v>
      </c>
      <c r="E6748" s="34">
        <v>-14.1</v>
      </c>
      <c r="F6748" s="34">
        <v>8</v>
      </c>
      <c r="G6748" s="35">
        <v>661</v>
      </c>
      <c r="H6748" s="35">
        <v>13</v>
      </c>
      <c r="I6748" s="36"/>
    </row>
    <row r="6749" spans="2:9" ht="15.75" thickTop="1" thickBot="1" x14ac:dyDescent="0.25">
      <c r="B6749" s="22">
        <v>6744</v>
      </c>
      <c r="C6749" s="32">
        <v>87734</v>
      </c>
      <c r="D6749" s="33" t="s">
        <v>5210</v>
      </c>
      <c r="E6749" s="34">
        <v>-13.3</v>
      </c>
      <c r="F6749" s="34">
        <v>8.3000000000000007</v>
      </c>
      <c r="G6749" s="35">
        <v>610</v>
      </c>
      <c r="H6749" s="35">
        <v>13</v>
      </c>
      <c r="I6749" s="36"/>
    </row>
    <row r="6750" spans="2:9" ht="15.75" thickTop="1" thickBot="1" x14ac:dyDescent="0.25">
      <c r="B6750" s="22">
        <v>6745</v>
      </c>
      <c r="C6750" s="32">
        <v>87736</v>
      </c>
      <c r="D6750" s="33" t="s">
        <v>5211</v>
      </c>
      <c r="E6750" s="34">
        <v>-14.6</v>
      </c>
      <c r="F6750" s="34">
        <v>7.4</v>
      </c>
      <c r="G6750" s="35">
        <v>765</v>
      </c>
      <c r="H6750" s="35">
        <v>15</v>
      </c>
      <c r="I6750" s="36"/>
    </row>
    <row r="6751" spans="2:9" ht="15.75" thickTop="1" thickBot="1" x14ac:dyDescent="0.25">
      <c r="B6751" s="22">
        <v>6746</v>
      </c>
      <c r="C6751" s="32">
        <v>87737</v>
      </c>
      <c r="D6751" s="33" t="s">
        <v>5212</v>
      </c>
      <c r="E6751" s="34">
        <v>-13.2</v>
      </c>
      <c r="F6751" s="34">
        <v>8.4</v>
      </c>
      <c r="G6751" s="35">
        <v>588</v>
      </c>
      <c r="H6751" s="35">
        <v>13</v>
      </c>
      <c r="I6751" s="36"/>
    </row>
    <row r="6752" spans="2:9" ht="15.75" thickTop="1" thickBot="1" x14ac:dyDescent="0.25">
      <c r="B6752" s="22">
        <v>6747</v>
      </c>
      <c r="C6752" s="32">
        <v>87739</v>
      </c>
      <c r="D6752" s="33" t="s">
        <v>5213</v>
      </c>
      <c r="E6752" s="34">
        <v>-13.3</v>
      </c>
      <c r="F6752" s="34">
        <v>8.6</v>
      </c>
      <c r="G6752" s="35">
        <v>558</v>
      </c>
      <c r="H6752" s="35">
        <v>13</v>
      </c>
      <c r="I6752" s="36"/>
    </row>
    <row r="6753" spans="2:9" ht="15.75" thickTop="1" thickBot="1" x14ac:dyDescent="0.25">
      <c r="B6753" s="22">
        <v>6748</v>
      </c>
      <c r="C6753" s="32">
        <v>87740</v>
      </c>
      <c r="D6753" s="33" t="s">
        <v>4847</v>
      </c>
      <c r="E6753" s="34">
        <v>-13.3</v>
      </c>
      <c r="F6753" s="34">
        <v>8.1999999999999993</v>
      </c>
      <c r="G6753" s="35">
        <v>625</v>
      </c>
      <c r="H6753" s="35">
        <v>13</v>
      </c>
      <c r="I6753" s="36"/>
    </row>
    <row r="6754" spans="2:9" ht="15.75" thickTop="1" thickBot="1" x14ac:dyDescent="0.25">
      <c r="B6754" s="22">
        <v>6749</v>
      </c>
      <c r="C6754" s="32">
        <v>87742</v>
      </c>
      <c r="D6754" s="33" t="s">
        <v>5214</v>
      </c>
      <c r="E6754" s="34">
        <v>-13.8</v>
      </c>
      <c r="F6754" s="34">
        <v>8.1999999999999993</v>
      </c>
      <c r="G6754" s="35">
        <v>634</v>
      </c>
      <c r="H6754" s="35">
        <v>13</v>
      </c>
      <c r="I6754" s="36"/>
    </row>
    <row r="6755" spans="2:9" ht="15.75" thickTop="1" thickBot="1" x14ac:dyDescent="0.25">
      <c r="B6755" s="22">
        <v>6750</v>
      </c>
      <c r="C6755" s="32">
        <v>87743</v>
      </c>
      <c r="D6755" s="33" t="s">
        <v>5215</v>
      </c>
      <c r="E6755" s="34">
        <v>-13.2</v>
      </c>
      <c r="F6755" s="34">
        <v>8.4</v>
      </c>
      <c r="G6755" s="35">
        <v>586</v>
      </c>
      <c r="H6755" s="35">
        <v>13</v>
      </c>
      <c r="I6755" s="36"/>
    </row>
    <row r="6756" spans="2:9" ht="15.75" thickTop="1" thickBot="1" x14ac:dyDescent="0.25">
      <c r="B6756" s="22">
        <v>6751</v>
      </c>
      <c r="C6756" s="32">
        <v>87745</v>
      </c>
      <c r="D6756" s="33" t="s">
        <v>5216</v>
      </c>
      <c r="E6756" s="34">
        <v>-14</v>
      </c>
      <c r="F6756" s="34">
        <v>8.4</v>
      </c>
      <c r="G6756" s="35">
        <v>592</v>
      </c>
      <c r="H6756" s="35">
        <v>13</v>
      </c>
      <c r="I6756" s="36"/>
    </row>
    <row r="6757" spans="2:9" ht="15.75" thickTop="1" thickBot="1" x14ac:dyDescent="0.25">
      <c r="B6757" s="22">
        <v>6752</v>
      </c>
      <c r="C6757" s="32">
        <v>87746</v>
      </c>
      <c r="D6757" s="33" t="s">
        <v>5217</v>
      </c>
      <c r="E6757" s="34">
        <v>-13.4</v>
      </c>
      <c r="F6757" s="34">
        <v>8.4</v>
      </c>
      <c r="G6757" s="35">
        <v>592</v>
      </c>
      <c r="H6757" s="35">
        <v>13</v>
      </c>
      <c r="I6757" s="36"/>
    </row>
    <row r="6758" spans="2:9" ht="15.75" thickTop="1" thickBot="1" x14ac:dyDescent="0.25">
      <c r="B6758" s="22">
        <v>6753</v>
      </c>
      <c r="C6758" s="32">
        <v>87748</v>
      </c>
      <c r="D6758" s="33" t="s">
        <v>5218</v>
      </c>
      <c r="E6758" s="34">
        <v>-12.9</v>
      </c>
      <c r="F6758" s="34">
        <v>8.5</v>
      </c>
      <c r="G6758" s="35">
        <v>561</v>
      </c>
      <c r="H6758" s="35">
        <v>13</v>
      </c>
      <c r="I6758" s="36"/>
    </row>
    <row r="6759" spans="2:9" ht="15.75" thickTop="1" thickBot="1" x14ac:dyDescent="0.25">
      <c r="B6759" s="22">
        <v>6754</v>
      </c>
      <c r="C6759" s="32">
        <v>87749</v>
      </c>
      <c r="D6759" s="33" t="s">
        <v>5219</v>
      </c>
      <c r="E6759" s="34">
        <v>-13.8</v>
      </c>
      <c r="F6759" s="34">
        <v>8.1</v>
      </c>
      <c r="G6759" s="35">
        <v>635</v>
      </c>
      <c r="H6759" s="35">
        <v>13</v>
      </c>
      <c r="I6759" s="36"/>
    </row>
    <row r="6760" spans="2:9" ht="15.75" thickTop="1" thickBot="1" x14ac:dyDescent="0.25">
      <c r="B6760" s="22">
        <v>6755</v>
      </c>
      <c r="C6760" s="32">
        <v>87751</v>
      </c>
      <c r="D6760" s="33" t="s">
        <v>5220</v>
      </c>
      <c r="E6760" s="34">
        <v>-13.1</v>
      </c>
      <c r="F6760" s="34">
        <v>8.4</v>
      </c>
      <c r="G6760" s="35">
        <v>580</v>
      </c>
      <c r="H6760" s="35">
        <v>13</v>
      </c>
      <c r="I6760" s="36"/>
    </row>
    <row r="6761" spans="2:9" ht="15.75" thickTop="1" thickBot="1" x14ac:dyDescent="0.25">
      <c r="B6761" s="22">
        <v>6756</v>
      </c>
      <c r="C6761" s="32">
        <v>87752</v>
      </c>
      <c r="D6761" s="33" t="s">
        <v>5221</v>
      </c>
      <c r="E6761" s="34">
        <v>-13.3</v>
      </c>
      <c r="F6761" s="34">
        <v>8.3000000000000007</v>
      </c>
      <c r="G6761" s="35">
        <v>609</v>
      </c>
      <c r="H6761" s="35">
        <v>13</v>
      </c>
      <c r="I6761" s="36"/>
    </row>
    <row r="6762" spans="2:9" ht="15.75" thickTop="1" thickBot="1" x14ac:dyDescent="0.25">
      <c r="B6762" s="22">
        <v>6757</v>
      </c>
      <c r="C6762" s="32">
        <v>87754</v>
      </c>
      <c r="D6762" s="33" t="s">
        <v>5222</v>
      </c>
      <c r="E6762" s="34">
        <v>-13.6</v>
      </c>
      <c r="F6762" s="34">
        <v>8.3000000000000007</v>
      </c>
      <c r="G6762" s="35">
        <v>620</v>
      </c>
      <c r="H6762" s="35">
        <v>13</v>
      </c>
      <c r="I6762" s="36"/>
    </row>
    <row r="6763" spans="2:9" ht="15.75" thickTop="1" thickBot="1" x14ac:dyDescent="0.25">
      <c r="B6763" s="22">
        <v>6758</v>
      </c>
      <c r="C6763" s="32">
        <v>87755</v>
      </c>
      <c r="D6763" s="33" t="s">
        <v>5223</v>
      </c>
      <c r="E6763" s="34">
        <v>-13.3</v>
      </c>
      <c r="F6763" s="34">
        <v>8.4</v>
      </c>
      <c r="G6763" s="35">
        <v>588</v>
      </c>
      <c r="H6763" s="35">
        <v>13</v>
      </c>
      <c r="I6763" s="36"/>
    </row>
    <row r="6764" spans="2:9" ht="15.75" thickTop="1" thickBot="1" x14ac:dyDescent="0.25">
      <c r="B6764" s="22">
        <v>6759</v>
      </c>
      <c r="C6764" s="32">
        <v>87757</v>
      </c>
      <c r="D6764" s="33" t="s">
        <v>5224</v>
      </c>
      <c r="E6764" s="34">
        <v>-13.4</v>
      </c>
      <c r="F6764" s="34">
        <v>8.6999999999999993</v>
      </c>
      <c r="G6764" s="35">
        <v>534</v>
      </c>
      <c r="H6764" s="35">
        <v>13</v>
      </c>
      <c r="I6764" s="36"/>
    </row>
    <row r="6765" spans="2:9" ht="15.75" thickTop="1" thickBot="1" x14ac:dyDescent="0.25">
      <c r="B6765" s="22">
        <v>6760</v>
      </c>
      <c r="C6765" s="32">
        <v>87758</v>
      </c>
      <c r="D6765" s="33" t="s">
        <v>5225</v>
      </c>
      <c r="E6765" s="34">
        <v>-13.8</v>
      </c>
      <c r="F6765" s="34">
        <v>8.1</v>
      </c>
      <c r="G6765" s="35">
        <v>628</v>
      </c>
      <c r="H6765" s="35">
        <v>13</v>
      </c>
      <c r="I6765" s="36"/>
    </row>
    <row r="6766" spans="2:9" ht="15.75" thickTop="1" thickBot="1" x14ac:dyDescent="0.25">
      <c r="B6766" s="22">
        <v>6761</v>
      </c>
      <c r="C6766" s="32">
        <v>87760</v>
      </c>
      <c r="D6766" s="33" t="s">
        <v>5226</v>
      </c>
      <c r="E6766" s="34">
        <v>-14</v>
      </c>
      <c r="F6766" s="34">
        <v>8</v>
      </c>
      <c r="G6766" s="35">
        <v>649</v>
      </c>
      <c r="H6766" s="35">
        <v>13</v>
      </c>
      <c r="I6766" s="36"/>
    </row>
    <row r="6767" spans="2:9" ht="15.75" thickTop="1" thickBot="1" x14ac:dyDescent="0.25">
      <c r="B6767" s="22">
        <v>6762</v>
      </c>
      <c r="C6767" s="32">
        <v>87761</v>
      </c>
      <c r="D6767" s="33" t="s">
        <v>5160</v>
      </c>
      <c r="E6767" s="34">
        <v>-13.3</v>
      </c>
      <c r="F6767" s="34">
        <v>8.4</v>
      </c>
      <c r="G6767" s="35">
        <v>589</v>
      </c>
      <c r="H6767" s="35">
        <v>13</v>
      </c>
      <c r="I6767" s="36"/>
    </row>
    <row r="6768" spans="2:9" ht="15.75" thickTop="1" thickBot="1" x14ac:dyDescent="0.25">
      <c r="B6768" s="22">
        <v>6763</v>
      </c>
      <c r="C6768" s="32">
        <v>87763</v>
      </c>
      <c r="D6768" s="33" t="s">
        <v>5227</v>
      </c>
      <c r="E6768" s="34">
        <v>-14</v>
      </c>
      <c r="F6768" s="34">
        <v>7.8</v>
      </c>
      <c r="G6768" s="35">
        <v>670</v>
      </c>
      <c r="H6768" s="35">
        <v>13</v>
      </c>
      <c r="I6768" s="36"/>
    </row>
    <row r="6769" spans="2:9" ht="15.75" thickTop="1" thickBot="1" x14ac:dyDescent="0.25">
      <c r="B6769" s="22">
        <v>6764</v>
      </c>
      <c r="C6769" s="32">
        <v>87764</v>
      </c>
      <c r="D6769" s="33" t="s">
        <v>5228</v>
      </c>
      <c r="E6769" s="34">
        <v>-14</v>
      </c>
      <c r="F6769" s="34">
        <v>7.8</v>
      </c>
      <c r="G6769" s="35">
        <v>670</v>
      </c>
      <c r="H6769" s="35">
        <v>13</v>
      </c>
      <c r="I6769" s="36"/>
    </row>
    <row r="6770" spans="2:9" ht="15.75" thickTop="1" thickBot="1" x14ac:dyDescent="0.25">
      <c r="B6770" s="22">
        <v>6765</v>
      </c>
      <c r="C6770" s="32">
        <v>87766</v>
      </c>
      <c r="D6770" s="33" t="s">
        <v>5229</v>
      </c>
      <c r="E6770" s="34">
        <v>-13.6</v>
      </c>
      <c r="F6770" s="34">
        <v>8.1999999999999993</v>
      </c>
      <c r="G6770" s="35">
        <v>628</v>
      </c>
      <c r="H6770" s="35">
        <v>13</v>
      </c>
      <c r="I6770" s="36"/>
    </row>
    <row r="6771" spans="2:9" ht="15.75" thickTop="1" thickBot="1" x14ac:dyDescent="0.25">
      <c r="B6771" s="22">
        <v>6766</v>
      </c>
      <c r="C6771" s="32">
        <v>87767</v>
      </c>
      <c r="D6771" s="33" t="s">
        <v>5230</v>
      </c>
      <c r="E6771" s="34">
        <v>-13.6</v>
      </c>
      <c r="F6771" s="34">
        <v>8.1</v>
      </c>
      <c r="G6771" s="35">
        <v>638</v>
      </c>
      <c r="H6771" s="35">
        <v>13</v>
      </c>
      <c r="I6771" s="36"/>
    </row>
    <row r="6772" spans="2:9" ht="15.75" thickTop="1" thickBot="1" x14ac:dyDescent="0.25">
      <c r="B6772" s="22">
        <v>6767</v>
      </c>
      <c r="C6772" s="32">
        <v>87769</v>
      </c>
      <c r="D6772" s="33" t="s">
        <v>5231</v>
      </c>
      <c r="E6772" s="34">
        <v>-13.3</v>
      </c>
      <c r="F6772" s="34">
        <v>8.5</v>
      </c>
      <c r="G6772" s="35">
        <v>582</v>
      </c>
      <c r="H6772" s="35">
        <v>13</v>
      </c>
      <c r="I6772" s="36"/>
    </row>
    <row r="6773" spans="2:9" ht="15.75" thickTop="1" thickBot="1" x14ac:dyDescent="0.25">
      <c r="B6773" s="22">
        <v>6768</v>
      </c>
      <c r="C6773" s="32">
        <v>87770</v>
      </c>
      <c r="D6773" s="33" t="s">
        <v>5232</v>
      </c>
      <c r="E6773" s="34">
        <v>-13.3</v>
      </c>
      <c r="F6773" s="34">
        <v>8.5</v>
      </c>
      <c r="G6773" s="35">
        <v>579</v>
      </c>
      <c r="H6773" s="35">
        <v>13</v>
      </c>
      <c r="I6773" s="36"/>
    </row>
    <row r="6774" spans="2:9" ht="15.75" thickTop="1" thickBot="1" x14ac:dyDescent="0.25">
      <c r="B6774" s="22">
        <v>6769</v>
      </c>
      <c r="C6774" s="32">
        <v>87772</v>
      </c>
      <c r="D6774" s="33" t="s">
        <v>5233</v>
      </c>
      <c r="E6774" s="34">
        <v>-13.5</v>
      </c>
      <c r="F6774" s="34">
        <v>8.6</v>
      </c>
      <c r="G6774" s="35">
        <v>560</v>
      </c>
      <c r="H6774" s="35">
        <v>13</v>
      </c>
      <c r="I6774" s="36"/>
    </row>
    <row r="6775" spans="2:9" ht="15.75" thickTop="1" thickBot="1" x14ac:dyDescent="0.25">
      <c r="B6775" s="22">
        <v>6770</v>
      </c>
      <c r="C6775" s="32">
        <v>87773</v>
      </c>
      <c r="D6775" s="33" t="s">
        <v>5234</v>
      </c>
      <c r="E6775" s="34">
        <v>-12.9</v>
      </c>
      <c r="F6775" s="34">
        <v>8.6</v>
      </c>
      <c r="G6775" s="35">
        <v>551</v>
      </c>
      <c r="H6775" s="35">
        <v>13</v>
      </c>
      <c r="I6775" s="36"/>
    </row>
    <row r="6776" spans="2:9" ht="15.75" thickTop="1" thickBot="1" x14ac:dyDescent="0.25">
      <c r="B6776" s="22">
        <v>6771</v>
      </c>
      <c r="C6776" s="32">
        <v>87775</v>
      </c>
      <c r="D6776" s="33" t="s">
        <v>5235</v>
      </c>
      <c r="E6776" s="34">
        <v>-13.7</v>
      </c>
      <c r="F6776" s="34">
        <v>8.6</v>
      </c>
      <c r="G6776" s="35">
        <v>561</v>
      </c>
      <c r="H6776" s="35">
        <v>13</v>
      </c>
      <c r="I6776" s="36"/>
    </row>
    <row r="6777" spans="2:9" ht="15.75" thickTop="1" thickBot="1" x14ac:dyDescent="0.25">
      <c r="B6777" s="22">
        <v>6772</v>
      </c>
      <c r="C6777" s="32">
        <v>87776</v>
      </c>
      <c r="D6777" s="33" t="s">
        <v>5236</v>
      </c>
      <c r="E6777" s="34">
        <v>-13.9</v>
      </c>
      <c r="F6777" s="34">
        <v>8.1999999999999993</v>
      </c>
      <c r="G6777" s="35">
        <v>621</v>
      </c>
      <c r="H6777" s="35">
        <v>13</v>
      </c>
      <c r="I6777" s="36"/>
    </row>
    <row r="6778" spans="2:9" ht="15.75" thickTop="1" thickBot="1" x14ac:dyDescent="0.25">
      <c r="B6778" s="22">
        <v>6773</v>
      </c>
      <c r="C6778" s="32">
        <v>87778</v>
      </c>
      <c r="D6778" s="33" t="s">
        <v>5237</v>
      </c>
      <c r="E6778" s="34">
        <v>-13.8</v>
      </c>
      <c r="F6778" s="34">
        <v>8.1999999999999993</v>
      </c>
      <c r="G6778" s="35">
        <v>630</v>
      </c>
      <c r="H6778" s="35">
        <v>13</v>
      </c>
      <c r="I6778" s="36"/>
    </row>
    <row r="6779" spans="2:9" ht="15.75" thickTop="1" thickBot="1" x14ac:dyDescent="0.25">
      <c r="B6779" s="22">
        <v>6774</v>
      </c>
      <c r="C6779" s="32">
        <v>87779</v>
      </c>
      <c r="D6779" s="33" t="s">
        <v>5238</v>
      </c>
      <c r="E6779" s="34">
        <v>-13.3</v>
      </c>
      <c r="F6779" s="34">
        <v>8.3000000000000007</v>
      </c>
      <c r="G6779" s="35">
        <v>617</v>
      </c>
      <c r="H6779" s="35">
        <v>13</v>
      </c>
      <c r="I6779" s="36"/>
    </row>
    <row r="6780" spans="2:9" ht="15.75" thickTop="1" thickBot="1" x14ac:dyDescent="0.25">
      <c r="B6780" s="22">
        <v>6775</v>
      </c>
      <c r="C6780" s="32">
        <v>87781</v>
      </c>
      <c r="D6780" s="33" t="s">
        <v>5239</v>
      </c>
      <c r="E6780" s="34">
        <v>-13.4</v>
      </c>
      <c r="F6780" s="34">
        <v>8.1999999999999993</v>
      </c>
      <c r="G6780" s="35">
        <v>615</v>
      </c>
      <c r="H6780" s="35">
        <v>13</v>
      </c>
      <c r="I6780" s="36"/>
    </row>
    <row r="6781" spans="2:9" ht="15.75" thickTop="1" thickBot="1" x14ac:dyDescent="0.25">
      <c r="B6781" s="22">
        <v>6776</v>
      </c>
      <c r="C6781" s="32">
        <v>87782</v>
      </c>
      <c r="D6781" s="33" t="s">
        <v>5240</v>
      </c>
      <c r="E6781" s="34">
        <v>-14.3</v>
      </c>
      <c r="F6781" s="34">
        <v>7.9</v>
      </c>
      <c r="G6781" s="35">
        <v>680</v>
      </c>
      <c r="H6781" s="35">
        <v>15</v>
      </c>
      <c r="I6781" s="36"/>
    </row>
    <row r="6782" spans="2:9" ht="15.75" thickTop="1" thickBot="1" x14ac:dyDescent="0.25">
      <c r="B6782" s="22">
        <v>6777</v>
      </c>
      <c r="C6782" s="32">
        <v>87784</v>
      </c>
      <c r="D6782" s="33" t="s">
        <v>3808</v>
      </c>
      <c r="E6782" s="34">
        <v>-13.2</v>
      </c>
      <c r="F6782" s="34">
        <v>8.3000000000000007</v>
      </c>
      <c r="G6782" s="35">
        <v>594</v>
      </c>
      <c r="H6782" s="35">
        <v>13</v>
      </c>
      <c r="I6782" s="36"/>
    </row>
    <row r="6783" spans="2:9" ht="15.75" thickTop="1" thickBot="1" x14ac:dyDescent="0.25">
      <c r="B6783" s="22">
        <v>6778</v>
      </c>
      <c r="C6783" s="32">
        <v>87785</v>
      </c>
      <c r="D6783" s="33" t="s">
        <v>5241</v>
      </c>
      <c r="E6783" s="34">
        <v>-13</v>
      </c>
      <c r="F6783" s="34">
        <v>8.6</v>
      </c>
      <c r="G6783" s="35">
        <v>548</v>
      </c>
      <c r="H6783" s="35">
        <v>13</v>
      </c>
      <c r="I6783" s="36"/>
    </row>
    <row r="6784" spans="2:9" ht="15.75" thickTop="1" thickBot="1" x14ac:dyDescent="0.25">
      <c r="B6784" s="22">
        <v>6779</v>
      </c>
      <c r="C6784" s="32">
        <v>87787</v>
      </c>
      <c r="D6784" s="33" t="s">
        <v>5242</v>
      </c>
      <c r="E6784" s="34">
        <v>-13.9</v>
      </c>
      <c r="F6784" s="34">
        <v>7.9</v>
      </c>
      <c r="G6784" s="35">
        <v>667</v>
      </c>
      <c r="H6784" s="35">
        <v>15</v>
      </c>
      <c r="I6784" s="36"/>
    </row>
    <row r="6785" spans="2:9" ht="15.75" thickTop="1" thickBot="1" x14ac:dyDescent="0.25">
      <c r="B6785" s="22">
        <v>6780</v>
      </c>
      <c r="C6785" s="32">
        <v>87789</v>
      </c>
      <c r="D6785" s="33" t="s">
        <v>5243</v>
      </c>
      <c r="E6785" s="34">
        <v>-13.8</v>
      </c>
      <c r="F6785" s="34">
        <v>8.1</v>
      </c>
      <c r="G6785" s="35">
        <v>630</v>
      </c>
      <c r="H6785" s="35">
        <v>13</v>
      </c>
      <c r="I6785" s="36"/>
    </row>
    <row r="6786" spans="2:9" ht="15.75" thickTop="1" thickBot="1" x14ac:dyDescent="0.25">
      <c r="B6786" s="22">
        <v>6781</v>
      </c>
      <c r="C6786" s="32">
        <v>88045</v>
      </c>
      <c r="D6786" s="33" t="s">
        <v>5244</v>
      </c>
      <c r="E6786" s="34">
        <v>-9.6</v>
      </c>
      <c r="F6786" s="34">
        <v>10</v>
      </c>
      <c r="G6786" s="35">
        <v>440</v>
      </c>
      <c r="H6786" s="35">
        <v>13</v>
      </c>
      <c r="I6786" s="36"/>
    </row>
    <row r="6787" spans="2:9" ht="15.75" thickTop="1" thickBot="1" x14ac:dyDescent="0.25">
      <c r="B6787" s="22">
        <v>6782</v>
      </c>
      <c r="C6787" s="32">
        <v>88046</v>
      </c>
      <c r="D6787" s="33" t="s">
        <v>5244</v>
      </c>
      <c r="E6787" s="34">
        <v>-9.3000000000000007</v>
      </c>
      <c r="F6787" s="34">
        <v>10.199999999999999</v>
      </c>
      <c r="G6787" s="35">
        <v>396</v>
      </c>
      <c r="H6787" s="35">
        <v>13</v>
      </c>
      <c r="I6787" s="36"/>
    </row>
    <row r="6788" spans="2:9" ht="15.75" thickTop="1" thickBot="1" x14ac:dyDescent="0.25">
      <c r="B6788" s="22">
        <v>6783</v>
      </c>
      <c r="C6788" s="32">
        <v>88048</v>
      </c>
      <c r="D6788" s="33" t="s">
        <v>5244</v>
      </c>
      <c r="E6788" s="34">
        <v>-9.6999999999999993</v>
      </c>
      <c r="F6788" s="34">
        <v>9.8000000000000007</v>
      </c>
      <c r="G6788" s="35">
        <v>452</v>
      </c>
      <c r="H6788" s="35">
        <v>13</v>
      </c>
      <c r="I6788" s="36"/>
    </row>
    <row r="6789" spans="2:9" ht="15.75" thickTop="1" thickBot="1" x14ac:dyDescent="0.25">
      <c r="B6789" s="22">
        <v>6784</v>
      </c>
      <c r="C6789" s="32">
        <v>88069</v>
      </c>
      <c r="D6789" s="33" t="s">
        <v>5245</v>
      </c>
      <c r="E6789" s="34">
        <v>-10.6</v>
      </c>
      <c r="F6789" s="34">
        <v>9.1</v>
      </c>
      <c r="G6789" s="35">
        <v>556</v>
      </c>
      <c r="H6789" s="35">
        <v>13</v>
      </c>
      <c r="I6789" s="36"/>
    </row>
    <row r="6790" spans="2:9" ht="15.75" thickTop="1" thickBot="1" x14ac:dyDescent="0.25">
      <c r="B6790" s="22">
        <v>6785</v>
      </c>
      <c r="C6790" s="32">
        <v>88074</v>
      </c>
      <c r="D6790" s="33" t="s">
        <v>5246</v>
      </c>
      <c r="E6790" s="34">
        <v>-9.6</v>
      </c>
      <c r="F6790" s="34">
        <v>9.8000000000000007</v>
      </c>
      <c r="G6790" s="35">
        <v>412</v>
      </c>
      <c r="H6790" s="35">
        <v>13</v>
      </c>
      <c r="I6790" s="36"/>
    </row>
    <row r="6791" spans="2:9" ht="15.75" thickTop="1" thickBot="1" x14ac:dyDescent="0.25">
      <c r="B6791" s="22">
        <v>6786</v>
      </c>
      <c r="C6791" s="32">
        <v>88079</v>
      </c>
      <c r="D6791" s="33" t="s">
        <v>5247</v>
      </c>
      <c r="E6791" s="34">
        <v>-9.6999999999999993</v>
      </c>
      <c r="F6791" s="34">
        <v>9.6</v>
      </c>
      <c r="G6791" s="35">
        <v>429</v>
      </c>
      <c r="H6791" s="35">
        <v>13</v>
      </c>
      <c r="I6791" s="36"/>
    </row>
    <row r="6792" spans="2:9" ht="15.75" thickTop="1" thickBot="1" x14ac:dyDescent="0.25">
      <c r="B6792" s="22">
        <v>6787</v>
      </c>
      <c r="C6792" s="32">
        <v>88085</v>
      </c>
      <c r="D6792" s="33" t="s">
        <v>5248</v>
      </c>
      <c r="E6792" s="34">
        <v>-9.6999999999999993</v>
      </c>
      <c r="F6792" s="34">
        <v>9.6999999999999993</v>
      </c>
      <c r="G6792" s="35">
        <v>421</v>
      </c>
      <c r="H6792" s="35">
        <v>13</v>
      </c>
      <c r="I6792" s="36"/>
    </row>
    <row r="6793" spans="2:9" ht="15.75" thickTop="1" thickBot="1" x14ac:dyDescent="0.25">
      <c r="B6793" s="22">
        <v>6788</v>
      </c>
      <c r="C6793" s="32">
        <v>88090</v>
      </c>
      <c r="D6793" s="33" t="s">
        <v>5249</v>
      </c>
      <c r="E6793" s="34">
        <v>-9.6</v>
      </c>
      <c r="F6793" s="34">
        <v>9.8000000000000007</v>
      </c>
      <c r="G6793" s="35">
        <v>427</v>
      </c>
      <c r="H6793" s="35">
        <v>13</v>
      </c>
      <c r="I6793" s="36"/>
    </row>
    <row r="6794" spans="2:9" ht="15.75" thickTop="1" thickBot="1" x14ac:dyDescent="0.25">
      <c r="B6794" s="22">
        <v>6789</v>
      </c>
      <c r="C6794" s="32">
        <v>88094</v>
      </c>
      <c r="D6794" s="33" t="s">
        <v>5250</v>
      </c>
      <c r="E6794" s="34">
        <v>-9.6</v>
      </c>
      <c r="F6794" s="34">
        <v>9.8000000000000007</v>
      </c>
      <c r="G6794" s="35">
        <v>451</v>
      </c>
      <c r="H6794" s="35">
        <v>13</v>
      </c>
      <c r="I6794" s="36"/>
    </row>
    <row r="6795" spans="2:9" ht="15.75" thickTop="1" thickBot="1" x14ac:dyDescent="0.25">
      <c r="B6795" s="22">
        <v>6790</v>
      </c>
      <c r="C6795" s="32">
        <v>88097</v>
      </c>
      <c r="D6795" s="33" t="s">
        <v>5251</v>
      </c>
      <c r="E6795" s="34">
        <v>-9.6999999999999993</v>
      </c>
      <c r="F6795" s="34">
        <v>9.8000000000000007</v>
      </c>
      <c r="G6795" s="35">
        <v>407</v>
      </c>
      <c r="H6795" s="35">
        <v>13</v>
      </c>
      <c r="I6795" s="36"/>
    </row>
    <row r="6796" spans="2:9" ht="15.75" thickTop="1" thickBot="1" x14ac:dyDescent="0.25">
      <c r="B6796" s="22">
        <v>6791</v>
      </c>
      <c r="C6796" s="32">
        <v>88099</v>
      </c>
      <c r="D6796" s="33" t="s">
        <v>5252</v>
      </c>
      <c r="E6796" s="34">
        <v>-11.1</v>
      </c>
      <c r="F6796" s="34">
        <v>8.9</v>
      </c>
      <c r="G6796" s="35">
        <v>556</v>
      </c>
      <c r="H6796" s="35">
        <v>13</v>
      </c>
      <c r="I6796" s="36"/>
    </row>
    <row r="6797" spans="2:9" ht="15.75" thickTop="1" thickBot="1" x14ac:dyDescent="0.25">
      <c r="B6797" s="22">
        <v>6792</v>
      </c>
      <c r="C6797" s="32">
        <v>88131</v>
      </c>
      <c r="D6797" s="33" t="s">
        <v>5253</v>
      </c>
      <c r="E6797" s="34">
        <v>-9.8000000000000007</v>
      </c>
      <c r="F6797" s="34">
        <v>9.6</v>
      </c>
      <c r="G6797" s="35">
        <v>438</v>
      </c>
      <c r="H6797" s="35">
        <v>13</v>
      </c>
      <c r="I6797" s="36"/>
    </row>
    <row r="6798" spans="2:9" ht="15.75" thickTop="1" thickBot="1" x14ac:dyDescent="0.25">
      <c r="B6798" s="22">
        <v>6793</v>
      </c>
      <c r="C6798" s="32">
        <v>88138</v>
      </c>
      <c r="D6798" s="33" t="s">
        <v>5254</v>
      </c>
      <c r="E6798" s="34">
        <v>-10.3</v>
      </c>
      <c r="F6798" s="34">
        <v>9.1999999999999993</v>
      </c>
      <c r="G6798" s="35">
        <v>505</v>
      </c>
      <c r="H6798" s="35">
        <v>13</v>
      </c>
      <c r="I6798" s="36"/>
    </row>
    <row r="6799" spans="2:9" ht="15.75" thickTop="1" thickBot="1" x14ac:dyDescent="0.25">
      <c r="B6799" s="22">
        <v>6794</v>
      </c>
      <c r="C6799" s="32">
        <v>88142</v>
      </c>
      <c r="D6799" s="33" t="s">
        <v>5255</v>
      </c>
      <c r="E6799" s="34">
        <v>-9.8000000000000007</v>
      </c>
      <c r="F6799" s="34">
        <v>9.6999999999999993</v>
      </c>
      <c r="G6799" s="35">
        <v>413</v>
      </c>
      <c r="H6799" s="35">
        <v>13</v>
      </c>
      <c r="I6799" s="36"/>
    </row>
    <row r="6800" spans="2:9" ht="15.75" thickTop="1" thickBot="1" x14ac:dyDescent="0.25">
      <c r="B6800" s="22">
        <v>6795</v>
      </c>
      <c r="C6800" s="32">
        <v>88145</v>
      </c>
      <c r="D6800" s="33" t="s">
        <v>5256</v>
      </c>
      <c r="E6800" s="34">
        <v>-12.5</v>
      </c>
      <c r="F6800" s="34">
        <v>8.4</v>
      </c>
      <c r="G6800" s="35">
        <v>607</v>
      </c>
      <c r="H6800" s="35">
        <v>13</v>
      </c>
      <c r="I6800" s="36"/>
    </row>
    <row r="6801" spans="2:9" ht="15.75" thickTop="1" thickBot="1" x14ac:dyDescent="0.25">
      <c r="B6801" s="22">
        <v>6796</v>
      </c>
      <c r="C6801" s="32">
        <v>88147</v>
      </c>
      <c r="D6801" s="33" t="s">
        <v>5257</v>
      </c>
      <c r="E6801" s="34">
        <v>-10.5</v>
      </c>
      <c r="F6801" s="34">
        <v>9</v>
      </c>
      <c r="G6801" s="35">
        <v>546</v>
      </c>
      <c r="H6801" s="35">
        <v>13</v>
      </c>
      <c r="I6801" s="36"/>
    </row>
    <row r="6802" spans="2:9" ht="15.75" thickTop="1" thickBot="1" x14ac:dyDescent="0.25">
      <c r="B6802" s="22">
        <v>6797</v>
      </c>
      <c r="C6802" s="32">
        <v>88149</v>
      </c>
      <c r="D6802" s="33" t="s">
        <v>5258</v>
      </c>
      <c r="E6802" s="34">
        <v>-9.8000000000000007</v>
      </c>
      <c r="F6802" s="34">
        <v>9.6999999999999993</v>
      </c>
      <c r="G6802" s="35">
        <v>400</v>
      </c>
      <c r="H6802" s="35">
        <v>13</v>
      </c>
      <c r="I6802" s="36"/>
    </row>
    <row r="6803" spans="2:9" ht="15.75" thickTop="1" thickBot="1" x14ac:dyDescent="0.25">
      <c r="B6803" s="22">
        <v>6798</v>
      </c>
      <c r="C6803" s="32">
        <v>88161</v>
      </c>
      <c r="D6803" s="33" t="s">
        <v>5259</v>
      </c>
      <c r="E6803" s="34">
        <v>-13.8</v>
      </c>
      <c r="F6803" s="34">
        <v>7.7</v>
      </c>
      <c r="G6803" s="35">
        <v>770</v>
      </c>
      <c r="H6803" s="35">
        <v>13</v>
      </c>
      <c r="I6803" s="36"/>
    </row>
    <row r="6804" spans="2:9" ht="15.75" thickTop="1" thickBot="1" x14ac:dyDescent="0.25">
      <c r="B6804" s="22">
        <v>6799</v>
      </c>
      <c r="C6804" s="32">
        <v>88167</v>
      </c>
      <c r="D6804" s="33" t="s">
        <v>5260</v>
      </c>
      <c r="E6804" s="34">
        <v>-14.3</v>
      </c>
      <c r="F6804" s="34">
        <v>7.6</v>
      </c>
      <c r="G6804" s="35">
        <v>738</v>
      </c>
      <c r="H6804" s="35">
        <v>15</v>
      </c>
      <c r="I6804" s="36"/>
    </row>
    <row r="6805" spans="2:9" ht="15.75" thickTop="1" thickBot="1" x14ac:dyDescent="0.25">
      <c r="B6805" s="22">
        <v>6800</v>
      </c>
      <c r="C6805" s="32">
        <v>88171</v>
      </c>
      <c r="D6805" s="33" t="s">
        <v>5261</v>
      </c>
      <c r="E6805" s="34">
        <v>-12.9</v>
      </c>
      <c r="F6805" s="34">
        <v>8.1999999999999993</v>
      </c>
      <c r="G6805" s="35">
        <v>657</v>
      </c>
      <c r="H6805" s="35">
        <v>15</v>
      </c>
      <c r="I6805" s="36"/>
    </row>
    <row r="6806" spans="2:9" ht="15.75" thickTop="1" thickBot="1" x14ac:dyDescent="0.25">
      <c r="B6806" s="22">
        <v>6801</v>
      </c>
      <c r="C6806" s="32">
        <v>88175</v>
      </c>
      <c r="D6806" s="33" t="s">
        <v>5262</v>
      </c>
      <c r="E6806" s="34">
        <v>-13.2</v>
      </c>
      <c r="F6806" s="34">
        <v>7.9</v>
      </c>
      <c r="G6806" s="35">
        <v>727</v>
      </c>
      <c r="H6806" s="35">
        <v>13</v>
      </c>
      <c r="I6806" s="36"/>
    </row>
    <row r="6807" spans="2:9" ht="15.75" thickTop="1" thickBot="1" x14ac:dyDescent="0.25">
      <c r="B6807" s="22">
        <v>6802</v>
      </c>
      <c r="C6807" s="32">
        <v>88178</v>
      </c>
      <c r="D6807" s="33" t="s">
        <v>5263</v>
      </c>
      <c r="E6807" s="34">
        <v>-13.3</v>
      </c>
      <c r="F6807" s="34">
        <v>8</v>
      </c>
      <c r="G6807" s="35">
        <v>674</v>
      </c>
      <c r="H6807" s="35">
        <v>13</v>
      </c>
      <c r="I6807" s="36"/>
    </row>
    <row r="6808" spans="2:9" ht="15.75" thickTop="1" thickBot="1" x14ac:dyDescent="0.25">
      <c r="B6808" s="22">
        <v>6803</v>
      </c>
      <c r="C6808" s="32">
        <v>88179</v>
      </c>
      <c r="D6808" s="33" t="s">
        <v>5264</v>
      </c>
      <c r="E6808" s="34">
        <v>-14.4</v>
      </c>
      <c r="F6808" s="34">
        <v>7.1</v>
      </c>
      <c r="G6808" s="35">
        <v>859</v>
      </c>
      <c r="H6808" s="35">
        <v>15</v>
      </c>
      <c r="I6808" s="36"/>
    </row>
    <row r="6809" spans="2:9" ht="15.75" thickTop="1" thickBot="1" x14ac:dyDescent="0.25">
      <c r="B6809" s="22">
        <v>6804</v>
      </c>
      <c r="C6809" s="32">
        <v>88212</v>
      </c>
      <c r="D6809" s="33" t="s">
        <v>5265</v>
      </c>
      <c r="E6809" s="34">
        <v>-9.8000000000000007</v>
      </c>
      <c r="F6809" s="34">
        <v>9.9</v>
      </c>
      <c r="G6809" s="35">
        <v>473</v>
      </c>
      <c r="H6809" s="35">
        <v>13</v>
      </c>
      <c r="I6809" s="36"/>
    </row>
    <row r="6810" spans="2:9" ht="15.75" thickTop="1" thickBot="1" x14ac:dyDescent="0.25">
      <c r="B6810" s="22">
        <v>6805</v>
      </c>
      <c r="C6810" s="32">
        <v>88213</v>
      </c>
      <c r="D6810" s="33" t="s">
        <v>5265</v>
      </c>
      <c r="E6810" s="34">
        <v>-10.5</v>
      </c>
      <c r="F6810" s="34">
        <v>9.1999999999999993</v>
      </c>
      <c r="G6810" s="35">
        <v>536</v>
      </c>
      <c r="H6810" s="35">
        <v>13</v>
      </c>
      <c r="I6810" s="36"/>
    </row>
    <row r="6811" spans="2:9" ht="15.75" thickTop="1" thickBot="1" x14ac:dyDescent="0.25">
      <c r="B6811" s="22">
        <v>6806</v>
      </c>
      <c r="C6811" s="32">
        <v>88214</v>
      </c>
      <c r="D6811" s="33" t="s">
        <v>5265</v>
      </c>
      <c r="E6811" s="34">
        <v>-10</v>
      </c>
      <c r="F6811" s="34">
        <v>9.5</v>
      </c>
      <c r="G6811" s="35">
        <v>485</v>
      </c>
      <c r="H6811" s="35">
        <v>13</v>
      </c>
      <c r="I6811" s="36"/>
    </row>
    <row r="6812" spans="2:9" ht="15.75" thickTop="1" thickBot="1" x14ac:dyDescent="0.25">
      <c r="B6812" s="22">
        <v>6807</v>
      </c>
      <c r="C6812" s="32">
        <v>88239</v>
      </c>
      <c r="D6812" s="33" t="s">
        <v>5266</v>
      </c>
      <c r="E6812" s="34">
        <v>-12.4</v>
      </c>
      <c r="F6812" s="34">
        <v>8.4</v>
      </c>
      <c r="G6812" s="35">
        <v>599</v>
      </c>
      <c r="H6812" s="35">
        <v>13</v>
      </c>
      <c r="I6812" s="36"/>
    </row>
    <row r="6813" spans="2:9" ht="15.75" thickTop="1" thickBot="1" x14ac:dyDescent="0.25">
      <c r="B6813" s="22">
        <v>6808</v>
      </c>
      <c r="C6813" s="32">
        <v>88250</v>
      </c>
      <c r="D6813" s="33" t="s">
        <v>4141</v>
      </c>
      <c r="E6813" s="34">
        <v>-9.6999999999999993</v>
      </c>
      <c r="F6813" s="34">
        <v>10.1</v>
      </c>
      <c r="G6813" s="35">
        <v>453</v>
      </c>
      <c r="H6813" s="35">
        <v>13</v>
      </c>
      <c r="I6813" s="36"/>
    </row>
    <row r="6814" spans="2:9" ht="15.75" thickTop="1" thickBot="1" x14ac:dyDescent="0.25">
      <c r="B6814" s="22">
        <v>6809</v>
      </c>
      <c r="C6814" s="32">
        <v>88255</v>
      </c>
      <c r="D6814" s="33" t="s">
        <v>5267</v>
      </c>
      <c r="E6814" s="34">
        <v>-10.1</v>
      </c>
      <c r="F6814" s="34">
        <v>9.6</v>
      </c>
      <c r="G6814" s="35">
        <v>469</v>
      </c>
      <c r="H6814" s="35">
        <v>13</v>
      </c>
      <c r="I6814" s="36"/>
    </row>
    <row r="6815" spans="2:9" ht="15.75" thickTop="1" thickBot="1" x14ac:dyDescent="0.25">
      <c r="B6815" s="22">
        <v>6810</v>
      </c>
      <c r="C6815" s="32">
        <v>88260</v>
      </c>
      <c r="D6815" s="33" t="s">
        <v>5268</v>
      </c>
      <c r="E6815" s="34">
        <v>-13.3</v>
      </c>
      <c r="F6815" s="34">
        <v>8.1</v>
      </c>
      <c r="G6815" s="35">
        <v>644</v>
      </c>
      <c r="H6815" s="35">
        <v>13</v>
      </c>
      <c r="I6815" s="36"/>
    </row>
    <row r="6816" spans="2:9" ht="15.75" thickTop="1" thickBot="1" x14ac:dyDescent="0.25">
      <c r="B6816" s="22">
        <v>6811</v>
      </c>
      <c r="C6816" s="32">
        <v>88263</v>
      </c>
      <c r="D6816" s="33" t="s">
        <v>5269</v>
      </c>
      <c r="E6816" s="34">
        <v>-11.9</v>
      </c>
      <c r="F6816" s="34">
        <v>8.6</v>
      </c>
      <c r="G6816" s="35">
        <v>606</v>
      </c>
      <c r="H6816" s="35">
        <v>13</v>
      </c>
      <c r="I6816" s="36"/>
    </row>
    <row r="6817" spans="2:9" ht="15.75" thickTop="1" thickBot="1" x14ac:dyDescent="0.25">
      <c r="B6817" s="22">
        <v>6812</v>
      </c>
      <c r="C6817" s="32">
        <v>88267</v>
      </c>
      <c r="D6817" s="33" t="s">
        <v>5270</v>
      </c>
      <c r="E6817" s="34">
        <v>-13.4</v>
      </c>
      <c r="F6817" s="34">
        <v>8</v>
      </c>
      <c r="G6817" s="35">
        <v>675</v>
      </c>
      <c r="H6817" s="35">
        <v>13</v>
      </c>
      <c r="I6817" s="36"/>
    </row>
    <row r="6818" spans="2:9" ht="15.75" thickTop="1" thickBot="1" x14ac:dyDescent="0.25">
      <c r="B6818" s="22">
        <v>6813</v>
      </c>
      <c r="C6818" s="32">
        <v>88271</v>
      </c>
      <c r="D6818" s="33" t="s">
        <v>5271</v>
      </c>
      <c r="E6818" s="34">
        <v>-12</v>
      </c>
      <c r="F6818" s="34">
        <v>8.5</v>
      </c>
      <c r="G6818" s="35">
        <v>616</v>
      </c>
      <c r="H6818" s="35">
        <v>13</v>
      </c>
      <c r="I6818" s="36"/>
    </row>
    <row r="6819" spans="2:9" ht="15.75" thickTop="1" thickBot="1" x14ac:dyDescent="0.25">
      <c r="B6819" s="22">
        <v>6814</v>
      </c>
      <c r="C6819" s="32">
        <v>88273</v>
      </c>
      <c r="D6819" s="33" t="s">
        <v>5272</v>
      </c>
      <c r="E6819" s="34">
        <v>-12.3</v>
      </c>
      <c r="F6819" s="34">
        <v>8.6</v>
      </c>
      <c r="G6819" s="35">
        <v>575</v>
      </c>
      <c r="H6819" s="35">
        <v>13</v>
      </c>
      <c r="I6819" s="36"/>
    </row>
    <row r="6820" spans="2:9" ht="15.75" thickTop="1" thickBot="1" x14ac:dyDescent="0.25">
      <c r="B6820" s="22">
        <v>6815</v>
      </c>
      <c r="C6820" s="32">
        <v>88276</v>
      </c>
      <c r="D6820" s="33" t="s">
        <v>4181</v>
      </c>
      <c r="E6820" s="34">
        <v>-10.7</v>
      </c>
      <c r="F6820" s="34">
        <v>9.1999999999999993</v>
      </c>
      <c r="G6820" s="35">
        <v>514</v>
      </c>
      <c r="H6820" s="35">
        <v>13</v>
      </c>
      <c r="I6820" s="36"/>
    </row>
    <row r="6821" spans="2:9" ht="15.75" thickTop="1" thickBot="1" x14ac:dyDescent="0.25">
      <c r="B6821" s="22">
        <v>6816</v>
      </c>
      <c r="C6821" s="32">
        <v>88279</v>
      </c>
      <c r="D6821" s="33" t="s">
        <v>5273</v>
      </c>
      <c r="E6821" s="34">
        <v>-12.3</v>
      </c>
      <c r="F6821" s="34">
        <v>8.5</v>
      </c>
      <c r="G6821" s="35">
        <v>595</v>
      </c>
      <c r="H6821" s="35">
        <v>13</v>
      </c>
      <c r="I6821" s="36"/>
    </row>
    <row r="6822" spans="2:9" ht="15.75" thickTop="1" thickBot="1" x14ac:dyDescent="0.25">
      <c r="B6822" s="22">
        <v>6817</v>
      </c>
      <c r="C6822" s="32">
        <v>88281</v>
      </c>
      <c r="D6822" s="33" t="s">
        <v>5274</v>
      </c>
      <c r="E6822" s="34">
        <v>-12.7</v>
      </c>
      <c r="F6822" s="34">
        <v>8.3000000000000007</v>
      </c>
      <c r="G6822" s="35">
        <v>621</v>
      </c>
      <c r="H6822" s="35">
        <v>13</v>
      </c>
      <c r="I6822" s="36"/>
    </row>
    <row r="6823" spans="2:9" ht="15.75" thickTop="1" thickBot="1" x14ac:dyDescent="0.25">
      <c r="B6823" s="22">
        <v>6818</v>
      </c>
      <c r="C6823" s="32">
        <v>88284</v>
      </c>
      <c r="D6823" s="33" t="s">
        <v>5275</v>
      </c>
      <c r="E6823" s="34">
        <v>-10.7</v>
      </c>
      <c r="F6823" s="34">
        <v>9.1999999999999993</v>
      </c>
      <c r="G6823" s="35">
        <v>502</v>
      </c>
      <c r="H6823" s="35">
        <v>13</v>
      </c>
      <c r="I6823" s="36"/>
    </row>
    <row r="6824" spans="2:9" ht="15.75" thickTop="1" thickBot="1" x14ac:dyDescent="0.25">
      <c r="B6824" s="22">
        <v>6819</v>
      </c>
      <c r="C6824" s="32">
        <v>88285</v>
      </c>
      <c r="D6824" s="33" t="s">
        <v>5276</v>
      </c>
      <c r="E6824" s="34">
        <v>-12.6</v>
      </c>
      <c r="F6824" s="34">
        <v>8.4</v>
      </c>
      <c r="G6824" s="35">
        <v>627</v>
      </c>
      <c r="H6824" s="35">
        <v>13</v>
      </c>
      <c r="I6824" s="36"/>
    </row>
    <row r="6825" spans="2:9" ht="15.75" thickTop="1" thickBot="1" x14ac:dyDescent="0.25">
      <c r="B6825" s="22">
        <v>6820</v>
      </c>
      <c r="C6825" s="32">
        <v>88287</v>
      </c>
      <c r="D6825" s="33" t="s">
        <v>5277</v>
      </c>
      <c r="E6825" s="34">
        <v>-12</v>
      </c>
      <c r="F6825" s="34">
        <v>8.6</v>
      </c>
      <c r="G6825" s="35">
        <v>605</v>
      </c>
      <c r="H6825" s="35">
        <v>13</v>
      </c>
      <c r="I6825" s="36"/>
    </row>
    <row r="6826" spans="2:9" ht="15.75" thickTop="1" thickBot="1" x14ac:dyDescent="0.25">
      <c r="B6826" s="22">
        <v>6821</v>
      </c>
      <c r="C6826" s="32">
        <v>88289</v>
      </c>
      <c r="D6826" s="33" t="s">
        <v>5278</v>
      </c>
      <c r="E6826" s="34">
        <v>-13.3</v>
      </c>
      <c r="F6826" s="34">
        <v>7.9</v>
      </c>
      <c r="G6826" s="35">
        <v>712</v>
      </c>
      <c r="H6826" s="35">
        <v>13</v>
      </c>
      <c r="I6826" s="36"/>
    </row>
    <row r="6827" spans="2:9" ht="15.75" thickTop="1" thickBot="1" x14ac:dyDescent="0.25">
      <c r="B6827" s="22">
        <v>6822</v>
      </c>
      <c r="C6827" s="32">
        <v>88299</v>
      </c>
      <c r="D6827" s="33" t="s">
        <v>5279</v>
      </c>
      <c r="E6827" s="34">
        <v>-14</v>
      </c>
      <c r="F6827" s="34">
        <v>7.9</v>
      </c>
      <c r="G6827" s="35">
        <v>656</v>
      </c>
      <c r="H6827" s="35">
        <v>13</v>
      </c>
      <c r="I6827" s="36"/>
    </row>
    <row r="6828" spans="2:9" ht="15.75" thickTop="1" thickBot="1" x14ac:dyDescent="0.25">
      <c r="B6828" s="22">
        <v>6823</v>
      </c>
      <c r="C6828" s="32">
        <v>88316</v>
      </c>
      <c r="D6828" s="33" t="s">
        <v>5280</v>
      </c>
      <c r="E6828" s="34">
        <v>-14.1</v>
      </c>
      <c r="F6828" s="34">
        <v>7.7</v>
      </c>
      <c r="G6828" s="35">
        <v>694</v>
      </c>
      <c r="H6828" s="35">
        <v>13</v>
      </c>
      <c r="I6828" s="36"/>
    </row>
    <row r="6829" spans="2:9" ht="15.75" thickTop="1" thickBot="1" x14ac:dyDescent="0.25">
      <c r="B6829" s="22">
        <v>6824</v>
      </c>
      <c r="C6829" s="32">
        <v>88317</v>
      </c>
      <c r="D6829" s="33" t="s">
        <v>5281</v>
      </c>
      <c r="E6829" s="34">
        <v>-13.7</v>
      </c>
      <c r="F6829" s="34">
        <v>8.1</v>
      </c>
      <c r="G6829" s="35">
        <v>617</v>
      </c>
      <c r="H6829" s="35">
        <v>13</v>
      </c>
      <c r="I6829" s="36"/>
    </row>
    <row r="6830" spans="2:9" ht="15.75" thickTop="1" thickBot="1" x14ac:dyDescent="0.25">
      <c r="B6830" s="22">
        <v>6825</v>
      </c>
      <c r="C6830" s="32">
        <v>88319</v>
      </c>
      <c r="D6830" s="33" t="s">
        <v>5282</v>
      </c>
      <c r="E6830" s="34">
        <v>-14.3</v>
      </c>
      <c r="F6830" s="34">
        <v>7.7</v>
      </c>
      <c r="G6830" s="35">
        <v>705</v>
      </c>
      <c r="H6830" s="35">
        <v>13</v>
      </c>
      <c r="I6830" s="36"/>
    </row>
    <row r="6831" spans="2:9" ht="15.75" thickTop="1" thickBot="1" x14ac:dyDescent="0.25">
      <c r="B6831" s="22">
        <v>6826</v>
      </c>
      <c r="C6831" s="32">
        <v>88326</v>
      </c>
      <c r="D6831" s="33" t="s">
        <v>5283</v>
      </c>
      <c r="E6831" s="34">
        <v>-12.4</v>
      </c>
      <c r="F6831" s="34">
        <v>8.6999999999999993</v>
      </c>
      <c r="G6831" s="35">
        <v>546</v>
      </c>
      <c r="H6831" s="35">
        <v>13</v>
      </c>
      <c r="I6831" s="36"/>
    </row>
    <row r="6832" spans="2:9" ht="15.75" thickTop="1" thickBot="1" x14ac:dyDescent="0.25">
      <c r="B6832" s="22">
        <v>6827</v>
      </c>
      <c r="C6832" s="32">
        <v>88339</v>
      </c>
      <c r="D6832" s="33" t="s">
        <v>5284</v>
      </c>
      <c r="E6832" s="34">
        <v>-13.1</v>
      </c>
      <c r="F6832" s="34">
        <v>8.3000000000000007</v>
      </c>
      <c r="G6832" s="35">
        <v>618</v>
      </c>
      <c r="H6832" s="35">
        <v>13</v>
      </c>
      <c r="I6832" s="36"/>
    </row>
    <row r="6833" spans="2:9" ht="15.75" thickTop="1" thickBot="1" x14ac:dyDescent="0.25">
      <c r="B6833" s="22">
        <v>6828</v>
      </c>
      <c r="C6833" s="32">
        <v>88348</v>
      </c>
      <c r="D6833" s="33" t="s">
        <v>5285</v>
      </c>
      <c r="E6833" s="34">
        <v>-12.6</v>
      </c>
      <c r="F6833" s="34">
        <v>8.4</v>
      </c>
      <c r="G6833" s="35">
        <v>594</v>
      </c>
      <c r="H6833" s="35">
        <v>13</v>
      </c>
      <c r="I6833" s="36"/>
    </row>
    <row r="6834" spans="2:9" ht="15.75" thickTop="1" thickBot="1" x14ac:dyDescent="0.25">
      <c r="B6834" s="22">
        <v>6829</v>
      </c>
      <c r="C6834" s="32">
        <v>88353</v>
      </c>
      <c r="D6834" s="33" t="s">
        <v>5286</v>
      </c>
      <c r="E6834" s="34">
        <v>-13.8</v>
      </c>
      <c r="F6834" s="34">
        <v>8</v>
      </c>
      <c r="G6834" s="35">
        <v>650</v>
      </c>
      <c r="H6834" s="35">
        <v>13</v>
      </c>
      <c r="I6834" s="36"/>
    </row>
    <row r="6835" spans="2:9" ht="15.75" thickTop="1" thickBot="1" x14ac:dyDescent="0.25">
      <c r="B6835" s="22">
        <v>6830</v>
      </c>
      <c r="C6835" s="32">
        <v>88356</v>
      </c>
      <c r="D6835" s="33" t="s">
        <v>5287</v>
      </c>
      <c r="E6835" s="34">
        <v>-12.8</v>
      </c>
      <c r="F6835" s="34">
        <v>8.1</v>
      </c>
      <c r="G6835" s="35">
        <v>664</v>
      </c>
      <c r="H6835" s="35">
        <v>13</v>
      </c>
      <c r="I6835" s="36"/>
    </row>
    <row r="6836" spans="2:9" ht="15.75" thickTop="1" thickBot="1" x14ac:dyDescent="0.25">
      <c r="B6836" s="22">
        <v>6831</v>
      </c>
      <c r="C6836" s="32">
        <v>88361</v>
      </c>
      <c r="D6836" s="33" t="s">
        <v>5288</v>
      </c>
      <c r="E6836" s="34">
        <v>-12.5</v>
      </c>
      <c r="F6836" s="34">
        <v>8.4</v>
      </c>
      <c r="G6836" s="35">
        <v>593</v>
      </c>
      <c r="H6836" s="35">
        <v>13</v>
      </c>
      <c r="I6836" s="36"/>
    </row>
    <row r="6837" spans="2:9" ht="15.75" thickTop="1" thickBot="1" x14ac:dyDescent="0.25">
      <c r="B6837" s="22">
        <v>6832</v>
      </c>
      <c r="C6837" s="32">
        <v>88364</v>
      </c>
      <c r="D6837" s="33" t="s">
        <v>5289</v>
      </c>
      <c r="E6837" s="34">
        <v>-13.5</v>
      </c>
      <c r="F6837" s="34">
        <v>8.1</v>
      </c>
      <c r="G6837" s="35">
        <v>632</v>
      </c>
      <c r="H6837" s="35">
        <v>13</v>
      </c>
      <c r="I6837" s="36"/>
    </row>
    <row r="6838" spans="2:9" ht="15.75" thickTop="1" thickBot="1" x14ac:dyDescent="0.25">
      <c r="B6838" s="22">
        <v>6833</v>
      </c>
      <c r="C6838" s="32">
        <v>88367</v>
      </c>
      <c r="D6838" s="33" t="s">
        <v>5290</v>
      </c>
      <c r="E6838" s="34">
        <v>-12.4</v>
      </c>
      <c r="F6838" s="34">
        <v>8.4</v>
      </c>
      <c r="G6838" s="35">
        <v>589</v>
      </c>
      <c r="H6838" s="35">
        <v>13</v>
      </c>
      <c r="I6838" s="36"/>
    </row>
    <row r="6839" spans="2:9" ht="15.75" thickTop="1" thickBot="1" x14ac:dyDescent="0.25">
      <c r="B6839" s="22">
        <v>6834</v>
      </c>
      <c r="C6839" s="32">
        <v>88368</v>
      </c>
      <c r="D6839" s="33" t="s">
        <v>5291</v>
      </c>
      <c r="E6839" s="34">
        <v>-13.3</v>
      </c>
      <c r="F6839" s="34">
        <v>8.3000000000000007</v>
      </c>
      <c r="G6839" s="35">
        <v>601</v>
      </c>
      <c r="H6839" s="35">
        <v>13</v>
      </c>
      <c r="I6839" s="36"/>
    </row>
    <row r="6840" spans="2:9" ht="15.75" thickTop="1" thickBot="1" x14ac:dyDescent="0.25">
      <c r="B6840" s="22">
        <v>6835</v>
      </c>
      <c r="C6840" s="32">
        <v>88370</v>
      </c>
      <c r="D6840" s="33" t="s">
        <v>5292</v>
      </c>
      <c r="E6840" s="34">
        <v>-12.4</v>
      </c>
      <c r="F6840" s="34">
        <v>8.4</v>
      </c>
      <c r="G6840" s="35">
        <v>599</v>
      </c>
      <c r="H6840" s="35">
        <v>13</v>
      </c>
      <c r="I6840" s="36"/>
    </row>
    <row r="6841" spans="2:9" ht="15.75" thickTop="1" thickBot="1" x14ac:dyDescent="0.25">
      <c r="B6841" s="22">
        <v>6836</v>
      </c>
      <c r="C6841" s="32">
        <v>88371</v>
      </c>
      <c r="D6841" s="33" t="s">
        <v>5293</v>
      </c>
      <c r="E6841" s="34">
        <v>-12.8</v>
      </c>
      <c r="F6841" s="34">
        <v>8.3000000000000007</v>
      </c>
      <c r="G6841" s="35">
        <v>606</v>
      </c>
      <c r="H6841" s="35">
        <v>13</v>
      </c>
      <c r="I6841" s="36"/>
    </row>
    <row r="6842" spans="2:9" ht="15.75" thickTop="1" thickBot="1" x14ac:dyDescent="0.25">
      <c r="B6842" s="22">
        <v>6837</v>
      </c>
      <c r="C6842" s="32">
        <v>88373</v>
      </c>
      <c r="D6842" s="33" t="s">
        <v>5294</v>
      </c>
      <c r="E6842" s="34">
        <v>-12.6</v>
      </c>
      <c r="F6842" s="34">
        <v>8.3000000000000007</v>
      </c>
      <c r="G6842" s="35">
        <v>631</v>
      </c>
      <c r="H6842" s="35">
        <v>13</v>
      </c>
      <c r="I6842" s="36"/>
    </row>
    <row r="6843" spans="2:9" ht="15.75" thickTop="1" thickBot="1" x14ac:dyDescent="0.25">
      <c r="B6843" s="22">
        <v>6838</v>
      </c>
      <c r="C6843" s="32">
        <v>88374</v>
      </c>
      <c r="D6843" s="33" t="s">
        <v>5295</v>
      </c>
      <c r="E6843" s="34">
        <v>-13</v>
      </c>
      <c r="F6843" s="34">
        <v>8.1</v>
      </c>
      <c r="G6843" s="35">
        <v>651</v>
      </c>
      <c r="H6843" s="35">
        <v>13</v>
      </c>
      <c r="I6843" s="36"/>
    </row>
    <row r="6844" spans="2:9" ht="15.75" thickTop="1" thickBot="1" x14ac:dyDescent="0.25">
      <c r="B6844" s="22">
        <v>6839</v>
      </c>
      <c r="C6844" s="32">
        <v>88376</v>
      </c>
      <c r="D6844" s="33" t="s">
        <v>5296</v>
      </c>
      <c r="E6844" s="34">
        <v>-12.8</v>
      </c>
      <c r="F6844" s="34">
        <v>8.1999999999999993</v>
      </c>
      <c r="G6844" s="35">
        <v>655</v>
      </c>
      <c r="H6844" s="35">
        <v>13</v>
      </c>
      <c r="I6844" s="36"/>
    </row>
    <row r="6845" spans="2:9" ht="15.75" thickTop="1" thickBot="1" x14ac:dyDescent="0.25">
      <c r="B6845" s="22">
        <v>6840</v>
      </c>
      <c r="C6845" s="32">
        <v>88377</v>
      </c>
      <c r="D6845" s="33" t="s">
        <v>5297</v>
      </c>
      <c r="E6845" s="34">
        <v>-12.3</v>
      </c>
      <c r="F6845" s="34">
        <v>8.4</v>
      </c>
      <c r="G6845" s="35">
        <v>622</v>
      </c>
      <c r="H6845" s="35">
        <v>13</v>
      </c>
      <c r="I6845" s="36"/>
    </row>
    <row r="6846" spans="2:9" ht="15.75" thickTop="1" thickBot="1" x14ac:dyDescent="0.25">
      <c r="B6846" s="22">
        <v>6841</v>
      </c>
      <c r="C6846" s="32">
        <v>88379</v>
      </c>
      <c r="D6846" s="33" t="s">
        <v>5298</v>
      </c>
      <c r="E6846" s="34">
        <v>-13.3</v>
      </c>
      <c r="F6846" s="34">
        <v>8.1</v>
      </c>
      <c r="G6846" s="35">
        <v>675</v>
      </c>
      <c r="H6846" s="35">
        <v>13</v>
      </c>
      <c r="I6846" s="36"/>
    </row>
    <row r="6847" spans="2:9" ht="15.75" thickTop="1" thickBot="1" x14ac:dyDescent="0.25">
      <c r="B6847" s="22">
        <v>6842</v>
      </c>
      <c r="C6847" s="32">
        <v>88400</v>
      </c>
      <c r="D6847" s="33" t="s">
        <v>5299</v>
      </c>
      <c r="E6847" s="34">
        <v>-12.8</v>
      </c>
      <c r="F6847" s="34">
        <v>8.9</v>
      </c>
      <c r="G6847" s="35">
        <v>535</v>
      </c>
      <c r="H6847" s="35">
        <v>13</v>
      </c>
      <c r="I6847" s="36"/>
    </row>
    <row r="6848" spans="2:9" ht="15.75" thickTop="1" thickBot="1" x14ac:dyDescent="0.25">
      <c r="B6848" s="22">
        <v>6843</v>
      </c>
      <c r="C6848" s="32">
        <v>88410</v>
      </c>
      <c r="D6848" s="33" t="s">
        <v>5300</v>
      </c>
      <c r="E6848" s="34">
        <v>-13.8</v>
      </c>
      <c r="F6848" s="34">
        <v>7.9</v>
      </c>
      <c r="G6848" s="35">
        <v>660</v>
      </c>
      <c r="H6848" s="35">
        <v>13</v>
      </c>
      <c r="I6848" s="36"/>
    </row>
    <row r="6849" spans="2:9" ht="15.75" thickTop="1" thickBot="1" x14ac:dyDescent="0.25">
      <c r="B6849" s="22">
        <v>6844</v>
      </c>
      <c r="C6849" s="32">
        <v>88416</v>
      </c>
      <c r="D6849" s="33" t="s">
        <v>5301</v>
      </c>
      <c r="E6849" s="34">
        <v>-13.3</v>
      </c>
      <c r="F6849" s="34">
        <v>8.3000000000000007</v>
      </c>
      <c r="G6849" s="35">
        <v>609</v>
      </c>
      <c r="H6849" s="35">
        <v>13</v>
      </c>
      <c r="I6849" s="36"/>
    </row>
    <row r="6850" spans="2:9" ht="15.75" thickTop="1" thickBot="1" x14ac:dyDescent="0.25">
      <c r="B6850" s="22">
        <v>6845</v>
      </c>
      <c r="C6850" s="32">
        <v>88422</v>
      </c>
      <c r="D6850" s="33" t="s">
        <v>5302</v>
      </c>
      <c r="E6850" s="34">
        <v>-12.9</v>
      </c>
      <c r="F6850" s="34">
        <v>8.4</v>
      </c>
      <c r="G6850" s="35">
        <v>577</v>
      </c>
      <c r="H6850" s="35">
        <v>13</v>
      </c>
      <c r="I6850" s="36"/>
    </row>
    <row r="6851" spans="2:9" ht="15.75" thickTop="1" thickBot="1" x14ac:dyDescent="0.25">
      <c r="B6851" s="22">
        <v>6846</v>
      </c>
      <c r="C6851" s="32">
        <v>88427</v>
      </c>
      <c r="D6851" s="33" t="s">
        <v>5303</v>
      </c>
      <c r="E6851" s="34">
        <v>-12.8</v>
      </c>
      <c r="F6851" s="34">
        <v>8.5</v>
      </c>
      <c r="G6851" s="35">
        <v>571</v>
      </c>
      <c r="H6851" s="35">
        <v>13</v>
      </c>
      <c r="I6851" s="36"/>
    </row>
    <row r="6852" spans="2:9" ht="15.75" thickTop="1" thickBot="1" x14ac:dyDescent="0.25">
      <c r="B6852" s="22">
        <v>6847</v>
      </c>
      <c r="C6852" s="32">
        <v>88430</v>
      </c>
      <c r="D6852" s="33" t="s">
        <v>5304</v>
      </c>
      <c r="E6852" s="34">
        <v>-13.8</v>
      </c>
      <c r="F6852" s="34">
        <v>7.9</v>
      </c>
      <c r="G6852" s="35">
        <v>662</v>
      </c>
      <c r="H6852" s="35">
        <v>13</v>
      </c>
      <c r="I6852" s="36"/>
    </row>
    <row r="6853" spans="2:9" ht="15.75" thickTop="1" thickBot="1" x14ac:dyDescent="0.25">
      <c r="B6853" s="22">
        <v>6848</v>
      </c>
      <c r="C6853" s="32">
        <v>88433</v>
      </c>
      <c r="D6853" s="33" t="s">
        <v>5305</v>
      </c>
      <c r="E6853" s="34">
        <v>-13.1</v>
      </c>
      <c r="F6853" s="34">
        <v>8.6</v>
      </c>
      <c r="G6853" s="35">
        <v>547</v>
      </c>
      <c r="H6853" s="35">
        <v>13</v>
      </c>
      <c r="I6853" s="36"/>
    </row>
    <row r="6854" spans="2:9" ht="15.75" thickTop="1" thickBot="1" x14ac:dyDescent="0.25">
      <c r="B6854" s="22">
        <v>6849</v>
      </c>
      <c r="C6854" s="32">
        <v>88436</v>
      </c>
      <c r="D6854" s="33" t="s">
        <v>5306</v>
      </c>
      <c r="E6854" s="34">
        <v>-13.5</v>
      </c>
      <c r="F6854" s="34">
        <v>8.1</v>
      </c>
      <c r="G6854" s="35">
        <v>623</v>
      </c>
      <c r="H6854" s="35">
        <v>13</v>
      </c>
      <c r="I6854" s="36"/>
    </row>
    <row r="6855" spans="2:9" ht="15.75" thickTop="1" thickBot="1" x14ac:dyDescent="0.25">
      <c r="B6855" s="22">
        <v>6850</v>
      </c>
      <c r="C6855" s="32">
        <v>88437</v>
      </c>
      <c r="D6855" s="33" t="s">
        <v>5307</v>
      </c>
      <c r="E6855" s="34">
        <v>-13</v>
      </c>
      <c r="F6855" s="34">
        <v>8.6</v>
      </c>
      <c r="G6855" s="35">
        <v>558</v>
      </c>
      <c r="H6855" s="35">
        <v>13</v>
      </c>
      <c r="I6855" s="36"/>
    </row>
    <row r="6856" spans="2:9" ht="15.75" thickTop="1" thickBot="1" x14ac:dyDescent="0.25">
      <c r="B6856" s="22">
        <v>6851</v>
      </c>
      <c r="C6856" s="32">
        <v>88441</v>
      </c>
      <c r="D6856" s="33" t="s">
        <v>5308</v>
      </c>
      <c r="E6856" s="34">
        <v>-13</v>
      </c>
      <c r="F6856" s="34">
        <v>8.5</v>
      </c>
      <c r="G6856" s="35">
        <v>576</v>
      </c>
      <c r="H6856" s="35">
        <v>13</v>
      </c>
      <c r="I6856" s="36"/>
    </row>
    <row r="6857" spans="2:9" ht="15.75" thickTop="1" thickBot="1" x14ac:dyDescent="0.25">
      <c r="B6857" s="22">
        <v>6852</v>
      </c>
      <c r="C6857" s="32">
        <v>88444</v>
      </c>
      <c r="D6857" s="33" t="s">
        <v>5309</v>
      </c>
      <c r="E6857" s="34">
        <v>-13</v>
      </c>
      <c r="F6857" s="34">
        <v>8.5</v>
      </c>
      <c r="G6857" s="35">
        <v>564</v>
      </c>
      <c r="H6857" s="35">
        <v>13</v>
      </c>
      <c r="I6857" s="36"/>
    </row>
    <row r="6858" spans="2:9" ht="15.75" thickTop="1" thickBot="1" x14ac:dyDescent="0.25">
      <c r="B6858" s="22">
        <v>6853</v>
      </c>
      <c r="C6858" s="32">
        <v>88447</v>
      </c>
      <c r="D6858" s="33" t="s">
        <v>5310</v>
      </c>
      <c r="E6858" s="34">
        <v>-13.1</v>
      </c>
      <c r="F6858" s="34">
        <v>8.4</v>
      </c>
      <c r="G6858" s="35">
        <v>584</v>
      </c>
      <c r="H6858" s="35">
        <v>13</v>
      </c>
      <c r="I6858" s="36"/>
    </row>
    <row r="6859" spans="2:9" ht="15.75" thickTop="1" thickBot="1" x14ac:dyDescent="0.25">
      <c r="B6859" s="22">
        <v>6854</v>
      </c>
      <c r="C6859" s="32">
        <v>88448</v>
      </c>
      <c r="D6859" s="33" t="s">
        <v>5311</v>
      </c>
      <c r="E6859" s="34">
        <v>-13.1</v>
      </c>
      <c r="F6859" s="34">
        <v>8.3000000000000007</v>
      </c>
      <c r="G6859" s="35">
        <v>606</v>
      </c>
      <c r="H6859" s="35">
        <v>13</v>
      </c>
      <c r="I6859" s="36"/>
    </row>
    <row r="6860" spans="2:9" ht="15.75" thickTop="1" thickBot="1" x14ac:dyDescent="0.25">
      <c r="B6860" s="22">
        <v>6855</v>
      </c>
      <c r="C6860" s="32">
        <v>88450</v>
      </c>
      <c r="D6860" s="33" t="s">
        <v>5312</v>
      </c>
      <c r="E6860" s="34">
        <v>-13.3</v>
      </c>
      <c r="F6860" s="34">
        <v>8.3000000000000007</v>
      </c>
      <c r="G6860" s="35">
        <v>600</v>
      </c>
      <c r="H6860" s="35">
        <v>13</v>
      </c>
      <c r="I6860" s="36"/>
    </row>
    <row r="6861" spans="2:9" ht="15.75" thickTop="1" thickBot="1" x14ac:dyDescent="0.25">
      <c r="B6861" s="22">
        <v>6856</v>
      </c>
      <c r="C6861" s="32">
        <v>88451</v>
      </c>
      <c r="D6861" s="33" t="s">
        <v>5313</v>
      </c>
      <c r="E6861" s="34">
        <v>-12.8</v>
      </c>
      <c r="F6861" s="34">
        <v>8.6</v>
      </c>
      <c r="G6861" s="35">
        <v>542</v>
      </c>
      <c r="H6861" s="35">
        <v>13</v>
      </c>
      <c r="I6861" s="36"/>
    </row>
    <row r="6862" spans="2:9" ht="15.75" thickTop="1" thickBot="1" x14ac:dyDescent="0.25">
      <c r="B6862" s="22">
        <v>6857</v>
      </c>
      <c r="C6862" s="32">
        <v>88453</v>
      </c>
      <c r="D6862" s="33" t="s">
        <v>5314</v>
      </c>
      <c r="E6862" s="34">
        <v>-13.1</v>
      </c>
      <c r="F6862" s="34">
        <v>8.4</v>
      </c>
      <c r="G6862" s="35">
        <v>591</v>
      </c>
      <c r="H6862" s="35">
        <v>13</v>
      </c>
      <c r="I6862" s="36"/>
    </row>
    <row r="6863" spans="2:9" ht="15.75" thickTop="1" thickBot="1" x14ac:dyDescent="0.25">
      <c r="B6863" s="22">
        <v>6858</v>
      </c>
      <c r="C6863" s="32">
        <v>88454</v>
      </c>
      <c r="D6863" s="33" t="s">
        <v>3870</v>
      </c>
      <c r="E6863" s="34">
        <v>-13.5</v>
      </c>
      <c r="F6863" s="34">
        <v>8.1</v>
      </c>
      <c r="G6863" s="35">
        <v>635</v>
      </c>
      <c r="H6863" s="35">
        <v>13</v>
      </c>
      <c r="I6863" s="36"/>
    </row>
    <row r="6864" spans="2:9" ht="15.75" thickTop="1" thickBot="1" x14ac:dyDescent="0.25">
      <c r="B6864" s="22">
        <v>6859</v>
      </c>
      <c r="C6864" s="32">
        <v>88456</v>
      </c>
      <c r="D6864" s="33" t="s">
        <v>5315</v>
      </c>
      <c r="E6864" s="34">
        <v>-13</v>
      </c>
      <c r="F6864" s="34">
        <v>8.5</v>
      </c>
      <c r="G6864" s="35">
        <v>569</v>
      </c>
      <c r="H6864" s="35">
        <v>13</v>
      </c>
      <c r="I6864" s="36"/>
    </row>
    <row r="6865" spans="2:9" ht="15.75" thickTop="1" thickBot="1" x14ac:dyDescent="0.25">
      <c r="B6865" s="22">
        <v>6860</v>
      </c>
      <c r="C6865" s="32">
        <v>88457</v>
      </c>
      <c r="D6865" s="33" t="s">
        <v>5316</v>
      </c>
      <c r="E6865" s="34">
        <v>-12.8</v>
      </c>
      <c r="F6865" s="34">
        <v>8.5</v>
      </c>
      <c r="G6865" s="35">
        <v>558</v>
      </c>
      <c r="H6865" s="35">
        <v>13</v>
      </c>
      <c r="I6865" s="36"/>
    </row>
    <row r="6866" spans="2:9" ht="15.75" thickTop="1" thickBot="1" x14ac:dyDescent="0.25">
      <c r="B6866" s="22">
        <v>6861</v>
      </c>
      <c r="C6866" s="32">
        <v>88459</v>
      </c>
      <c r="D6866" s="33" t="s">
        <v>5317</v>
      </c>
      <c r="E6866" s="34">
        <v>-13.2</v>
      </c>
      <c r="F6866" s="34">
        <v>8.4</v>
      </c>
      <c r="G6866" s="35">
        <v>582</v>
      </c>
      <c r="H6866" s="35">
        <v>13</v>
      </c>
      <c r="I6866" s="36"/>
    </row>
    <row r="6867" spans="2:9" ht="15.75" thickTop="1" thickBot="1" x14ac:dyDescent="0.25">
      <c r="B6867" s="22">
        <v>6862</v>
      </c>
      <c r="C6867" s="32">
        <v>88471</v>
      </c>
      <c r="D6867" s="33" t="s">
        <v>5318</v>
      </c>
      <c r="E6867" s="34">
        <v>-12.9</v>
      </c>
      <c r="F6867" s="34">
        <v>8.9</v>
      </c>
      <c r="G6867" s="35">
        <v>505</v>
      </c>
      <c r="H6867" s="35">
        <v>13</v>
      </c>
      <c r="I6867" s="36"/>
    </row>
    <row r="6868" spans="2:9" ht="15.75" thickTop="1" thickBot="1" x14ac:dyDescent="0.25">
      <c r="B6868" s="22">
        <v>6863</v>
      </c>
      <c r="C6868" s="32">
        <v>88477</v>
      </c>
      <c r="D6868" s="33" t="s">
        <v>5319</v>
      </c>
      <c r="E6868" s="34">
        <v>-13.1</v>
      </c>
      <c r="F6868" s="34">
        <v>8.5</v>
      </c>
      <c r="G6868" s="35">
        <v>565</v>
      </c>
      <c r="H6868" s="35">
        <v>13</v>
      </c>
      <c r="I6868" s="36"/>
    </row>
    <row r="6869" spans="2:9" ht="15.75" thickTop="1" thickBot="1" x14ac:dyDescent="0.25">
      <c r="B6869" s="22">
        <v>6864</v>
      </c>
      <c r="C6869" s="32">
        <v>88480</v>
      </c>
      <c r="D6869" s="33" t="s">
        <v>5320</v>
      </c>
      <c r="E6869" s="34">
        <v>-12.8</v>
      </c>
      <c r="F6869" s="34">
        <v>8.9</v>
      </c>
      <c r="G6869" s="35">
        <v>501</v>
      </c>
      <c r="H6869" s="35">
        <v>13</v>
      </c>
      <c r="I6869" s="36"/>
    </row>
    <row r="6870" spans="2:9" ht="15.75" thickTop="1" thickBot="1" x14ac:dyDescent="0.25">
      <c r="B6870" s="22">
        <v>6865</v>
      </c>
      <c r="C6870" s="32">
        <v>88481</v>
      </c>
      <c r="D6870" s="33" t="s">
        <v>5321</v>
      </c>
      <c r="E6870" s="34">
        <v>-13</v>
      </c>
      <c r="F6870" s="34">
        <v>8.5</v>
      </c>
      <c r="G6870" s="35">
        <v>570</v>
      </c>
      <c r="H6870" s="35">
        <v>13</v>
      </c>
      <c r="I6870" s="36"/>
    </row>
    <row r="6871" spans="2:9" ht="15.75" thickTop="1" thickBot="1" x14ac:dyDescent="0.25">
      <c r="B6871" s="22">
        <v>6866</v>
      </c>
      <c r="C6871" s="32">
        <v>88483</v>
      </c>
      <c r="D6871" s="33" t="s">
        <v>5322</v>
      </c>
      <c r="E6871" s="34">
        <v>-13</v>
      </c>
      <c r="F6871" s="34">
        <v>8.6</v>
      </c>
      <c r="G6871" s="35">
        <v>547</v>
      </c>
      <c r="H6871" s="35">
        <v>13</v>
      </c>
      <c r="I6871" s="36"/>
    </row>
    <row r="6872" spans="2:9" ht="15.75" thickTop="1" thickBot="1" x14ac:dyDescent="0.25">
      <c r="B6872" s="22">
        <v>6867</v>
      </c>
      <c r="C6872" s="32">
        <v>88484</v>
      </c>
      <c r="D6872" s="33" t="s">
        <v>5323</v>
      </c>
      <c r="E6872" s="34">
        <v>-12.9</v>
      </c>
      <c r="F6872" s="34">
        <v>8.6</v>
      </c>
      <c r="G6872" s="35">
        <v>553</v>
      </c>
      <c r="H6872" s="35">
        <v>13</v>
      </c>
      <c r="I6872" s="36"/>
    </row>
    <row r="6873" spans="2:9" ht="15.75" thickTop="1" thickBot="1" x14ac:dyDescent="0.25">
      <c r="B6873" s="22">
        <v>6868</v>
      </c>
      <c r="C6873" s="32">
        <v>88486</v>
      </c>
      <c r="D6873" s="33" t="s">
        <v>5324</v>
      </c>
      <c r="E6873" s="34">
        <v>-12.9</v>
      </c>
      <c r="F6873" s="34">
        <v>8.6</v>
      </c>
      <c r="G6873" s="35">
        <v>546</v>
      </c>
      <c r="H6873" s="35">
        <v>13</v>
      </c>
      <c r="I6873" s="36"/>
    </row>
    <row r="6874" spans="2:9" ht="15.75" thickTop="1" thickBot="1" x14ac:dyDescent="0.25">
      <c r="B6874" s="22">
        <v>6869</v>
      </c>
      <c r="C6874" s="32">
        <v>88487</v>
      </c>
      <c r="D6874" s="33" t="s">
        <v>5325</v>
      </c>
      <c r="E6874" s="34">
        <v>-13</v>
      </c>
      <c r="F6874" s="34">
        <v>8.6999999999999993</v>
      </c>
      <c r="G6874" s="35">
        <v>535</v>
      </c>
      <c r="H6874" s="35">
        <v>13</v>
      </c>
      <c r="I6874" s="36"/>
    </row>
    <row r="6875" spans="2:9" ht="15.75" thickTop="1" thickBot="1" x14ac:dyDescent="0.25">
      <c r="B6875" s="22">
        <v>6870</v>
      </c>
      <c r="C6875" s="32">
        <v>88489</v>
      </c>
      <c r="D6875" s="33" t="s">
        <v>5326</v>
      </c>
      <c r="E6875" s="34">
        <v>-13</v>
      </c>
      <c r="F6875" s="34">
        <v>8.6999999999999993</v>
      </c>
      <c r="G6875" s="35">
        <v>538</v>
      </c>
      <c r="H6875" s="35">
        <v>13</v>
      </c>
      <c r="I6875" s="36"/>
    </row>
    <row r="6876" spans="2:9" ht="15.75" thickTop="1" thickBot="1" x14ac:dyDescent="0.25">
      <c r="B6876" s="22">
        <v>6871</v>
      </c>
      <c r="C6876" s="32">
        <v>88499</v>
      </c>
      <c r="D6876" s="33" t="s">
        <v>5327</v>
      </c>
      <c r="E6876" s="34">
        <v>-12.6</v>
      </c>
      <c r="F6876" s="34">
        <v>8.6</v>
      </c>
      <c r="G6876" s="35">
        <v>538</v>
      </c>
      <c r="H6876" s="35">
        <v>13</v>
      </c>
      <c r="I6876" s="36"/>
    </row>
    <row r="6877" spans="2:9" ht="15.75" thickTop="1" thickBot="1" x14ac:dyDescent="0.25">
      <c r="B6877" s="22">
        <v>6872</v>
      </c>
      <c r="C6877" s="32">
        <v>88512</v>
      </c>
      <c r="D6877" s="33" t="s">
        <v>5328</v>
      </c>
      <c r="E6877" s="34">
        <v>-12.3</v>
      </c>
      <c r="F6877" s="34">
        <v>8.6</v>
      </c>
      <c r="G6877" s="35">
        <v>562</v>
      </c>
      <c r="H6877" s="35">
        <v>13</v>
      </c>
      <c r="I6877" s="36"/>
    </row>
    <row r="6878" spans="2:9" ht="15.75" thickTop="1" thickBot="1" x14ac:dyDescent="0.25">
      <c r="B6878" s="22">
        <v>6873</v>
      </c>
      <c r="C6878" s="32">
        <v>88515</v>
      </c>
      <c r="D6878" s="33" t="s">
        <v>5329</v>
      </c>
      <c r="E6878" s="34">
        <v>-13.2</v>
      </c>
      <c r="F6878" s="34">
        <v>7.8</v>
      </c>
      <c r="G6878" s="35">
        <v>719</v>
      </c>
      <c r="H6878" s="35">
        <v>14</v>
      </c>
      <c r="I6878" s="36"/>
    </row>
    <row r="6879" spans="2:9" ht="15.75" thickTop="1" thickBot="1" x14ac:dyDescent="0.25">
      <c r="B6879" s="22">
        <v>6874</v>
      </c>
      <c r="C6879" s="32">
        <v>88518</v>
      </c>
      <c r="D6879" s="33" t="s">
        <v>5330</v>
      </c>
      <c r="E6879" s="34">
        <v>-12.4</v>
      </c>
      <c r="F6879" s="34">
        <v>8.5</v>
      </c>
      <c r="G6879" s="35">
        <v>559</v>
      </c>
      <c r="H6879" s="35">
        <v>13</v>
      </c>
      <c r="I6879" s="36"/>
    </row>
    <row r="6880" spans="2:9" ht="15.75" thickTop="1" thickBot="1" x14ac:dyDescent="0.25">
      <c r="B6880" s="22">
        <v>6875</v>
      </c>
      <c r="C6880" s="32">
        <v>88521</v>
      </c>
      <c r="D6880" s="33" t="s">
        <v>5331</v>
      </c>
      <c r="E6880" s="34">
        <v>-12.8</v>
      </c>
      <c r="F6880" s="34">
        <v>8.5</v>
      </c>
      <c r="G6880" s="35">
        <v>561</v>
      </c>
      <c r="H6880" s="35">
        <v>13</v>
      </c>
      <c r="I6880" s="36"/>
    </row>
    <row r="6881" spans="2:9" ht="15.75" thickTop="1" thickBot="1" x14ac:dyDescent="0.25">
      <c r="B6881" s="22">
        <v>6876</v>
      </c>
      <c r="C6881" s="32">
        <v>88524</v>
      </c>
      <c r="D6881" s="33" t="s">
        <v>5332</v>
      </c>
      <c r="E6881" s="34">
        <v>-13</v>
      </c>
      <c r="F6881" s="34">
        <v>8.5</v>
      </c>
      <c r="G6881" s="35">
        <v>560</v>
      </c>
      <c r="H6881" s="35">
        <v>13</v>
      </c>
      <c r="I6881" s="36"/>
    </row>
    <row r="6882" spans="2:9" ht="15.75" thickTop="1" thickBot="1" x14ac:dyDescent="0.25">
      <c r="B6882" s="22">
        <v>6877</v>
      </c>
      <c r="C6882" s="32">
        <v>88525</v>
      </c>
      <c r="D6882" s="33" t="s">
        <v>5333</v>
      </c>
      <c r="E6882" s="34">
        <v>-12.8</v>
      </c>
      <c r="F6882" s="34">
        <v>8.5</v>
      </c>
      <c r="G6882" s="35">
        <v>552</v>
      </c>
      <c r="H6882" s="35">
        <v>13</v>
      </c>
      <c r="I6882" s="36"/>
    </row>
    <row r="6883" spans="2:9" ht="15.75" thickTop="1" thickBot="1" x14ac:dyDescent="0.25">
      <c r="B6883" s="22">
        <v>6878</v>
      </c>
      <c r="C6883" s="32">
        <v>88527</v>
      </c>
      <c r="D6883" s="33" t="s">
        <v>5334</v>
      </c>
      <c r="E6883" s="34">
        <v>-12.8</v>
      </c>
      <c r="F6883" s="34">
        <v>8.5</v>
      </c>
      <c r="G6883" s="35">
        <v>552</v>
      </c>
      <c r="H6883" s="35">
        <v>13</v>
      </c>
      <c r="I6883" s="36"/>
    </row>
    <row r="6884" spans="2:9" ht="15.75" thickTop="1" thickBot="1" x14ac:dyDescent="0.25">
      <c r="B6884" s="22">
        <v>6879</v>
      </c>
      <c r="C6884" s="32">
        <v>88529</v>
      </c>
      <c r="D6884" s="33" t="s">
        <v>5335</v>
      </c>
      <c r="E6884" s="34">
        <v>-12.9</v>
      </c>
      <c r="F6884" s="34">
        <v>8.1999999999999993</v>
      </c>
      <c r="G6884" s="35">
        <v>617</v>
      </c>
      <c r="H6884" s="35">
        <v>14</v>
      </c>
      <c r="I6884" s="36"/>
    </row>
    <row r="6885" spans="2:9" ht="15.75" thickTop="1" thickBot="1" x14ac:dyDescent="0.25">
      <c r="B6885" s="22">
        <v>6880</v>
      </c>
      <c r="C6885" s="32">
        <v>88605</v>
      </c>
      <c r="D6885" s="33" t="s">
        <v>5336</v>
      </c>
      <c r="E6885" s="34">
        <v>-12</v>
      </c>
      <c r="F6885" s="34">
        <v>8.4</v>
      </c>
      <c r="G6885" s="35">
        <v>613</v>
      </c>
      <c r="H6885" s="35">
        <v>13</v>
      </c>
      <c r="I6885" s="36"/>
    </row>
    <row r="6886" spans="2:9" ht="15.75" thickTop="1" thickBot="1" x14ac:dyDescent="0.25">
      <c r="B6886" s="22">
        <v>6881</v>
      </c>
      <c r="C6886" s="32">
        <v>88630</v>
      </c>
      <c r="D6886" s="33" t="s">
        <v>5337</v>
      </c>
      <c r="E6886" s="34">
        <v>-12.5</v>
      </c>
      <c r="F6886" s="34">
        <v>8.3000000000000007</v>
      </c>
      <c r="G6886" s="35">
        <v>676</v>
      </c>
      <c r="H6886" s="35">
        <v>13</v>
      </c>
      <c r="I6886" s="36"/>
    </row>
    <row r="6887" spans="2:9" ht="15.75" thickTop="1" thickBot="1" x14ac:dyDescent="0.25">
      <c r="B6887" s="22">
        <v>6882</v>
      </c>
      <c r="C6887" s="32">
        <v>88631</v>
      </c>
      <c r="D6887" s="33" t="s">
        <v>5338</v>
      </c>
      <c r="E6887" s="34">
        <v>-12.2</v>
      </c>
      <c r="F6887" s="34">
        <v>8.4</v>
      </c>
      <c r="G6887" s="35">
        <v>616</v>
      </c>
      <c r="H6887" s="35">
        <v>14</v>
      </c>
      <c r="I6887" s="36"/>
    </row>
    <row r="6888" spans="2:9" ht="15.75" thickTop="1" thickBot="1" x14ac:dyDescent="0.25">
      <c r="B6888" s="22">
        <v>6883</v>
      </c>
      <c r="C6888" s="32">
        <v>88633</v>
      </c>
      <c r="D6888" s="33" t="s">
        <v>5339</v>
      </c>
      <c r="E6888" s="34">
        <v>-12.3</v>
      </c>
      <c r="F6888" s="34">
        <v>8.3000000000000007</v>
      </c>
      <c r="G6888" s="35">
        <v>713</v>
      </c>
      <c r="H6888" s="35">
        <v>13</v>
      </c>
      <c r="I6888" s="36"/>
    </row>
    <row r="6889" spans="2:9" ht="15.75" thickTop="1" thickBot="1" x14ac:dyDescent="0.25">
      <c r="B6889" s="22">
        <v>6884</v>
      </c>
      <c r="C6889" s="32">
        <v>88634</v>
      </c>
      <c r="D6889" s="33" t="s">
        <v>5340</v>
      </c>
      <c r="E6889" s="34">
        <v>-11.3</v>
      </c>
      <c r="F6889" s="34">
        <v>8.6999999999999993</v>
      </c>
      <c r="G6889" s="35">
        <v>611</v>
      </c>
      <c r="H6889" s="35">
        <v>13</v>
      </c>
      <c r="I6889" s="36"/>
    </row>
    <row r="6890" spans="2:9" ht="15.75" thickTop="1" thickBot="1" x14ac:dyDescent="0.25">
      <c r="B6890" s="22">
        <v>6885</v>
      </c>
      <c r="C6890" s="32">
        <v>88636</v>
      </c>
      <c r="D6890" s="33" t="s">
        <v>5341</v>
      </c>
      <c r="E6890" s="34">
        <v>-12.8</v>
      </c>
      <c r="F6890" s="34">
        <v>8.1999999999999993</v>
      </c>
      <c r="G6890" s="35">
        <v>695</v>
      </c>
      <c r="H6890" s="35">
        <v>13</v>
      </c>
      <c r="I6890" s="36"/>
    </row>
    <row r="6891" spans="2:9" ht="15.75" thickTop="1" thickBot="1" x14ac:dyDescent="0.25">
      <c r="B6891" s="22">
        <v>6886</v>
      </c>
      <c r="C6891" s="32">
        <v>88637</v>
      </c>
      <c r="D6891" s="33" t="s">
        <v>5342</v>
      </c>
      <c r="E6891" s="34">
        <v>-12.9</v>
      </c>
      <c r="F6891" s="34">
        <v>7.8</v>
      </c>
      <c r="G6891" s="35">
        <v>803</v>
      </c>
      <c r="H6891" s="35">
        <v>14</v>
      </c>
      <c r="I6891" s="36"/>
    </row>
    <row r="6892" spans="2:9" ht="15.75" thickTop="1" thickBot="1" x14ac:dyDescent="0.25">
      <c r="B6892" s="22">
        <v>6887</v>
      </c>
      <c r="C6892" s="32">
        <v>88639</v>
      </c>
      <c r="D6892" s="33" t="s">
        <v>5343</v>
      </c>
      <c r="E6892" s="34">
        <v>-12.3</v>
      </c>
      <c r="F6892" s="34">
        <v>8.1999999999999993</v>
      </c>
      <c r="G6892" s="35">
        <v>665</v>
      </c>
      <c r="H6892" s="35">
        <v>13</v>
      </c>
      <c r="I6892" s="36"/>
    </row>
    <row r="6893" spans="2:9" ht="15.75" thickTop="1" thickBot="1" x14ac:dyDescent="0.25">
      <c r="B6893" s="22">
        <v>6888</v>
      </c>
      <c r="C6893" s="32">
        <v>88662</v>
      </c>
      <c r="D6893" s="33" t="s">
        <v>5344</v>
      </c>
      <c r="E6893" s="34">
        <v>-10.8</v>
      </c>
      <c r="F6893" s="34">
        <v>9</v>
      </c>
      <c r="G6893" s="35">
        <v>574</v>
      </c>
      <c r="H6893" s="35">
        <v>13</v>
      </c>
      <c r="I6893" s="36"/>
    </row>
    <row r="6894" spans="2:9" ht="15.75" thickTop="1" thickBot="1" x14ac:dyDescent="0.25">
      <c r="B6894" s="22">
        <v>6889</v>
      </c>
      <c r="C6894" s="32">
        <v>88677</v>
      </c>
      <c r="D6894" s="33" t="s">
        <v>5345</v>
      </c>
      <c r="E6894" s="34">
        <v>-9.4</v>
      </c>
      <c r="F6894" s="34">
        <v>9.9</v>
      </c>
      <c r="G6894" s="35">
        <v>419</v>
      </c>
      <c r="H6894" s="35">
        <v>13</v>
      </c>
      <c r="I6894" s="36"/>
    </row>
    <row r="6895" spans="2:9" ht="15.75" thickTop="1" thickBot="1" x14ac:dyDescent="0.25">
      <c r="B6895" s="22">
        <v>6890</v>
      </c>
      <c r="C6895" s="32">
        <v>88682</v>
      </c>
      <c r="D6895" s="33" t="s">
        <v>5346</v>
      </c>
      <c r="E6895" s="34">
        <v>-9.4</v>
      </c>
      <c r="F6895" s="34">
        <v>9.9</v>
      </c>
      <c r="G6895" s="35">
        <v>434</v>
      </c>
      <c r="H6895" s="35">
        <v>13</v>
      </c>
      <c r="I6895" s="36"/>
    </row>
    <row r="6896" spans="2:9" ht="15.75" thickTop="1" thickBot="1" x14ac:dyDescent="0.25">
      <c r="B6896" s="22">
        <v>6891</v>
      </c>
      <c r="C6896" s="32">
        <v>88690</v>
      </c>
      <c r="D6896" s="33" t="s">
        <v>5347</v>
      </c>
      <c r="E6896" s="34">
        <v>-9.5</v>
      </c>
      <c r="F6896" s="34">
        <v>9.9</v>
      </c>
      <c r="G6896" s="35">
        <v>421</v>
      </c>
      <c r="H6896" s="35">
        <v>13</v>
      </c>
      <c r="I6896" s="36"/>
    </row>
    <row r="6897" spans="2:9" ht="15.75" thickTop="1" thickBot="1" x14ac:dyDescent="0.25">
      <c r="B6897" s="22">
        <v>6892</v>
      </c>
      <c r="C6897" s="32">
        <v>88693</v>
      </c>
      <c r="D6897" s="33" t="s">
        <v>5348</v>
      </c>
      <c r="E6897" s="34">
        <v>-10.4</v>
      </c>
      <c r="F6897" s="34">
        <v>9.1999999999999993</v>
      </c>
      <c r="G6897" s="35">
        <v>532</v>
      </c>
      <c r="H6897" s="35">
        <v>13</v>
      </c>
      <c r="I6897" s="36"/>
    </row>
    <row r="6898" spans="2:9" ht="15.75" thickTop="1" thickBot="1" x14ac:dyDescent="0.25">
      <c r="B6898" s="22">
        <v>6893</v>
      </c>
      <c r="C6898" s="32">
        <v>88696</v>
      </c>
      <c r="D6898" s="33" t="s">
        <v>5349</v>
      </c>
      <c r="E6898" s="34">
        <v>-11.5</v>
      </c>
      <c r="F6898" s="34">
        <v>8.6</v>
      </c>
      <c r="G6898" s="35">
        <v>639</v>
      </c>
      <c r="H6898" s="35">
        <v>13</v>
      </c>
      <c r="I6898" s="36"/>
    </row>
    <row r="6899" spans="2:9" ht="15.75" thickTop="1" thickBot="1" x14ac:dyDescent="0.25">
      <c r="B6899" s="22">
        <v>6894</v>
      </c>
      <c r="C6899" s="32">
        <v>88697</v>
      </c>
      <c r="D6899" s="33" t="s">
        <v>5350</v>
      </c>
      <c r="E6899" s="34">
        <v>-9.5</v>
      </c>
      <c r="F6899" s="34">
        <v>9.9</v>
      </c>
      <c r="G6899" s="35">
        <v>435</v>
      </c>
      <c r="H6899" s="35">
        <v>13</v>
      </c>
      <c r="I6899" s="36"/>
    </row>
    <row r="6900" spans="2:9" ht="15.75" thickTop="1" thickBot="1" x14ac:dyDescent="0.25">
      <c r="B6900" s="22">
        <v>6895</v>
      </c>
      <c r="C6900" s="32">
        <v>88699</v>
      </c>
      <c r="D6900" s="33" t="s">
        <v>5351</v>
      </c>
      <c r="E6900" s="34">
        <v>-9.8000000000000007</v>
      </c>
      <c r="F6900" s="34">
        <v>9.6</v>
      </c>
      <c r="G6900" s="35">
        <v>480</v>
      </c>
      <c r="H6900" s="35">
        <v>13</v>
      </c>
      <c r="I6900" s="36"/>
    </row>
    <row r="6901" spans="2:9" ht="15.75" thickTop="1" thickBot="1" x14ac:dyDescent="0.25">
      <c r="B6901" s="22">
        <v>6896</v>
      </c>
      <c r="C6901" s="32">
        <v>88709</v>
      </c>
      <c r="D6901" s="33" t="s">
        <v>5352</v>
      </c>
      <c r="E6901" s="34">
        <v>-9.8000000000000007</v>
      </c>
      <c r="F6901" s="34">
        <v>9.6</v>
      </c>
      <c r="G6901" s="35">
        <v>493</v>
      </c>
      <c r="H6901" s="35">
        <v>13</v>
      </c>
      <c r="I6901" s="36"/>
    </row>
    <row r="6902" spans="2:9" ht="15.75" thickTop="1" thickBot="1" x14ac:dyDescent="0.25">
      <c r="B6902" s="22">
        <v>6897</v>
      </c>
      <c r="C6902" s="32">
        <v>88718</v>
      </c>
      <c r="D6902" s="33" t="s">
        <v>5353</v>
      </c>
      <c r="E6902" s="34">
        <v>-10.199999999999999</v>
      </c>
      <c r="F6902" s="34">
        <v>9.4</v>
      </c>
      <c r="G6902" s="35">
        <v>530</v>
      </c>
      <c r="H6902" s="35">
        <v>13</v>
      </c>
      <c r="I6902" s="36"/>
    </row>
    <row r="6903" spans="2:9" ht="15.75" thickTop="1" thickBot="1" x14ac:dyDescent="0.25">
      <c r="B6903" s="22">
        <v>6898</v>
      </c>
      <c r="C6903" s="32">
        <v>88719</v>
      </c>
      <c r="D6903" s="33" t="s">
        <v>5237</v>
      </c>
      <c r="E6903" s="34">
        <v>-9.5</v>
      </c>
      <c r="F6903" s="34">
        <v>9.8000000000000007</v>
      </c>
      <c r="G6903" s="35">
        <v>457</v>
      </c>
      <c r="H6903" s="35">
        <v>13</v>
      </c>
      <c r="I6903" s="36"/>
    </row>
    <row r="6904" spans="2:9" ht="15.75" thickTop="1" thickBot="1" x14ac:dyDescent="0.25">
      <c r="B6904" s="22">
        <v>6899</v>
      </c>
      <c r="C6904" s="32">
        <v>89073</v>
      </c>
      <c r="D6904" s="33" t="s">
        <v>5354</v>
      </c>
      <c r="E6904" s="34">
        <v>-12.1</v>
      </c>
      <c r="F6904" s="34">
        <v>9.4</v>
      </c>
      <c r="G6904" s="35">
        <v>473</v>
      </c>
      <c r="H6904" s="35">
        <v>13</v>
      </c>
      <c r="I6904" s="36"/>
    </row>
    <row r="6905" spans="2:9" ht="15.75" thickTop="1" thickBot="1" x14ac:dyDescent="0.25">
      <c r="B6905" s="22">
        <v>6900</v>
      </c>
      <c r="C6905" s="32">
        <v>89075</v>
      </c>
      <c r="D6905" s="33" t="s">
        <v>5354</v>
      </c>
      <c r="E6905" s="34">
        <v>-12.5</v>
      </c>
      <c r="F6905" s="34">
        <v>8.9</v>
      </c>
      <c r="G6905" s="35">
        <v>513</v>
      </c>
      <c r="H6905" s="35">
        <v>13</v>
      </c>
      <c r="I6905" s="36"/>
    </row>
    <row r="6906" spans="2:9" ht="15.75" thickTop="1" thickBot="1" x14ac:dyDescent="0.25">
      <c r="B6906" s="22">
        <v>6901</v>
      </c>
      <c r="C6906" s="32">
        <v>89077</v>
      </c>
      <c r="D6906" s="33" t="s">
        <v>5354</v>
      </c>
      <c r="E6906" s="34">
        <v>-12.1</v>
      </c>
      <c r="F6906" s="34">
        <v>9.3000000000000007</v>
      </c>
      <c r="G6906" s="35">
        <v>486</v>
      </c>
      <c r="H6906" s="35">
        <v>13</v>
      </c>
      <c r="I6906" s="36"/>
    </row>
    <row r="6907" spans="2:9" ht="15.75" thickTop="1" thickBot="1" x14ac:dyDescent="0.25">
      <c r="B6907" s="22">
        <v>6902</v>
      </c>
      <c r="C6907" s="32">
        <v>89079</v>
      </c>
      <c r="D6907" s="33" t="s">
        <v>5354</v>
      </c>
      <c r="E6907" s="34">
        <v>-12.3</v>
      </c>
      <c r="F6907" s="34">
        <v>9</v>
      </c>
      <c r="G6907" s="35">
        <v>472</v>
      </c>
      <c r="H6907" s="35">
        <v>13</v>
      </c>
      <c r="I6907" s="36"/>
    </row>
    <row r="6908" spans="2:9" ht="15.75" thickTop="1" thickBot="1" x14ac:dyDescent="0.25">
      <c r="B6908" s="22">
        <v>6903</v>
      </c>
      <c r="C6908" s="32">
        <v>89081</v>
      </c>
      <c r="D6908" s="33" t="s">
        <v>5354</v>
      </c>
      <c r="E6908" s="34">
        <v>-12.7</v>
      </c>
      <c r="F6908" s="34">
        <v>8.4</v>
      </c>
      <c r="G6908" s="35">
        <v>625</v>
      </c>
      <c r="H6908" s="35">
        <v>13</v>
      </c>
      <c r="I6908" s="36"/>
    </row>
    <row r="6909" spans="2:9" ht="15.75" thickTop="1" thickBot="1" x14ac:dyDescent="0.25">
      <c r="B6909" s="22">
        <v>6904</v>
      </c>
      <c r="C6909" s="32">
        <v>89129</v>
      </c>
      <c r="D6909" s="33" t="s">
        <v>5355</v>
      </c>
      <c r="E6909" s="34">
        <v>-12.4</v>
      </c>
      <c r="F6909" s="34">
        <v>8.9</v>
      </c>
      <c r="G6909" s="35">
        <v>470</v>
      </c>
      <c r="H6909" s="35">
        <v>13</v>
      </c>
      <c r="I6909" s="36"/>
    </row>
    <row r="6910" spans="2:9" ht="15.75" thickTop="1" thickBot="1" x14ac:dyDescent="0.25">
      <c r="B6910" s="22">
        <v>6905</v>
      </c>
      <c r="C6910" s="32">
        <v>89134</v>
      </c>
      <c r="D6910" s="33" t="s">
        <v>5356</v>
      </c>
      <c r="E6910" s="34">
        <v>-12.8</v>
      </c>
      <c r="F6910" s="34">
        <v>8.1999999999999993</v>
      </c>
      <c r="G6910" s="35">
        <v>637</v>
      </c>
      <c r="H6910" s="35">
        <v>13</v>
      </c>
      <c r="I6910" s="36"/>
    </row>
    <row r="6911" spans="2:9" ht="15.75" thickTop="1" thickBot="1" x14ac:dyDescent="0.25">
      <c r="B6911" s="22">
        <v>6906</v>
      </c>
      <c r="C6911" s="32">
        <v>89143</v>
      </c>
      <c r="D6911" s="33" t="s">
        <v>5357</v>
      </c>
      <c r="E6911" s="34">
        <v>-12.4</v>
      </c>
      <c r="F6911" s="34">
        <v>8.8000000000000007</v>
      </c>
      <c r="G6911" s="35">
        <v>517</v>
      </c>
      <c r="H6911" s="35">
        <v>13</v>
      </c>
      <c r="I6911" s="36"/>
    </row>
    <row r="6912" spans="2:9" ht="15.75" thickTop="1" thickBot="1" x14ac:dyDescent="0.25">
      <c r="B6912" s="22">
        <v>6907</v>
      </c>
      <c r="C6912" s="32">
        <v>89150</v>
      </c>
      <c r="D6912" s="33" t="s">
        <v>5358</v>
      </c>
      <c r="E6912" s="34">
        <v>-13.5</v>
      </c>
      <c r="F6912" s="34">
        <v>7.7</v>
      </c>
      <c r="G6912" s="35">
        <v>775</v>
      </c>
      <c r="H6912" s="35">
        <v>14</v>
      </c>
      <c r="I6912" s="36"/>
    </row>
    <row r="6913" spans="2:9" ht="15.75" thickTop="1" thickBot="1" x14ac:dyDescent="0.25">
      <c r="B6913" s="22">
        <v>6908</v>
      </c>
      <c r="C6913" s="32">
        <v>89155</v>
      </c>
      <c r="D6913" s="33" t="s">
        <v>3264</v>
      </c>
      <c r="E6913" s="34">
        <v>-12.8</v>
      </c>
      <c r="F6913" s="34">
        <v>8.8000000000000007</v>
      </c>
      <c r="G6913" s="35">
        <v>510</v>
      </c>
      <c r="H6913" s="35">
        <v>13</v>
      </c>
      <c r="I6913" s="36"/>
    </row>
    <row r="6914" spans="2:9" ht="15.75" thickTop="1" thickBot="1" x14ac:dyDescent="0.25">
      <c r="B6914" s="22">
        <v>6909</v>
      </c>
      <c r="C6914" s="32">
        <v>89160</v>
      </c>
      <c r="D6914" s="33" t="s">
        <v>5359</v>
      </c>
      <c r="E6914" s="34">
        <v>-13</v>
      </c>
      <c r="F6914" s="34">
        <v>8.1999999999999993</v>
      </c>
      <c r="G6914" s="35">
        <v>628</v>
      </c>
      <c r="H6914" s="35">
        <v>13</v>
      </c>
      <c r="I6914" s="36"/>
    </row>
    <row r="6915" spans="2:9" ht="15.75" thickTop="1" thickBot="1" x14ac:dyDescent="0.25">
      <c r="B6915" s="22">
        <v>6910</v>
      </c>
      <c r="C6915" s="32">
        <v>89165</v>
      </c>
      <c r="D6915" s="33" t="s">
        <v>5360</v>
      </c>
      <c r="E6915" s="34">
        <v>-13</v>
      </c>
      <c r="F6915" s="34">
        <v>8.6</v>
      </c>
      <c r="G6915" s="35">
        <v>566</v>
      </c>
      <c r="H6915" s="35">
        <v>13</v>
      </c>
      <c r="I6915" s="36"/>
    </row>
    <row r="6916" spans="2:9" ht="15.75" thickTop="1" thickBot="1" x14ac:dyDescent="0.25">
      <c r="B6916" s="22">
        <v>6911</v>
      </c>
      <c r="C6916" s="32">
        <v>89168</v>
      </c>
      <c r="D6916" s="33" t="s">
        <v>5361</v>
      </c>
      <c r="E6916" s="34">
        <v>-12.7</v>
      </c>
      <c r="F6916" s="34">
        <v>8.9</v>
      </c>
      <c r="G6916" s="35">
        <v>471</v>
      </c>
      <c r="H6916" s="35">
        <v>13</v>
      </c>
      <c r="I6916" s="36"/>
    </row>
    <row r="6917" spans="2:9" ht="15.75" thickTop="1" thickBot="1" x14ac:dyDescent="0.25">
      <c r="B6917" s="22">
        <v>6912</v>
      </c>
      <c r="C6917" s="32">
        <v>89171</v>
      </c>
      <c r="D6917" s="33" t="s">
        <v>5362</v>
      </c>
      <c r="E6917" s="34">
        <v>-12.5</v>
      </c>
      <c r="F6917" s="34">
        <v>8.8000000000000007</v>
      </c>
      <c r="G6917" s="35">
        <v>521</v>
      </c>
      <c r="H6917" s="35">
        <v>13</v>
      </c>
      <c r="I6917" s="36"/>
    </row>
    <row r="6918" spans="2:9" ht="15.75" thickTop="1" thickBot="1" x14ac:dyDescent="0.25">
      <c r="B6918" s="22">
        <v>6913</v>
      </c>
      <c r="C6918" s="32">
        <v>89173</v>
      </c>
      <c r="D6918" s="33" t="s">
        <v>5363</v>
      </c>
      <c r="E6918" s="34">
        <v>-12.8</v>
      </c>
      <c r="F6918" s="34">
        <v>8.1999999999999993</v>
      </c>
      <c r="G6918" s="35">
        <v>634</v>
      </c>
      <c r="H6918" s="35">
        <v>14</v>
      </c>
      <c r="I6918" s="36"/>
    </row>
    <row r="6919" spans="2:9" ht="15.75" thickTop="1" thickBot="1" x14ac:dyDescent="0.25">
      <c r="B6919" s="22">
        <v>6914</v>
      </c>
      <c r="C6919" s="32">
        <v>89174</v>
      </c>
      <c r="D6919" s="33" t="s">
        <v>5364</v>
      </c>
      <c r="E6919" s="34">
        <v>-12.8</v>
      </c>
      <c r="F6919" s="34">
        <v>8.4</v>
      </c>
      <c r="G6919" s="35">
        <v>594</v>
      </c>
      <c r="H6919" s="35">
        <v>14</v>
      </c>
      <c r="I6919" s="36"/>
    </row>
    <row r="6920" spans="2:9" ht="15.75" thickTop="1" thickBot="1" x14ac:dyDescent="0.25">
      <c r="B6920" s="22">
        <v>6915</v>
      </c>
      <c r="C6920" s="32">
        <v>89176</v>
      </c>
      <c r="D6920" s="33" t="s">
        <v>5365</v>
      </c>
      <c r="E6920" s="34">
        <v>-12.5</v>
      </c>
      <c r="F6920" s="34">
        <v>8.9</v>
      </c>
      <c r="G6920" s="35">
        <v>472</v>
      </c>
      <c r="H6920" s="35">
        <v>13</v>
      </c>
      <c r="I6920" s="36"/>
    </row>
    <row r="6921" spans="2:9" ht="15.75" thickTop="1" thickBot="1" x14ac:dyDescent="0.25">
      <c r="B6921" s="22">
        <v>6916</v>
      </c>
      <c r="C6921" s="32">
        <v>89177</v>
      </c>
      <c r="D6921" s="33" t="s">
        <v>5366</v>
      </c>
      <c r="E6921" s="34">
        <v>-12.7</v>
      </c>
      <c r="F6921" s="34">
        <v>8.5</v>
      </c>
      <c r="G6921" s="35">
        <v>555</v>
      </c>
      <c r="H6921" s="35">
        <v>13</v>
      </c>
      <c r="I6921" s="36"/>
    </row>
    <row r="6922" spans="2:9" ht="15.75" thickTop="1" thickBot="1" x14ac:dyDescent="0.25">
      <c r="B6922" s="22">
        <v>6917</v>
      </c>
      <c r="C6922" s="32">
        <v>89179</v>
      </c>
      <c r="D6922" s="33" t="s">
        <v>5367</v>
      </c>
      <c r="E6922" s="34">
        <v>-12.8</v>
      </c>
      <c r="F6922" s="34">
        <v>8.4</v>
      </c>
      <c r="G6922" s="35">
        <v>582</v>
      </c>
      <c r="H6922" s="35">
        <v>13</v>
      </c>
      <c r="I6922" s="36"/>
    </row>
    <row r="6923" spans="2:9" ht="15.75" thickTop="1" thickBot="1" x14ac:dyDescent="0.25">
      <c r="B6923" s="22">
        <v>6918</v>
      </c>
      <c r="C6923" s="32">
        <v>89180</v>
      </c>
      <c r="D6923" s="33" t="s">
        <v>5368</v>
      </c>
      <c r="E6923" s="34">
        <v>-13</v>
      </c>
      <c r="F6923" s="34">
        <v>8</v>
      </c>
      <c r="G6923" s="35">
        <v>680</v>
      </c>
      <c r="H6923" s="35">
        <v>14</v>
      </c>
      <c r="I6923" s="36"/>
    </row>
    <row r="6924" spans="2:9" ht="15.75" thickTop="1" thickBot="1" x14ac:dyDescent="0.25">
      <c r="B6924" s="22">
        <v>6919</v>
      </c>
      <c r="C6924" s="32">
        <v>89182</v>
      </c>
      <c r="D6924" s="33" t="s">
        <v>123</v>
      </c>
      <c r="E6924" s="34">
        <v>-12.7</v>
      </c>
      <c r="F6924" s="34">
        <v>8.6</v>
      </c>
      <c r="G6924" s="35">
        <v>546</v>
      </c>
      <c r="H6924" s="35">
        <v>13</v>
      </c>
      <c r="I6924" s="36"/>
    </row>
    <row r="6925" spans="2:9" ht="15.75" thickTop="1" thickBot="1" x14ac:dyDescent="0.25">
      <c r="B6925" s="22">
        <v>6920</v>
      </c>
      <c r="C6925" s="32">
        <v>89183</v>
      </c>
      <c r="D6925" s="33" t="s">
        <v>5369</v>
      </c>
      <c r="E6925" s="34">
        <v>-12.8</v>
      </c>
      <c r="F6925" s="34">
        <v>8.5</v>
      </c>
      <c r="G6925" s="35">
        <v>573</v>
      </c>
      <c r="H6925" s="35">
        <v>13</v>
      </c>
      <c r="I6925" s="36"/>
    </row>
    <row r="6926" spans="2:9" ht="15.75" thickTop="1" thickBot="1" x14ac:dyDescent="0.25">
      <c r="B6926" s="22">
        <v>6921</v>
      </c>
      <c r="C6926" s="32">
        <v>89185</v>
      </c>
      <c r="D6926" s="33" t="s">
        <v>5370</v>
      </c>
      <c r="E6926" s="34">
        <v>-12.8</v>
      </c>
      <c r="F6926" s="34">
        <v>8.8000000000000007</v>
      </c>
      <c r="G6926" s="35">
        <v>509</v>
      </c>
      <c r="H6926" s="35">
        <v>13</v>
      </c>
      <c r="I6926" s="36"/>
    </row>
    <row r="6927" spans="2:9" ht="15.75" thickTop="1" thickBot="1" x14ac:dyDescent="0.25">
      <c r="B6927" s="22">
        <v>6922</v>
      </c>
      <c r="C6927" s="32">
        <v>89186</v>
      </c>
      <c r="D6927" s="33" t="s">
        <v>5371</v>
      </c>
      <c r="E6927" s="34">
        <v>-13.1</v>
      </c>
      <c r="F6927" s="34">
        <v>8.6</v>
      </c>
      <c r="G6927" s="35">
        <v>546</v>
      </c>
      <c r="H6927" s="35">
        <v>13</v>
      </c>
      <c r="I6927" s="36"/>
    </row>
    <row r="6928" spans="2:9" ht="15.75" thickTop="1" thickBot="1" x14ac:dyDescent="0.25">
      <c r="B6928" s="22">
        <v>6923</v>
      </c>
      <c r="C6928" s="32">
        <v>89188</v>
      </c>
      <c r="D6928" s="33" t="s">
        <v>5372</v>
      </c>
      <c r="E6928" s="34">
        <v>-13.2</v>
      </c>
      <c r="F6928" s="34">
        <v>8</v>
      </c>
      <c r="G6928" s="35">
        <v>698</v>
      </c>
      <c r="H6928" s="35">
        <v>14</v>
      </c>
      <c r="I6928" s="36"/>
    </row>
    <row r="6929" spans="2:9" ht="15.75" thickTop="1" thickBot="1" x14ac:dyDescent="0.25">
      <c r="B6929" s="22">
        <v>6924</v>
      </c>
      <c r="C6929" s="32">
        <v>89189</v>
      </c>
      <c r="D6929" s="33" t="s">
        <v>5373</v>
      </c>
      <c r="E6929" s="34">
        <v>-12.7</v>
      </c>
      <c r="F6929" s="34">
        <v>8.5</v>
      </c>
      <c r="G6929" s="35">
        <v>571</v>
      </c>
      <c r="H6929" s="35">
        <v>13</v>
      </c>
      <c r="I6929" s="36"/>
    </row>
    <row r="6930" spans="2:9" ht="15.75" thickTop="1" thickBot="1" x14ac:dyDescent="0.25">
      <c r="B6930" s="22">
        <v>6925</v>
      </c>
      <c r="C6930" s="32">
        <v>89191</v>
      </c>
      <c r="D6930" s="33" t="s">
        <v>5374</v>
      </c>
      <c r="E6930" s="34">
        <v>-13.2</v>
      </c>
      <c r="F6930" s="34">
        <v>8</v>
      </c>
      <c r="G6930" s="35">
        <v>693</v>
      </c>
      <c r="H6930" s="35">
        <v>14</v>
      </c>
      <c r="I6930" s="36"/>
    </row>
    <row r="6931" spans="2:9" ht="15.75" thickTop="1" thickBot="1" x14ac:dyDescent="0.25">
      <c r="B6931" s="22">
        <v>6926</v>
      </c>
      <c r="C6931" s="32">
        <v>89192</v>
      </c>
      <c r="D6931" s="33" t="s">
        <v>5104</v>
      </c>
      <c r="E6931" s="34">
        <v>-12.5</v>
      </c>
      <c r="F6931" s="34">
        <v>8.9</v>
      </c>
      <c r="G6931" s="35">
        <v>479</v>
      </c>
      <c r="H6931" s="35">
        <v>13</v>
      </c>
      <c r="I6931" s="36"/>
    </row>
    <row r="6932" spans="2:9" ht="15.75" thickTop="1" thickBot="1" x14ac:dyDescent="0.25">
      <c r="B6932" s="22">
        <v>6927</v>
      </c>
      <c r="C6932" s="32">
        <v>89194</v>
      </c>
      <c r="D6932" s="33" t="s">
        <v>5375</v>
      </c>
      <c r="E6932" s="34">
        <v>-13</v>
      </c>
      <c r="F6932" s="34">
        <v>8.6</v>
      </c>
      <c r="G6932" s="35">
        <v>546</v>
      </c>
      <c r="H6932" s="35">
        <v>13</v>
      </c>
      <c r="I6932" s="36"/>
    </row>
    <row r="6933" spans="2:9" ht="15.75" thickTop="1" thickBot="1" x14ac:dyDescent="0.25">
      <c r="B6933" s="22">
        <v>6928</v>
      </c>
      <c r="C6933" s="32">
        <v>89195</v>
      </c>
      <c r="D6933" s="33" t="s">
        <v>5376</v>
      </c>
      <c r="E6933" s="34">
        <v>-13</v>
      </c>
      <c r="F6933" s="34">
        <v>8.6999999999999993</v>
      </c>
      <c r="G6933" s="35">
        <v>528</v>
      </c>
      <c r="H6933" s="35">
        <v>13</v>
      </c>
      <c r="I6933" s="36"/>
    </row>
    <row r="6934" spans="2:9" ht="15.75" thickTop="1" thickBot="1" x14ac:dyDescent="0.25">
      <c r="B6934" s="22">
        <v>6929</v>
      </c>
      <c r="C6934" s="32">
        <v>89197</v>
      </c>
      <c r="D6934" s="33" t="s">
        <v>5377</v>
      </c>
      <c r="E6934" s="34">
        <v>-13</v>
      </c>
      <c r="F6934" s="34">
        <v>8.1999999999999993</v>
      </c>
      <c r="G6934" s="35">
        <v>644</v>
      </c>
      <c r="H6934" s="35">
        <v>14</v>
      </c>
      <c r="I6934" s="36"/>
    </row>
    <row r="6935" spans="2:9" ht="15.75" thickTop="1" thickBot="1" x14ac:dyDescent="0.25">
      <c r="B6935" s="22">
        <v>6930</v>
      </c>
      <c r="C6935" s="32">
        <v>89198</v>
      </c>
      <c r="D6935" s="33" t="s">
        <v>5378</v>
      </c>
      <c r="E6935" s="34">
        <v>-12.7</v>
      </c>
      <c r="F6935" s="34">
        <v>8.5</v>
      </c>
      <c r="G6935" s="35">
        <v>555</v>
      </c>
      <c r="H6935" s="35">
        <v>13</v>
      </c>
      <c r="I6935" s="36"/>
    </row>
    <row r="6936" spans="2:9" ht="15.75" thickTop="1" thickBot="1" x14ac:dyDescent="0.25">
      <c r="B6936" s="22">
        <v>6931</v>
      </c>
      <c r="C6936" s="32">
        <v>89231</v>
      </c>
      <c r="D6936" s="33" t="s">
        <v>5379</v>
      </c>
      <c r="E6936" s="34">
        <v>-12</v>
      </c>
      <c r="F6936" s="34">
        <v>9.5</v>
      </c>
      <c r="G6936" s="35">
        <v>475</v>
      </c>
      <c r="H6936" s="35">
        <v>13</v>
      </c>
      <c r="I6936" s="36"/>
    </row>
    <row r="6937" spans="2:9" ht="15.75" thickTop="1" thickBot="1" x14ac:dyDescent="0.25">
      <c r="B6937" s="22">
        <v>6932</v>
      </c>
      <c r="C6937" s="32">
        <v>89233</v>
      </c>
      <c r="D6937" s="33" t="s">
        <v>5379</v>
      </c>
      <c r="E6937" s="34">
        <v>-12.3</v>
      </c>
      <c r="F6937" s="34">
        <v>9</v>
      </c>
      <c r="G6937" s="35">
        <v>471</v>
      </c>
      <c r="H6937" s="35">
        <v>13</v>
      </c>
      <c r="I6937" s="36"/>
    </row>
    <row r="6938" spans="2:9" ht="15.75" thickTop="1" thickBot="1" x14ac:dyDescent="0.25">
      <c r="B6938" s="22">
        <v>6933</v>
      </c>
      <c r="C6938" s="32">
        <v>89250</v>
      </c>
      <c r="D6938" s="33" t="s">
        <v>2417</v>
      </c>
      <c r="E6938" s="34">
        <v>-12.4</v>
      </c>
      <c r="F6938" s="34">
        <v>8.9</v>
      </c>
      <c r="G6938" s="35">
        <v>507</v>
      </c>
      <c r="H6938" s="35">
        <v>13</v>
      </c>
      <c r="I6938" s="36"/>
    </row>
    <row r="6939" spans="2:9" ht="15.75" thickTop="1" thickBot="1" x14ac:dyDescent="0.25">
      <c r="B6939" s="22">
        <v>6934</v>
      </c>
      <c r="C6939" s="32">
        <v>89257</v>
      </c>
      <c r="D6939" s="33" t="s">
        <v>5380</v>
      </c>
      <c r="E6939" s="34">
        <v>-12.5</v>
      </c>
      <c r="F6939" s="34">
        <v>9</v>
      </c>
      <c r="G6939" s="35">
        <v>513</v>
      </c>
      <c r="H6939" s="35">
        <v>13</v>
      </c>
      <c r="I6939" s="36"/>
    </row>
    <row r="6940" spans="2:9" ht="15.75" thickTop="1" thickBot="1" x14ac:dyDescent="0.25">
      <c r="B6940" s="22">
        <v>6935</v>
      </c>
      <c r="C6940" s="32">
        <v>89264</v>
      </c>
      <c r="D6940" s="33" t="s">
        <v>5381</v>
      </c>
      <c r="E6940" s="34">
        <v>-12.7</v>
      </c>
      <c r="F6940" s="34">
        <v>8.6999999999999993</v>
      </c>
      <c r="G6940" s="35">
        <v>535</v>
      </c>
      <c r="H6940" s="35">
        <v>13</v>
      </c>
      <c r="I6940" s="36"/>
    </row>
    <row r="6941" spans="2:9" ht="15.75" thickTop="1" thickBot="1" x14ac:dyDescent="0.25">
      <c r="B6941" s="22">
        <v>6936</v>
      </c>
      <c r="C6941" s="32">
        <v>89269</v>
      </c>
      <c r="D6941" s="33" t="s">
        <v>3737</v>
      </c>
      <c r="E6941" s="34">
        <v>-12.6</v>
      </c>
      <c r="F6941" s="34">
        <v>8.9</v>
      </c>
      <c r="G6941" s="35">
        <v>496</v>
      </c>
      <c r="H6941" s="35">
        <v>13</v>
      </c>
      <c r="I6941" s="36"/>
    </row>
    <row r="6942" spans="2:9" ht="15.75" thickTop="1" thickBot="1" x14ac:dyDescent="0.25">
      <c r="B6942" s="22">
        <v>6937</v>
      </c>
      <c r="C6942" s="32">
        <v>89275</v>
      </c>
      <c r="D6942" s="33" t="s">
        <v>5382</v>
      </c>
      <c r="E6942" s="34">
        <v>-12.3</v>
      </c>
      <c r="F6942" s="34">
        <v>9</v>
      </c>
      <c r="G6942" s="35">
        <v>455</v>
      </c>
      <c r="H6942" s="35">
        <v>13</v>
      </c>
      <c r="I6942" s="36"/>
    </row>
    <row r="6943" spans="2:9" ht="15.75" thickTop="1" thickBot="1" x14ac:dyDescent="0.25">
      <c r="B6943" s="22">
        <v>6938</v>
      </c>
      <c r="C6943" s="32">
        <v>89278</v>
      </c>
      <c r="D6943" s="33" t="s">
        <v>5383</v>
      </c>
      <c r="E6943" s="34">
        <v>-12.3</v>
      </c>
      <c r="F6943" s="34">
        <v>9</v>
      </c>
      <c r="G6943" s="35">
        <v>464</v>
      </c>
      <c r="H6943" s="35">
        <v>13</v>
      </c>
      <c r="I6943" s="36"/>
    </row>
    <row r="6944" spans="2:9" ht="15.75" thickTop="1" thickBot="1" x14ac:dyDescent="0.25">
      <c r="B6944" s="22">
        <v>6939</v>
      </c>
      <c r="C6944" s="32">
        <v>89281</v>
      </c>
      <c r="D6944" s="33" t="s">
        <v>3164</v>
      </c>
      <c r="E6944" s="34">
        <v>-12.9</v>
      </c>
      <c r="F6944" s="34">
        <v>8.5</v>
      </c>
      <c r="G6944" s="35">
        <v>573</v>
      </c>
      <c r="H6944" s="35">
        <v>13</v>
      </c>
      <c r="I6944" s="36"/>
    </row>
    <row r="6945" spans="2:9" ht="15.75" thickTop="1" thickBot="1" x14ac:dyDescent="0.25">
      <c r="B6945" s="22">
        <v>6940</v>
      </c>
      <c r="C6945" s="32">
        <v>89284</v>
      </c>
      <c r="D6945" s="33" t="s">
        <v>5384</v>
      </c>
      <c r="E6945" s="34">
        <v>-12.4</v>
      </c>
      <c r="F6945" s="34">
        <v>8.9</v>
      </c>
      <c r="G6945" s="35">
        <v>489</v>
      </c>
      <c r="H6945" s="35">
        <v>13</v>
      </c>
      <c r="I6945" s="36"/>
    </row>
    <row r="6946" spans="2:9" ht="15.75" thickTop="1" thickBot="1" x14ac:dyDescent="0.25">
      <c r="B6946" s="22">
        <v>6941</v>
      </c>
      <c r="C6946" s="32">
        <v>89287</v>
      </c>
      <c r="D6946" s="33" t="s">
        <v>5385</v>
      </c>
      <c r="E6946" s="34">
        <v>-12.8</v>
      </c>
      <c r="F6946" s="34">
        <v>8.8000000000000007</v>
      </c>
      <c r="G6946" s="35">
        <v>502</v>
      </c>
      <c r="H6946" s="35">
        <v>13</v>
      </c>
      <c r="I6946" s="36"/>
    </row>
    <row r="6947" spans="2:9" ht="15.75" thickTop="1" thickBot="1" x14ac:dyDescent="0.25">
      <c r="B6947" s="22">
        <v>6942</v>
      </c>
      <c r="C6947" s="32">
        <v>89290</v>
      </c>
      <c r="D6947" s="33" t="s">
        <v>5386</v>
      </c>
      <c r="E6947" s="34">
        <v>-13</v>
      </c>
      <c r="F6947" s="34">
        <v>8.6</v>
      </c>
      <c r="G6947" s="35">
        <v>563</v>
      </c>
      <c r="H6947" s="35">
        <v>13</v>
      </c>
      <c r="I6947" s="36"/>
    </row>
    <row r="6948" spans="2:9" ht="15.75" thickTop="1" thickBot="1" x14ac:dyDescent="0.25">
      <c r="B6948" s="22">
        <v>6943</v>
      </c>
      <c r="C6948" s="32">
        <v>89291</v>
      </c>
      <c r="D6948" s="33" t="s">
        <v>5050</v>
      </c>
      <c r="E6948" s="34">
        <v>-12.3</v>
      </c>
      <c r="F6948" s="34">
        <v>8.9</v>
      </c>
      <c r="G6948" s="35">
        <v>474</v>
      </c>
      <c r="H6948" s="35">
        <v>13</v>
      </c>
      <c r="I6948" s="36"/>
    </row>
    <row r="6949" spans="2:9" ht="15.75" thickTop="1" thickBot="1" x14ac:dyDescent="0.25">
      <c r="B6949" s="22">
        <v>6944</v>
      </c>
      <c r="C6949" s="32">
        <v>89293</v>
      </c>
      <c r="D6949" s="33" t="s">
        <v>5387</v>
      </c>
      <c r="E6949" s="34">
        <v>-13</v>
      </c>
      <c r="F6949" s="34">
        <v>8.4</v>
      </c>
      <c r="G6949" s="35">
        <v>584</v>
      </c>
      <c r="H6949" s="35">
        <v>13</v>
      </c>
      <c r="I6949" s="36"/>
    </row>
    <row r="6950" spans="2:9" ht="15.75" thickTop="1" thickBot="1" x14ac:dyDescent="0.25">
      <c r="B6950" s="22">
        <v>6945</v>
      </c>
      <c r="C6950" s="32">
        <v>89294</v>
      </c>
      <c r="D6950" s="33" t="s">
        <v>5388</v>
      </c>
      <c r="E6950" s="34">
        <v>-13</v>
      </c>
      <c r="F6950" s="34">
        <v>8.5</v>
      </c>
      <c r="G6950" s="35">
        <v>571</v>
      </c>
      <c r="H6950" s="35">
        <v>13</v>
      </c>
      <c r="I6950" s="36"/>
    </row>
    <row r="6951" spans="2:9" ht="15.75" thickTop="1" thickBot="1" x14ac:dyDescent="0.25">
      <c r="B6951" s="22">
        <v>6946</v>
      </c>
      <c r="C6951" s="32">
        <v>89296</v>
      </c>
      <c r="D6951" s="33" t="s">
        <v>5389</v>
      </c>
      <c r="E6951" s="34">
        <v>-12.9</v>
      </c>
      <c r="F6951" s="34">
        <v>8.6</v>
      </c>
      <c r="G6951" s="35">
        <v>550</v>
      </c>
      <c r="H6951" s="35">
        <v>13</v>
      </c>
      <c r="I6951" s="36"/>
    </row>
    <row r="6952" spans="2:9" ht="15.75" thickTop="1" thickBot="1" x14ac:dyDescent="0.25">
      <c r="B6952" s="22">
        <v>6947</v>
      </c>
      <c r="C6952" s="32">
        <v>89297</v>
      </c>
      <c r="D6952" s="33" t="s">
        <v>5390</v>
      </c>
      <c r="E6952" s="34">
        <v>-12.8</v>
      </c>
      <c r="F6952" s="34">
        <v>8.8000000000000007</v>
      </c>
      <c r="G6952" s="35">
        <v>514</v>
      </c>
      <c r="H6952" s="35">
        <v>13</v>
      </c>
      <c r="I6952" s="36"/>
    </row>
    <row r="6953" spans="2:9" ht="15.75" thickTop="1" thickBot="1" x14ac:dyDescent="0.25">
      <c r="B6953" s="22">
        <v>6948</v>
      </c>
      <c r="C6953" s="32">
        <v>89299</v>
      </c>
      <c r="D6953" s="33" t="s">
        <v>5391</v>
      </c>
      <c r="E6953" s="34">
        <v>-13.1</v>
      </c>
      <c r="F6953" s="34">
        <v>8.4</v>
      </c>
      <c r="G6953" s="35">
        <v>593</v>
      </c>
      <c r="H6953" s="35">
        <v>13</v>
      </c>
      <c r="I6953" s="36"/>
    </row>
    <row r="6954" spans="2:9" ht="15.75" thickTop="1" thickBot="1" x14ac:dyDescent="0.25">
      <c r="B6954" s="22">
        <v>6949</v>
      </c>
      <c r="C6954" s="32">
        <v>89312</v>
      </c>
      <c r="D6954" s="33" t="s">
        <v>5392</v>
      </c>
      <c r="E6954" s="34">
        <v>-12.6</v>
      </c>
      <c r="F6954" s="34">
        <v>9</v>
      </c>
      <c r="G6954" s="35">
        <v>450</v>
      </c>
      <c r="H6954" s="35">
        <v>13</v>
      </c>
      <c r="I6954" s="36"/>
    </row>
    <row r="6955" spans="2:9" ht="15.75" thickTop="1" thickBot="1" x14ac:dyDescent="0.25">
      <c r="B6955" s="22">
        <v>6950</v>
      </c>
      <c r="C6955" s="32">
        <v>89331</v>
      </c>
      <c r="D6955" s="33" t="s">
        <v>5393</v>
      </c>
      <c r="E6955" s="34">
        <v>-12.8</v>
      </c>
      <c r="F6955" s="34">
        <v>8.9</v>
      </c>
      <c r="G6955" s="35">
        <v>474</v>
      </c>
      <c r="H6955" s="35">
        <v>13</v>
      </c>
      <c r="I6955" s="36"/>
    </row>
    <row r="6956" spans="2:9" ht="15.75" thickTop="1" thickBot="1" x14ac:dyDescent="0.25">
      <c r="B6956" s="22">
        <v>6951</v>
      </c>
      <c r="C6956" s="32">
        <v>89335</v>
      </c>
      <c r="D6956" s="33" t="s">
        <v>5394</v>
      </c>
      <c r="E6956" s="34">
        <v>-12.6</v>
      </c>
      <c r="F6956" s="34">
        <v>8.9</v>
      </c>
      <c r="G6956" s="35">
        <v>490</v>
      </c>
      <c r="H6956" s="35">
        <v>13</v>
      </c>
      <c r="I6956" s="36"/>
    </row>
    <row r="6957" spans="2:9" ht="15.75" thickTop="1" thickBot="1" x14ac:dyDescent="0.25">
      <c r="B6957" s="22">
        <v>6952</v>
      </c>
      <c r="C6957" s="32">
        <v>89340</v>
      </c>
      <c r="D6957" s="33" t="s">
        <v>5395</v>
      </c>
      <c r="E6957" s="34">
        <v>-12.3</v>
      </c>
      <c r="F6957" s="34">
        <v>9</v>
      </c>
      <c r="G6957" s="35">
        <v>453</v>
      </c>
      <c r="H6957" s="35">
        <v>13</v>
      </c>
      <c r="I6957" s="36"/>
    </row>
    <row r="6958" spans="2:9" ht="15.75" thickTop="1" thickBot="1" x14ac:dyDescent="0.25">
      <c r="B6958" s="22">
        <v>6953</v>
      </c>
      <c r="C6958" s="32">
        <v>89343</v>
      </c>
      <c r="D6958" s="33" t="s">
        <v>5396</v>
      </c>
      <c r="E6958" s="34">
        <v>-13.1</v>
      </c>
      <c r="F6958" s="34">
        <v>8.6999999999999993</v>
      </c>
      <c r="G6958" s="35">
        <v>503</v>
      </c>
      <c r="H6958" s="35">
        <v>13</v>
      </c>
      <c r="I6958" s="36"/>
    </row>
    <row r="6959" spans="2:9" ht="15.75" thickTop="1" thickBot="1" x14ac:dyDescent="0.25">
      <c r="B6959" s="22">
        <v>6954</v>
      </c>
      <c r="C6959" s="32">
        <v>89344</v>
      </c>
      <c r="D6959" s="33" t="s">
        <v>5397</v>
      </c>
      <c r="E6959" s="34">
        <v>-13.3</v>
      </c>
      <c r="F6959" s="34">
        <v>8.9</v>
      </c>
      <c r="G6959" s="35">
        <v>443</v>
      </c>
      <c r="H6959" s="35">
        <v>13</v>
      </c>
      <c r="I6959" s="36"/>
    </row>
    <row r="6960" spans="2:9" ht="15.75" thickTop="1" thickBot="1" x14ac:dyDescent="0.25">
      <c r="B6960" s="22">
        <v>6955</v>
      </c>
      <c r="C6960" s="32">
        <v>89346</v>
      </c>
      <c r="D6960" s="33" t="s">
        <v>5398</v>
      </c>
      <c r="E6960" s="34">
        <v>-12.6</v>
      </c>
      <c r="F6960" s="34">
        <v>8.8000000000000007</v>
      </c>
      <c r="G6960" s="35">
        <v>501</v>
      </c>
      <c r="H6960" s="35">
        <v>13</v>
      </c>
      <c r="I6960" s="36"/>
    </row>
    <row r="6961" spans="2:9" ht="15.75" thickTop="1" thickBot="1" x14ac:dyDescent="0.25">
      <c r="B6961" s="22">
        <v>6956</v>
      </c>
      <c r="C6961" s="32">
        <v>89347</v>
      </c>
      <c r="D6961" s="33" t="s">
        <v>5399</v>
      </c>
      <c r="E6961" s="34">
        <v>-12.6</v>
      </c>
      <c r="F6961" s="34">
        <v>8.9</v>
      </c>
      <c r="G6961" s="35">
        <v>475</v>
      </c>
      <c r="H6961" s="35">
        <v>13</v>
      </c>
      <c r="I6961" s="36"/>
    </row>
    <row r="6962" spans="2:9" ht="15.75" thickTop="1" thickBot="1" x14ac:dyDescent="0.25">
      <c r="B6962" s="22">
        <v>6957</v>
      </c>
      <c r="C6962" s="32">
        <v>89349</v>
      </c>
      <c r="D6962" s="33" t="s">
        <v>5400</v>
      </c>
      <c r="E6962" s="34">
        <v>-13.1</v>
      </c>
      <c r="F6962" s="34">
        <v>8.6999999999999993</v>
      </c>
      <c r="G6962" s="35">
        <v>512</v>
      </c>
      <c r="H6962" s="35">
        <v>13</v>
      </c>
      <c r="I6962" s="36"/>
    </row>
    <row r="6963" spans="2:9" ht="15.75" thickTop="1" thickBot="1" x14ac:dyDescent="0.25">
      <c r="B6963" s="22">
        <v>6958</v>
      </c>
      <c r="C6963" s="32">
        <v>89350</v>
      </c>
      <c r="D6963" s="33" t="s">
        <v>5401</v>
      </c>
      <c r="E6963" s="34">
        <v>-13.1</v>
      </c>
      <c r="F6963" s="34">
        <v>8.8000000000000007</v>
      </c>
      <c r="G6963" s="35">
        <v>488</v>
      </c>
      <c r="H6963" s="35">
        <v>13</v>
      </c>
      <c r="I6963" s="36"/>
    </row>
    <row r="6964" spans="2:9" ht="15.75" thickTop="1" thickBot="1" x14ac:dyDescent="0.25">
      <c r="B6964" s="22">
        <v>6959</v>
      </c>
      <c r="C6964" s="32">
        <v>89352</v>
      </c>
      <c r="D6964" s="33" t="s">
        <v>5402</v>
      </c>
      <c r="E6964" s="34">
        <v>-12.8</v>
      </c>
      <c r="F6964" s="34">
        <v>8.8000000000000007</v>
      </c>
      <c r="G6964" s="35">
        <v>501</v>
      </c>
      <c r="H6964" s="35">
        <v>13</v>
      </c>
      <c r="I6964" s="36"/>
    </row>
    <row r="6965" spans="2:9" ht="15.75" thickTop="1" thickBot="1" x14ac:dyDescent="0.25">
      <c r="B6965" s="22">
        <v>6960</v>
      </c>
      <c r="C6965" s="32">
        <v>89353</v>
      </c>
      <c r="D6965" s="33" t="s">
        <v>5403</v>
      </c>
      <c r="E6965" s="34">
        <v>-13.4</v>
      </c>
      <c r="F6965" s="34">
        <v>8.8000000000000007</v>
      </c>
      <c r="G6965" s="35">
        <v>460</v>
      </c>
      <c r="H6965" s="35">
        <v>13</v>
      </c>
      <c r="I6965" s="36"/>
    </row>
    <row r="6966" spans="2:9" ht="15.75" thickTop="1" thickBot="1" x14ac:dyDescent="0.25">
      <c r="B6966" s="22">
        <v>6961</v>
      </c>
      <c r="C6966" s="32">
        <v>89355</v>
      </c>
      <c r="D6966" s="33" t="s">
        <v>5404</v>
      </c>
      <c r="E6966" s="34">
        <v>-13.2</v>
      </c>
      <c r="F6966" s="34">
        <v>8.6999999999999993</v>
      </c>
      <c r="G6966" s="35">
        <v>485</v>
      </c>
      <c r="H6966" s="35">
        <v>13</v>
      </c>
      <c r="I6966" s="36"/>
    </row>
    <row r="6967" spans="2:9" ht="15.75" thickTop="1" thickBot="1" x14ac:dyDescent="0.25">
      <c r="B6967" s="22">
        <v>6962</v>
      </c>
      <c r="C6967" s="32">
        <v>89356</v>
      </c>
      <c r="D6967" s="33" t="s">
        <v>5159</v>
      </c>
      <c r="E6967" s="34">
        <v>-13.1</v>
      </c>
      <c r="F6967" s="34">
        <v>8.6999999999999993</v>
      </c>
      <c r="G6967" s="35">
        <v>513</v>
      </c>
      <c r="H6967" s="35">
        <v>13</v>
      </c>
      <c r="I6967" s="36"/>
    </row>
    <row r="6968" spans="2:9" ht="15.75" thickTop="1" thickBot="1" x14ac:dyDescent="0.25">
      <c r="B6968" s="22">
        <v>6963</v>
      </c>
      <c r="C6968" s="32">
        <v>89358</v>
      </c>
      <c r="D6968" s="33" t="s">
        <v>5405</v>
      </c>
      <c r="E6968" s="34">
        <v>-13</v>
      </c>
      <c r="F6968" s="34">
        <v>8.6999999999999993</v>
      </c>
      <c r="G6968" s="35">
        <v>505</v>
      </c>
      <c r="H6968" s="35">
        <v>13</v>
      </c>
      <c r="I6968" s="36"/>
    </row>
    <row r="6969" spans="2:9" ht="15.75" thickTop="1" thickBot="1" x14ac:dyDescent="0.25">
      <c r="B6969" s="22">
        <v>6964</v>
      </c>
      <c r="C6969" s="32">
        <v>89359</v>
      </c>
      <c r="D6969" s="33" t="s">
        <v>5406</v>
      </c>
      <c r="E6969" s="34">
        <v>-12.6</v>
      </c>
      <c r="F6969" s="34">
        <v>9</v>
      </c>
      <c r="G6969" s="35">
        <v>458</v>
      </c>
      <c r="H6969" s="35">
        <v>13</v>
      </c>
      <c r="I6969" s="36"/>
    </row>
    <row r="6970" spans="2:9" ht="15.75" thickTop="1" thickBot="1" x14ac:dyDescent="0.25">
      <c r="B6970" s="22">
        <v>6965</v>
      </c>
      <c r="C6970" s="32">
        <v>89361</v>
      </c>
      <c r="D6970" s="33" t="s">
        <v>5407</v>
      </c>
      <c r="E6970" s="34">
        <v>-13.6</v>
      </c>
      <c r="F6970" s="34">
        <v>8.6</v>
      </c>
      <c r="G6970" s="35">
        <v>510</v>
      </c>
      <c r="H6970" s="35">
        <v>13</v>
      </c>
      <c r="I6970" s="36"/>
    </row>
    <row r="6971" spans="2:9" ht="15.75" thickTop="1" thickBot="1" x14ac:dyDescent="0.25">
      <c r="B6971" s="22">
        <v>6966</v>
      </c>
      <c r="C6971" s="32">
        <v>89362</v>
      </c>
      <c r="D6971" s="33" t="s">
        <v>5408</v>
      </c>
      <c r="E6971" s="34">
        <v>-12.7</v>
      </c>
      <c r="F6971" s="34">
        <v>9</v>
      </c>
      <c r="G6971" s="35">
        <v>437</v>
      </c>
      <c r="H6971" s="35">
        <v>13</v>
      </c>
      <c r="I6971" s="36"/>
    </row>
    <row r="6972" spans="2:9" ht="15.75" thickTop="1" thickBot="1" x14ac:dyDescent="0.25">
      <c r="B6972" s="22">
        <v>6967</v>
      </c>
      <c r="C6972" s="32">
        <v>89364</v>
      </c>
      <c r="D6972" s="33" t="s">
        <v>5409</v>
      </c>
      <c r="E6972" s="34">
        <v>-12.9</v>
      </c>
      <c r="F6972" s="34">
        <v>8.8000000000000007</v>
      </c>
      <c r="G6972" s="35">
        <v>483</v>
      </c>
      <c r="H6972" s="35">
        <v>13</v>
      </c>
      <c r="I6972" s="36"/>
    </row>
    <row r="6973" spans="2:9" ht="15.75" thickTop="1" thickBot="1" x14ac:dyDescent="0.25">
      <c r="B6973" s="22">
        <v>6968</v>
      </c>
      <c r="C6973" s="32">
        <v>89365</v>
      </c>
      <c r="D6973" s="33" t="s">
        <v>5410</v>
      </c>
      <c r="E6973" s="34">
        <v>-13.1</v>
      </c>
      <c r="F6973" s="34">
        <v>8.6999999999999993</v>
      </c>
      <c r="G6973" s="35">
        <v>503</v>
      </c>
      <c r="H6973" s="35">
        <v>13</v>
      </c>
      <c r="I6973" s="36"/>
    </row>
    <row r="6974" spans="2:9" ht="15.75" thickTop="1" thickBot="1" x14ac:dyDescent="0.25">
      <c r="B6974" s="22">
        <v>6969</v>
      </c>
      <c r="C6974" s="32">
        <v>89367</v>
      </c>
      <c r="D6974" s="33" t="s">
        <v>3913</v>
      </c>
      <c r="E6974" s="34">
        <v>-12.7</v>
      </c>
      <c r="F6974" s="34">
        <v>8.8000000000000007</v>
      </c>
      <c r="G6974" s="35">
        <v>498</v>
      </c>
      <c r="H6974" s="35">
        <v>13</v>
      </c>
      <c r="I6974" s="36"/>
    </row>
    <row r="6975" spans="2:9" ht="15.75" thickTop="1" thickBot="1" x14ac:dyDescent="0.25">
      <c r="B6975" s="22">
        <v>6970</v>
      </c>
      <c r="C6975" s="32">
        <v>89368</v>
      </c>
      <c r="D6975" s="33" t="s">
        <v>3932</v>
      </c>
      <c r="E6975" s="34">
        <v>-13.3</v>
      </c>
      <c r="F6975" s="34">
        <v>8.8000000000000007</v>
      </c>
      <c r="G6975" s="35">
        <v>466</v>
      </c>
      <c r="H6975" s="35">
        <v>13</v>
      </c>
      <c r="I6975" s="36"/>
    </row>
    <row r="6976" spans="2:9" ht="15.75" thickTop="1" thickBot="1" x14ac:dyDescent="0.25">
      <c r="B6976" s="22">
        <v>6971</v>
      </c>
      <c r="C6976" s="32">
        <v>89407</v>
      </c>
      <c r="D6976" s="33" t="s">
        <v>5411</v>
      </c>
      <c r="E6976" s="34">
        <v>-13.5</v>
      </c>
      <c r="F6976" s="34">
        <v>9</v>
      </c>
      <c r="G6976" s="35">
        <v>422</v>
      </c>
      <c r="H6976" s="35">
        <v>13</v>
      </c>
      <c r="I6976" s="36"/>
    </row>
    <row r="6977" spans="2:9" ht="15.75" thickTop="1" thickBot="1" x14ac:dyDescent="0.25">
      <c r="B6977" s="22">
        <v>6972</v>
      </c>
      <c r="C6977" s="32">
        <v>89415</v>
      </c>
      <c r="D6977" s="33" t="s">
        <v>5412</v>
      </c>
      <c r="E6977" s="34">
        <v>-13.1</v>
      </c>
      <c r="F6977" s="34">
        <v>9</v>
      </c>
      <c r="G6977" s="35">
        <v>433</v>
      </c>
      <c r="H6977" s="35">
        <v>13</v>
      </c>
      <c r="I6977" s="36"/>
    </row>
    <row r="6978" spans="2:9" ht="15.75" thickTop="1" thickBot="1" x14ac:dyDescent="0.25">
      <c r="B6978" s="22">
        <v>6973</v>
      </c>
      <c r="C6978" s="32">
        <v>89420</v>
      </c>
      <c r="D6978" s="33" t="s">
        <v>5413</v>
      </c>
      <c r="E6978" s="34">
        <v>-13.5</v>
      </c>
      <c r="F6978" s="34">
        <v>9</v>
      </c>
      <c r="G6978" s="35">
        <v>425</v>
      </c>
      <c r="H6978" s="35">
        <v>13</v>
      </c>
      <c r="I6978" s="36"/>
    </row>
    <row r="6979" spans="2:9" ht="15.75" thickTop="1" thickBot="1" x14ac:dyDescent="0.25">
      <c r="B6979" s="22">
        <v>6974</v>
      </c>
      <c r="C6979" s="32">
        <v>89423</v>
      </c>
      <c r="D6979" s="33" t="s">
        <v>5414</v>
      </c>
      <c r="E6979" s="34">
        <v>-12.8</v>
      </c>
      <c r="F6979" s="34">
        <v>9</v>
      </c>
      <c r="G6979" s="35">
        <v>433</v>
      </c>
      <c r="H6979" s="35">
        <v>13</v>
      </c>
      <c r="I6979" s="36"/>
    </row>
    <row r="6980" spans="2:9" ht="15.75" thickTop="1" thickBot="1" x14ac:dyDescent="0.25">
      <c r="B6980" s="22">
        <v>6975</v>
      </c>
      <c r="C6980" s="32">
        <v>89426</v>
      </c>
      <c r="D6980" s="33" t="s">
        <v>5415</v>
      </c>
      <c r="E6980" s="34">
        <v>-13.2</v>
      </c>
      <c r="F6980" s="34">
        <v>8.9</v>
      </c>
      <c r="G6980" s="35">
        <v>439</v>
      </c>
      <c r="H6980" s="35">
        <v>13</v>
      </c>
      <c r="I6980" s="36"/>
    </row>
    <row r="6981" spans="2:9" ht="15.75" thickTop="1" thickBot="1" x14ac:dyDescent="0.25">
      <c r="B6981" s="22">
        <v>6976</v>
      </c>
      <c r="C6981" s="32">
        <v>89428</v>
      </c>
      <c r="D6981" s="33" t="s">
        <v>5416</v>
      </c>
      <c r="E6981" s="34">
        <v>-13</v>
      </c>
      <c r="F6981" s="34">
        <v>8.6999999999999993</v>
      </c>
      <c r="G6981" s="35">
        <v>494</v>
      </c>
      <c r="H6981" s="35">
        <v>14</v>
      </c>
      <c r="I6981" s="36"/>
    </row>
    <row r="6982" spans="2:9" ht="15.75" thickTop="1" thickBot="1" x14ac:dyDescent="0.25">
      <c r="B6982" s="22">
        <v>6977</v>
      </c>
      <c r="C6982" s="32">
        <v>89429</v>
      </c>
      <c r="D6982" s="33" t="s">
        <v>5417</v>
      </c>
      <c r="E6982" s="34">
        <v>-12.8</v>
      </c>
      <c r="F6982" s="34">
        <v>8.8000000000000007</v>
      </c>
      <c r="G6982" s="35">
        <v>464</v>
      </c>
      <c r="H6982" s="35">
        <v>13</v>
      </c>
      <c r="I6982" s="36"/>
    </row>
    <row r="6983" spans="2:9" ht="15.75" thickTop="1" thickBot="1" x14ac:dyDescent="0.25">
      <c r="B6983" s="22">
        <v>6978</v>
      </c>
      <c r="C6983" s="32">
        <v>89431</v>
      </c>
      <c r="D6983" s="33" t="s">
        <v>5418</v>
      </c>
      <c r="E6983" s="34">
        <v>-12.8</v>
      </c>
      <c r="F6983" s="34">
        <v>9</v>
      </c>
      <c r="G6983" s="35">
        <v>441</v>
      </c>
      <c r="H6983" s="35">
        <v>13</v>
      </c>
      <c r="I6983" s="36"/>
    </row>
    <row r="6984" spans="2:9" ht="15.75" thickTop="1" thickBot="1" x14ac:dyDescent="0.25">
      <c r="B6984" s="22">
        <v>6979</v>
      </c>
      <c r="C6984" s="32">
        <v>89434</v>
      </c>
      <c r="D6984" s="33" t="s">
        <v>5419</v>
      </c>
      <c r="E6984" s="34">
        <v>-13.4</v>
      </c>
      <c r="F6984" s="34">
        <v>9</v>
      </c>
      <c r="G6984" s="35">
        <v>417</v>
      </c>
      <c r="H6984" s="35">
        <v>13</v>
      </c>
      <c r="I6984" s="36"/>
    </row>
    <row r="6985" spans="2:9" ht="15.75" thickTop="1" thickBot="1" x14ac:dyDescent="0.25">
      <c r="B6985" s="22">
        <v>6980</v>
      </c>
      <c r="C6985" s="32">
        <v>89435</v>
      </c>
      <c r="D6985" s="33" t="s">
        <v>5420</v>
      </c>
      <c r="E6985" s="34">
        <v>-13.3</v>
      </c>
      <c r="F6985" s="34">
        <v>8.8000000000000007</v>
      </c>
      <c r="G6985" s="35">
        <v>463</v>
      </c>
      <c r="H6985" s="35">
        <v>13</v>
      </c>
      <c r="I6985" s="36"/>
    </row>
    <row r="6986" spans="2:9" ht="15.75" thickTop="1" thickBot="1" x14ac:dyDescent="0.25">
      <c r="B6986" s="22">
        <v>6981</v>
      </c>
      <c r="C6986" s="32">
        <v>89437</v>
      </c>
      <c r="D6986" s="33" t="s">
        <v>5421</v>
      </c>
      <c r="E6986" s="34">
        <v>-13</v>
      </c>
      <c r="F6986" s="34">
        <v>8.6999999999999993</v>
      </c>
      <c r="G6986" s="35">
        <v>492</v>
      </c>
      <c r="H6986" s="35">
        <v>13</v>
      </c>
      <c r="I6986" s="36"/>
    </row>
    <row r="6987" spans="2:9" ht="15.75" thickTop="1" thickBot="1" x14ac:dyDescent="0.25">
      <c r="B6987" s="22">
        <v>6982</v>
      </c>
      <c r="C6987" s="32">
        <v>89438</v>
      </c>
      <c r="D6987" s="33" t="s">
        <v>5050</v>
      </c>
      <c r="E6987" s="34">
        <v>-13.5</v>
      </c>
      <c r="F6987" s="34">
        <v>8.6999999999999993</v>
      </c>
      <c r="G6987" s="35">
        <v>486</v>
      </c>
      <c r="H6987" s="35">
        <v>13</v>
      </c>
      <c r="I6987" s="36"/>
    </row>
    <row r="6988" spans="2:9" ht="15.75" thickTop="1" thickBot="1" x14ac:dyDescent="0.25">
      <c r="B6988" s="22">
        <v>6983</v>
      </c>
      <c r="C6988" s="32">
        <v>89440</v>
      </c>
      <c r="D6988" s="33" t="s">
        <v>5422</v>
      </c>
      <c r="E6988" s="34">
        <v>-13.3</v>
      </c>
      <c r="F6988" s="34">
        <v>8.6</v>
      </c>
      <c r="G6988" s="35">
        <v>504</v>
      </c>
      <c r="H6988" s="35">
        <v>13</v>
      </c>
      <c r="I6988" s="36"/>
    </row>
    <row r="6989" spans="2:9" ht="15.75" thickTop="1" thickBot="1" x14ac:dyDescent="0.25">
      <c r="B6989" s="22">
        <v>6984</v>
      </c>
      <c r="C6989" s="32">
        <v>89441</v>
      </c>
      <c r="D6989" s="33" t="s">
        <v>5423</v>
      </c>
      <c r="E6989" s="34">
        <v>-13</v>
      </c>
      <c r="F6989" s="34">
        <v>8.8000000000000007</v>
      </c>
      <c r="G6989" s="35">
        <v>468</v>
      </c>
      <c r="H6989" s="35">
        <v>13</v>
      </c>
      <c r="I6989" s="36"/>
    </row>
    <row r="6990" spans="2:9" ht="15.75" thickTop="1" thickBot="1" x14ac:dyDescent="0.25">
      <c r="B6990" s="22">
        <v>6985</v>
      </c>
      <c r="C6990" s="32">
        <v>89443</v>
      </c>
      <c r="D6990" s="33" t="s">
        <v>3783</v>
      </c>
      <c r="E6990" s="34">
        <v>-13.3</v>
      </c>
      <c r="F6990" s="34">
        <v>9</v>
      </c>
      <c r="G6990" s="35">
        <v>407</v>
      </c>
      <c r="H6990" s="35">
        <v>13</v>
      </c>
      <c r="I6990" s="36"/>
    </row>
    <row r="6991" spans="2:9" ht="15.75" thickTop="1" thickBot="1" x14ac:dyDescent="0.25">
      <c r="B6991" s="22">
        <v>6986</v>
      </c>
      <c r="C6991" s="32">
        <v>89446</v>
      </c>
      <c r="D6991" s="33" t="s">
        <v>5424</v>
      </c>
      <c r="E6991" s="34">
        <v>-13.1</v>
      </c>
      <c r="F6991" s="34">
        <v>8.9</v>
      </c>
      <c r="G6991" s="35">
        <v>456</v>
      </c>
      <c r="H6991" s="35">
        <v>13</v>
      </c>
      <c r="I6991" s="36"/>
    </row>
    <row r="6992" spans="2:9" ht="15.75" thickTop="1" thickBot="1" x14ac:dyDescent="0.25">
      <c r="B6992" s="22">
        <v>6987</v>
      </c>
      <c r="C6992" s="32">
        <v>89447</v>
      </c>
      <c r="D6992" s="33" t="s">
        <v>5425</v>
      </c>
      <c r="E6992" s="34">
        <v>-13</v>
      </c>
      <c r="F6992" s="34">
        <v>8.6</v>
      </c>
      <c r="G6992" s="35">
        <v>508</v>
      </c>
      <c r="H6992" s="35">
        <v>14</v>
      </c>
      <c r="I6992" s="36"/>
    </row>
    <row r="6993" spans="2:9" ht="15.75" thickTop="1" thickBot="1" x14ac:dyDescent="0.25">
      <c r="B6993" s="22">
        <v>6988</v>
      </c>
      <c r="C6993" s="32">
        <v>89518</v>
      </c>
      <c r="D6993" s="33" t="s">
        <v>5426</v>
      </c>
      <c r="E6993" s="34">
        <v>-12.3</v>
      </c>
      <c r="F6993" s="34">
        <v>8.9</v>
      </c>
      <c r="G6993" s="35">
        <v>497</v>
      </c>
      <c r="H6993" s="35">
        <v>14</v>
      </c>
      <c r="I6993" s="36"/>
    </row>
    <row r="6994" spans="2:9" ht="15.75" thickTop="1" thickBot="1" x14ac:dyDescent="0.25">
      <c r="B6994" s="22">
        <v>6989</v>
      </c>
      <c r="C6994" s="32">
        <v>89520</v>
      </c>
      <c r="D6994" s="33" t="s">
        <v>5426</v>
      </c>
      <c r="E6994" s="34">
        <v>-13.2</v>
      </c>
      <c r="F6994" s="34">
        <v>8.1</v>
      </c>
      <c r="G6994" s="35">
        <v>651</v>
      </c>
      <c r="H6994" s="35">
        <v>14</v>
      </c>
      <c r="I6994" s="36"/>
    </row>
    <row r="6995" spans="2:9" ht="15.75" thickTop="1" thickBot="1" x14ac:dyDescent="0.25">
      <c r="B6995" s="22">
        <v>6990</v>
      </c>
      <c r="C6995" s="32">
        <v>89522</v>
      </c>
      <c r="D6995" s="33" t="s">
        <v>5426</v>
      </c>
      <c r="E6995" s="34">
        <v>-12.7</v>
      </c>
      <c r="F6995" s="34">
        <v>8.5</v>
      </c>
      <c r="G6995" s="35">
        <v>572</v>
      </c>
      <c r="H6995" s="35">
        <v>14</v>
      </c>
      <c r="I6995" s="36"/>
    </row>
    <row r="6996" spans="2:9" ht="15.75" thickTop="1" thickBot="1" x14ac:dyDescent="0.25">
      <c r="B6996" s="22">
        <v>6991</v>
      </c>
      <c r="C6996" s="32">
        <v>89537</v>
      </c>
      <c r="D6996" s="33" t="s">
        <v>5427</v>
      </c>
      <c r="E6996" s="34">
        <v>-12.7</v>
      </c>
      <c r="F6996" s="34">
        <v>8.9</v>
      </c>
      <c r="G6996" s="35">
        <v>483</v>
      </c>
      <c r="H6996" s="35">
        <v>14</v>
      </c>
      <c r="I6996" s="36"/>
    </row>
    <row r="6997" spans="2:9" ht="15.75" thickTop="1" thickBot="1" x14ac:dyDescent="0.25">
      <c r="B6997" s="22">
        <v>6992</v>
      </c>
      <c r="C6997" s="32">
        <v>89542</v>
      </c>
      <c r="D6997" s="33" t="s">
        <v>5428</v>
      </c>
      <c r="E6997" s="34">
        <v>-12.4</v>
      </c>
      <c r="F6997" s="34">
        <v>8.6999999999999993</v>
      </c>
      <c r="G6997" s="35">
        <v>523</v>
      </c>
      <c r="H6997" s="35">
        <v>14</v>
      </c>
      <c r="I6997" s="36"/>
    </row>
    <row r="6998" spans="2:9" ht="15.75" thickTop="1" thickBot="1" x14ac:dyDescent="0.25">
      <c r="B6998" s="22">
        <v>6993</v>
      </c>
      <c r="C6998" s="32">
        <v>89547</v>
      </c>
      <c r="D6998" s="33" t="s">
        <v>5429</v>
      </c>
      <c r="E6998" s="34">
        <v>-12.8</v>
      </c>
      <c r="F6998" s="34">
        <v>8.3000000000000007</v>
      </c>
      <c r="G6998" s="35">
        <v>612</v>
      </c>
      <c r="H6998" s="35">
        <v>14</v>
      </c>
      <c r="I6998" s="36"/>
    </row>
    <row r="6999" spans="2:9" ht="15.75" thickTop="1" thickBot="1" x14ac:dyDescent="0.25">
      <c r="B6999" s="22">
        <v>6994</v>
      </c>
      <c r="C6999" s="32">
        <v>89551</v>
      </c>
      <c r="D6999" s="33" t="s">
        <v>5430</v>
      </c>
      <c r="E6999" s="34">
        <v>-12.8</v>
      </c>
      <c r="F6999" s="34">
        <v>8.3000000000000007</v>
      </c>
      <c r="G6999" s="35">
        <v>602</v>
      </c>
      <c r="H6999" s="35">
        <v>14</v>
      </c>
      <c r="I6999" s="36"/>
    </row>
    <row r="7000" spans="2:9" ht="15.75" thickTop="1" thickBot="1" x14ac:dyDescent="0.25">
      <c r="B7000" s="22">
        <v>6995</v>
      </c>
      <c r="C7000" s="32">
        <v>89555</v>
      </c>
      <c r="D7000" s="33" t="s">
        <v>5431</v>
      </c>
      <c r="E7000" s="34">
        <v>-13.1</v>
      </c>
      <c r="F7000" s="34">
        <v>8.1999999999999993</v>
      </c>
      <c r="G7000" s="35">
        <v>646</v>
      </c>
      <c r="H7000" s="35">
        <v>14</v>
      </c>
      <c r="I7000" s="36"/>
    </row>
    <row r="7001" spans="2:9" ht="15.75" thickTop="1" thickBot="1" x14ac:dyDescent="0.25">
      <c r="B7001" s="22">
        <v>6996</v>
      </c>
      <c r="C7001" s="32">
        <v>89558</v>
      </c>
      <c r="D7001" s="33" t="s">
        <v>5432</v>
      </c>
      <c r="E7001" s="34">
        <v>-13.3</v>
      </c>
      <c r="F7001" s="34">
        <v>7.9</v>
      </c>
      <c r="G7001" s="35">
        <v>704</v>
      </c>
      <c r="H7001" s="35">
        <v>14</v>
      </c>
      <c r="I7001" s="36"/>
    </row>
    <row r="7002" spans="2:9" ht="15.75" thickTop="1" thickBot="1" x14ac:dyDescent="0.25">
      <c r="B7002" s="22">
        <v>6997</v>
      </c>
      <c r="C7002" s="32">
        <v>89561</v>
      </c>
      <c r="D7002" s="33" t="s">
        <v>5433</v>
      </c>
      <c r="E7002" s="34">
        <v>-13.1</v>
      </c>
      <c r="F7002" s="34">
        <v>8.6</v>
      </c>
      <c r="G7002" s="35">
        <v>521</v>
      </c>
      <c r="H7002" s="35">
        <v>13</v>
      </c>
      <c r="I7002" s="36"/>
    </row>
    <row r="7003" spans="2:9" ht="15.75" thickTop="1" thickBot="1" x14ac:dyDescent="0.25">
      <c r="B7003" s="22">
        <v>6998</v>
      </c>
      <c r="C7003" s="32">
        <v>89564</v>
      </c>
      <c r="D7003" s="33" t="s">
        <v>5434</v>
      </c>
      <c r="E7003" s="34">
        <v>-13</v>
      </c>
      <c r="F7003" s="34">
        <v>8.1</v>
      </c>
      <c r="G7003" s="35">
        <v>636</v>
      </c>
      <c r="H7003" s="35">
        <v>14</v>
      </c>
      <c r="I7003" s="36"/>
    </row>
    <row r="7004" spans="2:9" ht="15.75" thickTop="1" thickBot="1" x14ac:dyDescent="0.25">
      <c r="B7004" s="22">
        <v>6999</v>
      </c>
      <c r="C7004" s="32">
        <v>89567</v>
      </c>
      <c r="D7004" s="33" t="s">
        <v>5435</v>
      </c>
      <c r="E7004" s="34">
        <v>-12.7</v>
      </c>
      <c r="F7004" s="34">
        <v>9</v>
      </c>
      <c r="G7004" s="35">
        <v>446</v>
      </c>
      <c r="H7004" s="35">
        <v>13</v>
      </c>
      <c r="I7004" s="36"/>
    </row>
    <row r="7005" spans="2:9" ht="15.75" thickTop="1" thickBot="1" x14ac:dyDescent="0.25">
      <c r="B7005" s="22">
        <v>7000</v>
      </c>
      <c r="C7005" s="32">
        <v>89568</v>
      </c>
      <c r="D7005" s="33" t="s">
        <v>5436</v>
      </c>
      <c r="E7005" s="34">
        <v>-12.7</v>
      </c>
      <c r="F7005" s="34">
        <v>9</v>
      </c>
      <c r="G7005" s="35">
        <v>452</v>
      </c>
      <c r="H7005" s="35">
        <v>14</v>
      </c>
      <c r="I7005" s="36"/>
    </row>
    <row r="7006" spans="2:9" ht="15.75" thickTop="1" thickBot="1" x14ac:dyDescent="0.25">
      <c r="B7006" s="22">
        <v>7001</v>
      </c>
      <c r="C7006" s="32">
        <v>89584</v>
      </c>
      <c r="D7006" s="33" t="s">
        <v>5437</v>
      </c>
      <c r="E7006" s="34">
        <v>-12.9</v>
      </c>
      <c r="F7006" s="34">
        <v>8.6999999999999993</v>
      </c>
      <c r="G7006" s="35">
        <v>520</v>
      </c>
      <c r="H7006" s="35">
        <v>13</v>
      </c>
      <c r="I7006" s="36"/>
    </row>
    <row r="7007" spans="2:9" ht="15.75" thickTop="1" thickBot="1" x14ac:dyDescent="0.25">
      <c r="B7007" s="22">
        <v>7002</v>
      </c>
      <c r="C7007" s="32">
        <v>89597</v>
      </c>
      <c r="D7007" s="33" t="s">
        <v>5438</v>
      </c>
      <c r="E7007" s="34">
        <v>-12.9</v>
      </c>
      <c r="F7007" s="34">
        <v>8.6999999999999993</v>
      </c>
      <c r="G7007" s="35">
        <v>526</v>
      </c>
      <c r="H7007" s="35">
        <v>13</v>
      </c>
      <c r="I7007" s="36"/>
    </row>
    <row r="7008" spans="2:9" ht="15.75" thickTop="1" thickBot="1" x14ac:dyDescent="0.25">
      <c r="B7008" s="22">
        <v>7003</v>
      </c>
      <c r="C7008" s="32">
        <v>89601</v>
      </c>
      <c r="D7008" s="33" t="s">
        <v>5439</v>
      </c>
      <c r="E7008" s="34">
        <v>-13.4</v>
      </c>
      <c r="F7008" s="34">
        <v>7.8</v>
      </c>
      <c r="G7008" s="35">
        <v>737</v>
      </c>
      <c r="H7008" s="35">
        <v>14</v>
      </c>
      <c r="I7008" s="36"/>
    </row>
    <row r="7009" spans="2:9" ht="15.75" thickTop="1" thickBot="1" x14ac:dyDescent="0.25">
      <c r="B7009" s="22">
        <v>7004</v>
      </c>
      <c r="C7009" s="32">
        <v>89604</v>
      </c>
      <c r="D7009" s="33" t="s">
        <v>5440</v>
      </c>
      <c r="E7009" s="34">
        <v>-13.1</v>
      </c>
      <c r="F7009" s="34">
        <v>8.5</v>
      </c>
      <c r="G7009" s="35">
        <v>561</v>
      </c>
      <c r="H7009" s="35">
        <v>13</v>
      </c>
      <c r="I7009" s="36"/>
    </row>
    <row r="7010" spans="2:9" ht="15.75" thickTop="1" thickBot="1" x14ac:dyDescent="0.25">
      <c r="B7010" s="22">
        <v>7005</v>
      </c>
      <c r="C7010" s="32">
        <v>89605</v>
      </c>
      <c r="D7010" s="33" t="s">
        <v>5441</v>
      </c>
      <c r="E7010" s="34">
        <v>-13.1</v>
      </c>
      <c r="F7010" s="34">
        <v>8.4</v>
      </c>
      <c r="G7010" s="35">
        <v>588</v>
      </c>
      <c r="H7010" s="35">
        <v>13</v>
      </c>
      <c r="I7010" s="36"/>
    </row>
    <row r="7011" spans="2:9" ht="15.75" thickTop="1" thickBot="1" x14ac:dyDescent="0.25">
      <c r="B7011" s="22">
        <v>7006</v>
      </c>
      <c r="C7011" s="32">
        <v>89607</v>
      </c>
      <c r="D7011" s="33" t="s">
        <v>5442</v>
      </c>
      <c r="E7011" s="34">
        <v>-12.8</v>
      </c>
      <c r="F7011" s="34">
        <v>8.8000000000000007</v>
      </c>
      <c r="G7011" s="35">
        <v>512</v>
      </c>
      <c r="H7011" s="35">
        <v>13</v>
      </c>
      <c r="I7011" s="36"/>
    </row>
    <row r="7012" spans="2:9" ht="15.75" thickTop="1" thickBot="1" x14ac:dyDescent="0.25">
      <c r="B7012" s="22">
        <v>7007</v>
      </c>
      <c r="C7012" s="32">
        <v>89608</v>
      </c>
      <c r="D7012" s="33" t="s">
        <v>5443</v>
      </c>
      <c r="E7012" s="34">
        <v>-12.8</v>
      </c>
      <c r="F7012" s="34">
        <v>8.9</v>
      </c>
      <c r="G7012" s="35">
        <v>496</v>
      </c>
      <c r="H7012" s="35">
        <v>13</v>
      </c>
      <c r="I7012" s="36"/>
    </row>
    <row r="7013" spans="2:9" ht="15.75" thickTop="1" thickBot="1" x14ac:dyDescent="0.25">
      <c r="B7013" s="22">
        <v>7008</v>
      </c>
      <c r="C7013" s="32">
        <v>89610</v>
      </c>
      <c r="D7013" s="33" t="s">
        <v>5444</v>
      </c>
      <c r="E7013" s="34">
        <v>-12.9</v>
      </c>
      <c r="F7013" s="34">
        <v>8.8000000000000007</v>
      </c>
      <c r="G7013" s="35">
        <v>517</v>
      </c>
      <c r="H7013" s="35">
        <v>13</v>
      </c>
      <c r="I7013" s="36"/>
    </row>
    <row r="7014" spans="2:9" ht="15.75" thickTop="1" thickBot="1" x14ac:dyDescent="0.25">
      <c r="B7014" s="22">
        <v>7009</v>
      </c>
      <c r="C7014" s="32">
        <v>89611</v>
      </c>
      <c r="D7014" s="33" t="s">
        <v>5445</v>
      </c>
      <c r="E7014" s="34">
        <v>-13</v>
      </c>
      <c r="F7014" s="34">
        <v>8.4</v>
      </c>
      <c r="G7014" s="35">
        <v>583</v>
      </c>
      <c r="H7014" s="35">
        <v>13</v>
      </c>
      <c r="I7014" s="36"/>
    </row>
    <row r="7015" spans="2:9" ht="15.75" thickTop="1" thickBot="1" x14ac:dyDescent="0.25">
      <c r="B7015" s="22">
        <v>7010</v>
      </c>
      <c r="C7015" s="32">
        <v>89613</v>
      </c>
      <c r="D7015" s="33" t="s">
        <v>5446</v>
      </c>
      <c r="E7015" s="34">
        <v>-13</v>
      </c>
      <c r="F7015" s="34">
        <v>8.6999999999999993</v>
      </c>
      <c r="G7015" s="35">
        <v>528</v>
      </c>
      <c r="H7015" s="35">
        <v>13</v>
      </c>
      <c r="I7015" s="36"/>
    </row>
    <row r="7016" spans="2:9" ht="15.75" thickTop="1" thickBot="1" x14ac:dyDescent="0.25">
      <c r="B7016" s="22">
        <v>7011</v>
      </c>
      <c r="C7016" s="32">
        <v>89614</v>
      </c>
      <c r="D7016" s="33" t="s">
        <v>5447</v>
      </c>
      <c r="E7016" s="34">
        <v>-12.9</v>
      </c>
      <c r="F7016" s="34">
        <v>8.6999999999999993</v>
      </c>
      <c r="G7016" s="35">
        <v>520</v>
      </c>
      <c r="H7016" s="35">
        <v>13</v>
      </c>
      <c r="I7016" s="36"/>
    </row>
    <row r="7017" spans="2:9" ht="15.75" thickTop="1" thickBot="1" x14ac:dyDescent="0.25">
      <c r="B7017" s="22">
        <v>7012</v>
      </c>
      <c r="C7017" s="32">
        <v>89616</v>
      </c>
      <c r="D7017" s="33" t="s">
        <v>5448</v>
      </c>
      <c r="E7017" s="34">
        <v>-12.9</v>
      </c>
      <c r="F7017" s="34">
        <v>8.8000000000000007</v>
      </c>
      <c r="G7017" s="35">
        <v>526</v>
      </c>
      <c r="H7017" s="35">
        <v>13</v>
      </c>
      <c r="I7017" s="36"/>
    </row>
    <row r="7018" spans="2:9" ht="15.75" thickTop="1" thickBot="1" x14ac:dyDescent="0.25">
      <c r="B7018" s="22">
        <v>7013</v>
      </c>
      <c r="C7018" s="32">
        <v>89617</v>
      </c>
      <c r="D7018" s="33" t="s">
        <v>5449</v>
      </c>
      <c r="E7018" s="34">
        <v>-13</v>
      </c>
      <c r="F7018" s="34">
        <v>8.6</v>
      </c>
      <c r="G7018" s="35">
        <v>544</v>
      </c>
      <c r="H7018" s="35">
        <v>13</v>
      </c>
      <c r="I7018" s="36"/>
    </row>
    <row r="7019" spans="2:9" ht="15.75" thickTop="1" thickBot="1" x14ac:dyDescent="0.25">
      <c r="B7019" s="22">
        <v>7014</v>
      </c>
      <c r="C7019" s="32">
        <v>89619</v>
      </c>
      <c r="D7019" s="33" t="s">
        <v>5450</v>
      </c>
      <c r="E7019" s="34">
        <v>-13</v>
      </c>
      <c r="F7019" s="34">
        <v>8.8000000000000007</v>
      </c>
      <c r="G7019" s="35">
        <v>518</v>
      </c>
      <c r="H7019" s="35">
        <v>13</v>
      </c>
      <c r="I7019" s="36"/>
    </row>
    <row r="7020" spans="2:9" ht="15.75" thickTop="1" thickBot="1" x14ac:dyDescent="0.25">
      <c r="B7020" s="22">
        <v>7015</v>
      </c>
      <c r="C7020" s="32">
        <v>90402</v>
      </c>
      <c r="D7020" s="33" t="s">
        <v>5451</v>
      </c>
      <c r="E7020" s="34">
        <v>-11.3</v>
      </c>
      <c r="F7020" s="34">
        <v>10.6</v>
      </c>
      <c r="G7020" s="35">
        <v>309</v>
      </c>
      <c r="H7020" s="35">
        <v>13</v>
      </c>
      <c r="I7020" s="36"/>
    </row>
    <row r="7021" spans="2:9" ht="15.75" thickTop="1" thickBot="1" x14ac:dyDescent="0.25">
      <c r="B7021" s="22">
        <v>7016</v>
      </c>
      <c r="C7021" s="32">
        <v>90403</v>
      </c>
      <c r="D7021" s="33" t="s">
        <v>5451</v>
      </c>
      <c r="E7021" s="34">
        <v>-11.3</v>
      </c>
      <c r="F7021" s="34">
        <v>10.6</v>
      </c>
      <c r="G7021" s="35">
        <v>329</v>
      </c>
      <c r="H7021" s="35">
        <v>13</v>
      </c>
      <c r="I7021" s="36"/>
    </row>
    <row r="7022" spans="2:9" ht="15.75" thickTop="1" thickBot="1" x14ac:dyDescent="0.25">
      <c r="B7022" s="22">
        <v>7017</v>
      </c>
      <c r="C7022" s="32">
        <v>90408</v>
      </c>
      <c r="D7022" s="33" t="s">
        <v>5451</v>
      </c>
      <c r="E7022" s="34">
        <v>-12.2</v>
      </c>
      <c r="F7022" s="34">
        <v>10</v>
      </c>
      <c r="G7022" s="35">
        <v>317</v>
      </c>
      <c r="H7022" s="35">
        <v>13</v>
      </c>
      <c r="I7022" s="36"/>
    </row>
    <row r="7023" spans="2:9" ht="15.75" thickTop="1" thickBot="1" x14ac:dyDescent="0.25">
      <c r="B7023" s="22">
        <v>7018</v>
      </c>
      <c r="C7023" s="32">
        <v>90409</v>
      </c>
      <c r="D7023" s="33" t="s">
        <v>5451</v>
      </c>
      <c r="E7023" s="34">
        <v>-12.2</v>
      </c>
      <c r="F7023" s="34">
        <v>10</v>
      </c>
      <c r="G7023" s="35">
        <v>323</v>
      </c>
      <c r="H7023" s="35">
        <v>13</v>
      </c>
      <c r="I7023" s="36"/>
    </row>
    <row r="7024" spans="2:9" ht="15.75" thickTop="1" thickBot="1" x14ac:dyDescent="0.25">
      <c r="B7024" s="22">
        <v>7019</v>
      </c>
      <c r="C7024" s="32">
        <v>90411</v>
      </c>
      <c r="D7024" s="33" t="s">
        <v>5451</v>
      </c>
      <c r="E7024" s="34">
        <v>-13.2</v>
      </c>
      <c r="F7024" s="34">
        <v>9.4</v>
      </c>
      <c r="G7024" s="35">
        <v>313</v>
      </c>
      <c r="H7024" s="35">
        <v>13</v>
      </c>
      <c r="I7024" s="36"/>
    </row>
    <row r="7025" spans="2:9" ht="15.75" thickTop="1" thickBot="1" x14ac:dyDescent="0.25">
      <c r="B7025" s="22">
        <v>7020</v>
      </c>
      <c r="C7025" s="32">
        <v>90419</v>
      </c>
      <c r="D7025" s="33" t="s">
        <v>5451</v>
      </c>
      <c r="E7025" s="34">
        <v>-12.1</v>
      </c>
      <c r="F7025" s="34">
        <v>10.1</v>
      </c>
      <c r="G7025" s="35">
        <v>297</v>
      </c>
      <c r="H7025" s="35">
        <v>13</v>
      </c>
      <c r="I7025" s="36"/>
    </row>
    <row r="7026" spans="2:9" ht="15.75" thickTop="1" thickBot="1" x14ac:dyDescent="0.25">
      <c r="B7026" s="22">
        <v>7021</v>
      </c>
      <c r="C7026" s="32">
        <v>90425</v>
      </c>
      <c r="D7026" s="33" t="s">
        <v>5451</v>
      </c>
      <c r="E7026" s="34">
        <v>-12.6</v>
      </c>
      <c r="F7026" s="34">
        <v>9.6999999999999993</v>
      </c>
      <c r="G7026" s="35">
        <v>311</v>
      </c>
      <c r="H7026" s="35">
        <v>13</v>
      </c>
      <c r="I7026" s="36"/>
    </row>
    <row r="7027" spans="2:9" ht="15.75" thickTop="1" thickBot="1" x14ac:dyDescent="0.25">
      <c r="B7027" s="22">
        <v>7022</v>
      </c>
      <c r="C7027" s="32">
        <v>90427</v>
      </c>
      <c r="D7027" s="33" t="s">
        <v>5451</v>
      </c>
      <c r="E7027" s="34">
        <v>-13.2</v>
      </c>
      <c r="F7027" s="34">
        <v>9.4</v>
      </c>
      <c r="G7027" s="35">
        <v>309</v>
      </c>
      <c r="H7027" s="35">
        <v>13</v>
      </c>
      <c r="I7027" s="36"/>
    </row>
    <row r="7028" spans="2:9" ht="15.75" thickTop="1" thickBot="1" x14ac:dyDescent="0.25">
      <c r="B7028" s="22">
        <v>7023</v>
      </c>
      <c r="C7028" s="32">
        <v>90429</v>
      </c>
      <c r="D7028" s="33" t="s">
        <v>5451</v>
      </c>
      <c r="E7028" s="34">
        <v>-12.2</v>
      </c>
      <c r="F7028" s="34">
        <v>10</v>
      </c>
      <c r="G7028" s="35">
        <v>305</v>
      </c>
      <c r="H7028" s="35">
        <v>13</v>
      </c>
      <c r="I7028" s="36"/>
    </row>
    <row r="7029" spans="2:9" ht="15.75" thickTop="1" thickBot="1" x14ac:dyDescent="0.25">
      <c r="B7029" s="22">
        <v>7024</v>
      </c>
      <c r="C7029" s="32">
        <v>90431</v>
      </c>
      <c r="D7029" s="33" t="s">
        <v>5451</v>
      </c>
      <c r="E7029" s="34">
        <v>-12.2</v>
      </c>
      <c r="F7029" s="34">
        <v>10.1</v>
      </c>
      <c r="G7029" s="35">
        <v>302</v>
      </c>
      <c r="H7029" s="35">
        <v>13</v>
      </c>
      <c r="I7029" s="36"/>
    </row>
    <row r="7030" spans="2:9" ht="15.75" thickTop="1" thickBot="1" x14ac:dyDescent="0.25">
      <c r="B7030" s="22">
        <v>7025</v>
      </c>
      <c r="C7030" s="32">
        <v>90439</v>
      </c>
      <c r="D7030" s="33" t="s">
        <v>5451</v>
      </c>
      <c r="E7030" s="34">
        <v>-12</v>
      </c>
      <c r="F7030" s="34">
        <v>10.199999999999999</v>
      </c>
      <c r="G7030" s="35">
        <v>312</v>
      </c>
      <c r="H7030" s="35">
        <v>13</v>
      </c>
      <c r="I7030" s="36"/>
    </row>
    <row r="7031" spans="2:9" ht="15.75" thickTop="1" thickBot="1" x14ac:dyDescent="0.25">
      <c r="B7031" s="22">
        <v>7026</v>
      </c>
      <c r="C7031" s="32">
        <v>90441</v>
      </c>
      <c r="D7031" s="33" t="s">
        <v>5451</v>
      </c>
      <c r="E7031" s="34">
        <v>-12.1</v>
      </c>
      <c r="F7031" s="34">
        <v>10.199999999999999</v>
      </c>
      <c r="G7031" s="35">
        <v>313</v>
      </c>
      <c r="H7031" s="35">
        <v>13</v>
      </c>
      <c r="I7031" s="36"/>
    </row>
    <row r="7032" spans="2:9" ht="15.75" thickTop="1" thickBot="1" x14ac:dyDescent="0.25">
      <c r="B7032" s="22">
        <v>7027</v>
      </c>
      <c r="C7032" s="32">
        <v>90443</v>
      </c>
      <c r="D7032" s="33" t="s">
        <v>5451</v>
      </c>
      <c r="E7032" s="34">
        <v>-11.2</v>
      </c>
      <c r="F7032" s="34">
        <v>10.7</v>
      </c>
      <c r="G7032" s="35">
        <v>312</v>
      </c>
      <c r="H7032" s="35">
        <v>13</v>
      </c>
      <c r="I7032" s="36"/>
    </row>
    <row r="7033" spans="2:9" ht="15.75" thickTop="1" thickBot="1" x14ac:dyDescent="0.25">
      <c r="B7033" s="22">
        <v>7028</v>
      </c>
      <c r="C7033" s="32">
        <v>90449</v>
      </c>
      <c r="D7033" s="33" t="s">
        <v>5451</v>
      </c>
      <c r="E7033" s="34">
        <v>-12.3</v>
      </c>
      <c r="F7033" s="34">
        <v>10</v>
      </c>
      <c r="G7033" s="35">
        <v>309</v>
      </c>
      <c r="H7033" s="35">
        <v>13</v>
      </c>
      <c r="I7033" s="36"/>
    </row>
    <row r="7034" spans="2:9" ht="15.75" thickTop="1" thickBot="1" x14ac:dyDescent="0.25">
      <c r="B7034" s="22">
        <v>7029</v>
      </c>
      <c r="C7034" s="32">
        <v>90451</v>
      </c>
      <c r="D7034" s="33" t="s">
        <v>5451</v>
      </c>
      <c r="E7034" s="34">
        <v>-12.7</v>
      </c>
      <c r="F7034" s="34">
        <v>9.8000000000000007</v>
      </c>
      <c r="G7034" s="35">
        <v>312</v>
      </c>
      <c r="H7034" s="35">
        <v>13</v>
      </c>
      <c r="I7034" s="36"/>
    </row>
    <row r="7035" spans="2:9" ht="15.75" thickTop="1" thickBot="1" x14ac:dyDescent="0.25">
      <c r="B7035" s="22">
        <v>7030</v>
      </c>
      <c r="C7035" s="32">
        <v>90453</v>
      </c>
      <c r="D7035" s="33" t="s">
        <v>5451</v>
      </c>
      <c r="E7035" s="34">
        <v>-13.3</v>
      </c>
      <c r="F7035" s="34">
        <v>9.4</v>
      </c>
      <c r="G7035" s="35">
        <v>307</v>
      </c>
      <c r="H7035" s="35">
        <v>13</v>
      </c>
      <c r="I7035" s="36"/>
    </row>
    <row r="7036" spans="2:9" ht="15.75" thickTop="1" thickBot="1" x14ac:dyDescent="0.25">
      <c r="B7036" s="22">
        <v>7031</v>
      </c>
      <c r="C7036" s="32">
        <v>90455</v>
      </c>
      <c r="D7036" s="33" t="s">
        <v>5451</v>
      </c>
      <c r="E7036" s="34">
        <v>-13.7</v>
      </c>
      <c r="F7036" s="34">
        <v>9.3000000000000007</v>
      </c>
      <c r="G7036" s="35">
        <v>334</v>
      </c>
      <c r="H7036" s="35">
        <v>13</v>
      </c>
      <c r="I7036" s="36"/>
    </row>
    <row r="7037" spans="2:9" ht="15.75" thickTop="1" thickBot="1" x14ac:dyDescent="0.25">
      <c r="B7037" s="22">
        <v>7032</v>
      </c>
      <c r="C7037" s="32">
        <v>90459</v>
      </c>
      <c r="D7037" s="33" t="s">
        <v>5451</v>
      </c>
      <c r="E7037" s="34">
        <v>-11.2</v>
      </c>
      <c r="F7037" s="34">
        <v>10.7</v>
      </c>
      <c r="G7037" s="35">
        <v>317</v>
      </c>
      <c r="H7037" s="35">
        <v>13</v>
      </c>
      <c r="I7037" s="36"/>
    </row>
    <row r="7038" spans="2:9" ht="15.75" thickTop="1" thickBot="1" x14ac:dyDescent="0.25">
      <c r="B7038" s="22">
        <v>7033</v>
      </c>
      <c r="C7038" s="32">
        <v>90461</v>
      </c>
      <c r="D7038" s="33" t="s">
        <v>5451</v>
      </c>
      <c r="E7038" s="34">
        <v>-12.3</v>
      </c>
      <c r="F7038" s="34">
        <v>10.1</v>
      </c>
      <c r="G7038" s="35">
        <v>326</v>
      </c>
      <c r="H7038" s="35">
        <v>13</v>
      </c>
      <c r="I7038" s="36"/>
    </row>
    <row r="7039" spans="2:9" ht="15.75" thickTop="1" thickBot="1" x14ac:dyDescent="0.25">
      <c r="B7039" s="22">
        <v>7034</v>
      </c>
      <c r="C7039" s="32">
        <v>90469</v>
      </c>
      <c r="D7039" s="33" t="s">
        <v>5451</v>
      </c>
      <c r="E7039" s="34">
        <v>-13</v>
      </c>
      <c r="F7039" s="34">
        <v>9.6</v>
      </c>
      <c r="G7039" s="35">
        <v>328</v>
      </c>
      <c r="H7039" s="35">
        <v>13</v>
      </c>
      <c r="I7039" s="36"/>
    </row>
    <row r="7040" spans="2:9" ht="15.75" thickTop="1" thickBot="1" x14ac:dyDescent="0.25">
      <c r="B7040" s="22">
        <v>7035</v>
      </c>
      <c r="C7040" s="32">
        <v>90471</v>
      </c>
      <c r="D7040" s="33" t="s">
        <v>5451</v>
      </c>
      <c r="E7040" s="34">
        <v>-12.7</v>
      </c>
      <c r="F7040" s="34">
        <v>9.8000000000000007</v>
      </c>
      <c r="G7040" s="35">
        <v>324</v>
      </c>
      <c r="H7040" s="35">
        <v>13</v>
      </c>
      <c r="I7040" s="36"/>
    </row>
    <row r="7041" spans="2:9" ht="15.75" thickTop="1" thickBot="1" x14ac:dyDescent="0.25">
      <c r="B7041" s="22">
        <v>7036</v>
      </c>
      <c r="C7041" s="32">
        <v>90473</v>
      </c>
      <c r="D7041" s="33" t="s">
        <v>5451</v>
      </c>
      <c r="E7041" s="34">
        <v>-13.3</v>
      </c>
      <c r="F7041" s="34">
        <v>9.3000000000000007</v>
      </c>
      <c r="G7041" s="35">
        <v>340</v>
      </c>
      <c r="H7041" s="35">
        <v>13</v>
      </c>
      <c r="I7041" s="36"/>
    </row>
    <row r="7042" spans="2:9" ht="15.75" thickTop="1" thickBot="1" x14ac:dyDescent="0.25">
      <c r="B7042" s="22">
        <v>7037</v>
      </c>
      <c r="C7042" s="32">
        <v>90475</v>
      </c>
      <c r="D7042" s="33" t="s">
        <v>5451</v>
      </c>
      <c r="E7042" s="34">
        <v>-13.6</v>
      </c>
      <c r="F7042" s="34">
        <v>9</v>
      </c>
      <c r="G7042" s="35">
        <v>365</v>
      </c>
      <c r="H7042" s="35">
        <v>13</v>
      </c>
      <c r="I7042" s="36"/>
    </row>
    <row r="7043" spans="2:9" ht="15.75" thickTop="1" thickBot="1" x14ac:dyDescent="0.25">
      <c r="B7043" s="22">
        <v>7038</v>
      </c>
      <c r="C7043" s="32">
        <v>90478</v>
      </c>
      <c r="D7043" s="33" t="s">
        <v>5451</v>
      </c>
      <c r="E7043" s="34">
        <v>-12.3</v>
      </c>
      <c r="F7043" s="34">
        <v>10</v>
      </c>
      <c r="G7043" s="35">
        <v>317</v>
      </c>
      <c r="H7043" s="35">
        <v>13</v>
      </c>
      <c r="I7043" s="36"/>
    </row>
    <row r="7044" spans="2:9" ht="15.75" thickTop="1" thickBot="1" x14ac:dyDescent="0.25">
      <c r="B7044" s="22">
        <v>7039</v>
      </c>
      <c r="C7044" s="32">
        <v>90480</v>
      </c>
      <c r="D7044" s="33" t="s">
        <v>5451</v>
      </c>
      <c r="E7044" s="34">
        <v>-13.3</v>
      </c>
      <c r="F7044" s="34">
        <v>9.4</v>
      </c>
      <c r="G7044" s="35">
        <v>338</v>
      </c>
      <c r="H7044" s="35">
        <v>13</v>
      </c>
      <c r="I7044" s="36"/>
    </row>
    <row r="7045" spans="2:9" ht="15.75" thickTop="1" thickBot="1" x14ac:dyDescent="0.25">
      <c r="B7045" s="22">
        <v>7040</v>
      </c>
      <c r="C7045" s="32">
        <v>90482</v>
      </c>
      <c r="D7045" s="33" t="s">
        <v>5451</v>
      </c>
      <c r="E7045" s="34">
        <v>-13.2</v>
      </c>
      <c r="F7045" s="34">
        <v>9.4</v>
      </c>
      <c r="G7045" s="35">
        <v>317</v>
      </c>
      <c r="H7045" s="35">
        <v>13</v>
      </c>
      <c r="I7045" s="36"/>
    </row>
    <row r="7046" spans="2:9" ht="15.75" thickTop="1" thickBot="1" x14ac:dyDescent="0.25">
      <c r="B7046" s="22">
        <v>7041</v>
      </c>
      <c r="C7046" s="32">
        <v>90489</v>
      </c>
      <c r="D7046" s="33" t="s">
        <v>5451</v>
      </c>
      <c r="E7046" s="34">
        <v>-11.2</v>
      </c>
      <c r="F7046" s="34">
        <v>10.6</v>
      </c>
      <c r="G7046" s="35">
        <v>319</v>
      </c>
      <c r="H7046" s="35">
        <v>13</v>
      </c>
      <c r="I7046" s="36"/>
    </row>
    <row r="7047" spans="2:9" ht="15.75" thickTop="1" thickBot="1" x14ac:dyDescent="0.25">
      <c r="B7047" s="22">
        <v>7042</v>
      </c>
      <c r="C7047" s="32">
        <v>90491</v>
      </c>
      <c r="D7047" s="33" t="s">
        <v>5451</v>
      </c>
      <c r="E7047" s="34">
        <v>-12.7</v>
      </c>
      <c r="F7047" s="34">
        <v>9.6999999999999993</v>
      </c>
      <c r="G7047" s="35">
        <v>325</v>
      </c>
      <c r="H7047" s="35">
        <v>13</v>
      </c>
      <c r="I7047" s="36"/>
    </row>
    <row r="7048" spans="2:9" ht="15.75" thickTop="1" thickBot="1" x14ac:dyDescent="0.25">
      <c r="B7048" s="22">
        <v>7043</v>
      </c>
      <c r="C7048" s="32">
        <v>90513</v>
      </c>
      <c r="D7048" s="33" t="s">
        <v>5452</v>
      </c>
      <c r="E7048" s="34">
        <v>-13.4</v>
      </c>
      <c r="F7048" s="34">
        <v>9.4</v>
      </c>
      <c r="G7048" s="35">
        <v>311</v>
      </c>
      <c r="H7048" s="35">
        <v>13</v>
      </c>
      <c r="I7048" s="36"/>
    </row>
    <row r="7049" spans="2:9" ht="15.75" thickTop="1" thickBot="1" x14ac:dyDescent="0.25">
      <c r="B7049" s="22">
        <v>7044</v>
      </c>
      <c r="C7049" s="32">
        <v>90518</v>
      </c>
      <c r="D7049" s="33" t="s">
        <v>5453</v>
      </c>
      <c r="E7049" s="34">
        <v>-13.6</v>
      </c>
      <c r="F7049" s="34">
        <v>8.8000000000000007</v>
      </c>
      <c r="G7049" s="35">
        <v>427</v>
      </c>
      <c r="H7049" s="35">
        <v>13</v>
      </c>
      <c r="I7049" s="36"/>
    </row>
    <row r="7050" spans="2:9" ht="15.75" thickTop="1" thickBot="1" x14ac:dyDescent="0.25">
      <c r="B7050" s="22">
        <v>7045</v>
      </c>
      <c r="C7050" s="32">
        <v>90522</v>
      </c>
      <c r="D7050" s="33" t="s">
        <v>5454</v>
      </c>
      <c r="E7050" s="34">
        <v>-13.2</v>
      </c>
      <c r="F7050" s="34">
        <v>9.5</v>
      </c>
      <c r="G7050" s="35">
        <v>310</v>
      </c>
      <c r="H7050" s="35">
        <v>13</v>
      </c>
      <c r="I7050" s="36"/>
    </row>
    <row r="7051" spans="2:9" ht="15.75" thickTop="1" thickBot="1" x14ac:dyDescent="0.25">
      <c r="B7051" s="22">
        <v>7046</v>
      </c>
      <c r="C7051" s="32">
        <v>90530</v>
      </c>
      <c r="D7051" s="33" t="s">
        <v>5455</v>
      </c>
      <c r="E7051" s="34">
        <v>-13.7</v>
      </c>
      <c r="F7051" s="34">
        <v>9.1</v>
      </c>
      <c r="G7051" s="35">
        <v>349</v>
      </c>
      <c r="H7051" s="35">
        <v>13</v>
      </c>
      <c r="I7051" s="36"/>
    </row>
    <row r="7052" spans="2:9" ht="15.75" thickTop="1" thickBot="1" x14ac:dyDescent="0.25">
      <c r="B7052" s="22">
        <v>7047</v>
      </c>
      <c r="C7052" s="32">
        <v>90537</v>
      </c>
      <c r="D7052" s="33" t="s">
        <v>5456</v>
      </c>
      <c r="E7052" s="34">
        <v>-13.4</v>
      </c>
      <c r="F7052" s="34">
        <v>9</v>
      </c>
      <c r="G7052" s="35">
        <v>371</v>
      </c>
      <c r="H7052" s="35">
        <v>13</v>
      </c>
      <c r="I7052" s="36"/>
    </row>
    <row r="7053" spans="2:9" ht="15.75" thickTop="1" thickBot="1" x14ac:dyDescent="0.25">
      <c r="B7053" s="22">
        <v>7048</v>
      </c>
      <c r="C7053" s="32">
        <v>90542</v>
      </c>
      <c r="D7053" s="33" t="s">
        <v>5457</v>
      </c>
      <c r="E7053" s="34">
        <v>-13.5</v>
      </c>
      <c r="F7053" s="34">
        <v>9.1</v>
      </c>
      <c r="G7053" s="35">
        <v>350</v>
      </c>
      <c r="H7053" s="35">
        <v>13</v>
      </c>
      <c r="I7053" s="36"/>
    </row>
    <row r="7054" spans="2:9" ht="15.75" thickTop="1" thickBot="1" x14ac:dyDescent="0.25">
      <c r="B7054" s="22">
        <v>7049</v>
      </c>
      <c r="C7054" s="32">
        <v>90547</v>
      </c>
      <c r="D7054" s="33" t="s">
        <v>5458</v>
      </c>
      <c r="E7054" s="34">
        <v>-13.5</v>
      </c>
      <c r="F7054" s="34">
        <v>9.3000000000000007</v>
      </c>
      <c r="G7054" s="35">
        <v>338</v>
      </c>
      <c r="H7054" s="35">
        <v>13</v>
      </c>
      <c r="I7054" s="36"/>
    </row>
    <row r="7055" spans="2:9" ht="15.75" thickTop="1" thickBot="1" x14ac:dyDescent="0.25">
      <c r="B7055" s="22">
        <v>7050</v>
      </c>
      <c r="C7055" s="32">
        <v>90552</v>
      </c>
      <c r="D7055" s="33" t="s">
        <v>5459</v>
      </c>
      <c r="E7055" s="34">
        <v>-13.6</v>
      </c>
      <c r="F7055" s="34">
        <v>9.3000000000000007</v>
      </c>
      <c r="G7055" s="35">
        <v>339</v>
      </c>
      <c r="H7055" s="35">
        <v>13</v>
      </c>
      <c r="I7055" s="36"/>
    </row>
    <row r="7056" spans="2:9" ht="15.75" thickTop="1" thickBot="1" x14ac:dyDescent="0.25">
      <c r="B7056" s="22">
        <v>7051</v>
      </c>
      <c r="C7056" s="32">
        <v>90556</v>
      </c>
      <c r="D7056" s="33" t="s">
        <v>5460</v>
      </c>
      <c r="E7056" s="34">
        <v>-13.6</v>
      </c>
      <c r="F7056" s="34">
        <v>9.1999999999999993</v>
      </c>
      <c r="G7056" s="35">
        <v>346</v>
      </c>
      <c r="H7056" s="35">
        <v>13</v>
      </c>
      <c r="I7056" s="36"/>
    </row>
    <row r="7057" spans="2:9" ht="15.75" thickTop="1" thickBot="1" x14ac:dyDescent="0.25">
      <c r="B7057" s="22">
        <v>7052</v>
      </c>
      <c r="C7057" s="32">
        <v>90559</v>
      </c>
      <c r="D7057" s="33" t="s">
        <v>5461</v>
      </c>
      <c r="E7057" s="34">
        <v>-13.6</v>
      </c>
      <c r="F7057" s="34">
        <v>8.6999999999999993</v>
      </c>
      <c r="G7057" s="35">
        <v>449</v>
      </c>
      <c r="H7057" s="35">
        <v>13</v>
      </c>
      <c r="I7057" s="36"/>
    </row>
    <row r="7058" spans="2:9" ht="15.75" thickTop="1" thickBot="1" x14ac:dyDescent="0.25">
      <c r="B7058" s="22">
        <v>7053</v>
      </c>
      <c r="C7058" s="32">
        <v>90562</v>
      </c>
      <c r="D7058" s="33" t="s">
        <v>5462</v>
      </c>
      <c r="E7058" s="34">
        <v>-13.7</v>
      </c>
      <c r="F7058" s="34">
        <v>9</v>
      </c>
      <c r="G7058" s="35">
        <v>371</v>
      </c>
      <c r="H7058" s="35">
        <v>13</v>
      </c>
      <c r="I7058" s="36"/>
    </row>
    <row r="7059" spans="2:9" ht="15.75" thickTop="1" thickBot="1" x14ac:dyDescent="0.25">
      <c r="B7059" s="22">
        <v>7054</v>
      </c>
      <c r="C7059" s="32">
        <v>90571</v>
      </c>
      <c r="D7059" s="33" t="s">
        <v>5463</v>
      </c>
      <c r="E7059" s="34">
        <v>-13.6</v>
      </c>
      <c r="F7059" s="34">
        <v>9.1</v>
      </c>
      <c r="G7059" s="35">
        <v>354</v>
      </c>
      <c r="H7059" s="35">
        <v>13</v>
      </c>
      <c r="I7059" s="36"/>
    </row>
    <row r="7060" spans="2:9" ht="15.75" thickTop="1" thickBot="1" x14ac:dyDescent="0.25">
      <c r="B7060" s="22">
        <v>7055</v>
      </c>
      <c r="C7060" s="32">
        <v>90574</v>
      </c>
      <c r="D7060" s="33" t="s">
        <v>5464</v>
      </c>
      <c r="E7060" s="34">
        <v>-13.4</v>
      </c>
      <c r="F7060" s="34">
        <v>8.9</v>
      </c>
      <c r="G7060" s="35">
        <v>397</v>
      </c>
      <c r="H7060" s="35">
        <v>13</v>
      </c>
      <c r="I7060" s="36"/>
    </row>
    <row r="7061" spans="2:9" ht="15.75" thickTop="1" thickBot="1" x14ac:dyDescent="0.25">
      <c r="B7061" s="22">
        <v>7056</v>
      </c>
      <c r="C7061" s="32">
        <v>90579</v>
      </c>
      <c r="D7061" s="33" t="s">
        <v>5465</v>
      </c>
      <c r="E7061" s="34">
        <v>-13.5</v>
      </c>
      <c r="F7061" s="34">
        <v>9.1999999999999993</v>
      </c>
      <c r="G7061" s="35">
        <v>347</v>
      </c>
      <c r="H7061" s="35">
        <v>13</v>
      </c>
      <c r="I7061" s="36"/>
    </row>
    <row r="7062" spans="2:9" ht="15.75" thickTop="1" thickBot="1" x14ac:dyDescent="0.25">
      <c r="B7062" s="22">
        <v>7057</v>
      </c>
      <c r="C7062" s="32">
        <v>90584</v>
      </c>
      <c r="D7062" s="33" t="s">
        <v>5466</v>
      </c>
      <c r="E7062" s="34">
        <v>-13.8</v>
      </c>
      <c r="F7062" s="34">
        <v>8.8000000000000007</v>
      </c>
      <c r="G7062" s="35">
        <v>424</v>
      </c>
      <c r="H7062" s="35">
        <v>13</v>
      </c>
      <c r="I7062" s="36"/>
    </row>
    <row r="7063" spans="2:9" ht="15.75" thickTop="1" thickBot="1" x14ac:dyDescent="0.25">
      <c r="B7063" s="22">
        <v>7058</v>
      </c>
      <c r="C7063" s="32">
        <v>90587</v>
      </c>
      <c r="D7063" s="33" t="s">
        <v>5467</v>
      </c>
      <c r="E7063" s="34">
        <v>-13.4</v>
      </c>
      <c r="F7063" s="34">
        <v>9.3000000000000007</v>
      </c>
      <c r="G7063" s="35">
        <v>322</v>
      </c>
      <c r="H7063" s="35">
        <v>13</v>
      </c>
      <c r="I7063" s="36"/>
    </row>
    <row r="7064" spans="2:9" ht="15.75" thickTop="1" thickBot="1" x14ac:dyDescent="0.25">
      <c r="B7064" s="22">
        <v>7059</v>
      </c>
      <c r="C7064" s="32">
        <v>90592</v>
      </c>
      <c r="D7064" s="33" t="s">
        <v>5468</v>
      </c>
      <c r="E7064" s="34">
        <v>-13.5</v>
      </c>
      <c r="F7064" s="34">
        <v>9</v>
      </c>
      <c r="G7064" s="35">
        <v>362</v>
      </c>
      <c r="H7064" s="35">
        <v>13</v>
      </c>
      <c r="I7064" s="36"/>
    </row>
    <row r="7065" spans="2:9" ht="15.75" thickTop="1" thickBot="1" x14ac:dyDescent="0.25">
      <c r="B7065" s="22">
        <v>7060</v>
      </c>
      <c r="C7065" s="32">
        <v>90596</v>
      </c>
      <c r="D7065" s="33" t="s">
        <v>5469</v>
      </c>
      <c r="E7065" s="34">
        <v>-13.6</v>
      </c>
      <c r="F7065" s="34">
        <v>9</v>
      </c>
      <c r="G7065" s="35">
        <v>363</v>
      </c>
      <c r="H7065" s="35">
        <v>13</v>
      </c>
      <c r="I7065" s="36"/>
    </row>
    <row r="7066" spans="2:9" ht="15.75" thickTop="1" thickBot="1" x14ac:dyDescent="0.25">
      <c r="B7066" s="22">
        <v>7061</v>
      </c>
      <c r="C7066" s="32">
        <v>90599</v>
      </c>
      <c r="D7066" s="33" t="s">
        <v>5470</v>
      </c>
      <c r="E7066" s="34">
        <v>-13.2</v>
      </c>
      <c r="F7066" s="34">
        <v>9.1</v>
      </c>
      <c r="G7066" s="35">
        <v>358</v>
      </c>
      <c r="H7066" s="35">
        <v>13</v>
      </c>
      <c r="I7066" s="36"/>
    </row>
    <row r="7067" spans="2:9" ht="15.75" thickTop="1" thickBot="1" x14ac:dyDescent="0.25">
      <c r="B7067" s="22">
        <v>7062</v>
      </c>
      <c r="C7067" s="32">
        <v>90602</v>
      </c>
      <c r="D7067" s="33" t="s">
        <v>5471</v>
      </c>
      <c r="E7067" s="34">
        <v>-13.8</v>
      </c>
      <c r="F7067" s="34">
        <v>8.6999999999999993</v>
      </c>
      <c r="G7067" s="35">
        <v>438</v>
      </c>
      <c r="H7067" s="35">
        <v>13</v>
      </c>
      <c r="I7067" s="36"/>
    </row>
    <row r="7068" spans="2:9" ht="15.75" thickTop="1" thickBot="1" x14ac:dyDescent="0.25">
      <c r="B7068" s="22">
        <v>7063</v>
      </c>
      <c r="C7068" s="32">
        <v>90607</v>
      </c>
      <c r="D7068" s="33" t="s">
        <v>5472</v>
      </c>
      <c r="E7068" s="34">
        <v>-13.6</v>
      </c>
      <c r="F7068" s="34">
        <v>9.3000000000000007</v>
      </c>
      <c r="G7068" s="35">
        <v>340</v>
      </c>
      <c r="H7068" s="35">
        <v>13</v>
      </c>
      <c r="I7068" s="36"/>
    </row>
    <row r="7069" spans="2:9" ht="15.75" thickTop="1" thickBot="1" x14ac:dyDescent="0.25">
      <c r="B7069" s="22">
        <v>7064</v>
      </c>
      <c r="C7069" s="32">
        <v>90610</v>
      </c>
      <c r="D7069" s="33" t="s">
        <v>5473</v>
      </c>
      <c r="E7069" s="34">
        <v>-13.5</v>
      </c>
      <c r="F7069" s="34">
        <v>8.9</v>
      </c>
      <c r="G7069" s="35">
        <v>394</v>
      </c>
      <c r="H7069" s="35">
        <v>13</v>
      </c>
      <c r="I7069" s="36"/>
    </row>
    <row r="7070" spans="2:9" ht="15.75" thickTop="1" thickBot="1" x14ac:dyDescent="0.25">
      <c r="B7070" s="22">
        <v>7065</v>
      </c>
      <c r="C7070" s="32">
        <v>90613</v>
      </c>
      <c r="D7070" s="33" t="s">
        <v>5474</v>
      </c>
      <c r="E7070" s="34">
        <v>-13.5</v>
      </c>
      <c r="F7070" s="34">
        <v>9.3000000000000007</v>
      </c>
      <c r="G7070" s="35">
        <v>322</v>
      </c>
      <c r="H7070" s="35">
        <v>13</v>
      </c>
      <c r="I7070" s="36"/>
    </row>
    <row r="7071" spans="2:9" ht="15.75" thickTop="1" thickBot="1" x14ac:dyDescent="0.25">
      <c r="B7071" s="22">
        <v>7066</v>
      </c>
      <c r="C7071" s="32">
        <v>90614</v>
      </c>
      <c r="D7071" s="33" t="s">
        <v>5475</v>
      </c>
      <c r="E7071" s="34">
        <v>-13.5</v>
      </c>
      <c r="F7071" s="34">
        <v>9.3000000000000007</v>
      </c>
      <c r="G7071" s="35">
        <v>317</v>
      </c>
      <c r="H7071" s="35">
        <v>13</v>
      </c>
      <c r="I7071" s="36"/>
    </row>
    <row r="7072" spans="2:9" ht="15.75" thickTop="1" thickBot="1" x14ac:dyDescent="0.25">
      <c r="B7072" s="22">
        <v>7067</v>
      </c>
      <c r="C7072" s="32">
        <v>90616</v>
      </c>
      <c r="D7072" s="33" t="s">
        <v>5476</v>
      </c>
      <c r="E7072" s="34">
        <v>-13.1</v>
      </c>
      <c r="F7072" s="34">
        <v>9</v>
      </c>
      <c r="G7072" s="35">
        <v>376</v>
      </c>
      <c r="H7072" s="35">
        <v>13</v>
      </c>
      <c r="I7072" s="36"/>
    </row>
    <row r="7073" spans="2:9" ht="15.75" thickTop="1" thickBot="1" x14ac:dyDescent="0.25">
      <c r="B7073" s="22">
        <v>7068</v>
      </c>
      <c r="C7073" s="32">
        <v>90617</v>
      </c>
      <c r="D7073" s="33" t="s">
        <v>5477</v>
      </c>
      <c r="E7073" s="34">
        <v>-13.8</v>
      </c>
      <c r="F7073" s="34">
        <v>9</v>
      </c>
      <c r="G7073" s="35">
        <v>362</v>
      </c>
      <c r="H7073" s="35">
        <v>13</v>
      </c>
      <c r="I7073" s="36"/>
    </row>
    <row r="7074" spans="2:9" ht="15.75" thickTop="1" thickBot="1" x14ac:dyDescent="0.25">
      <c r="B7074" s="22">
        <v>7069</v>
      </c>
      <c r="C7074" s="32">
        <v>90619</v>
      </c>
      <c r="D7074" s="33" t="s">
        <v>5478</v>
      </c>
      <c r="E7074" s="34">
        <v>-13</v>
      </c>
      <c r="F7074" s="34">
        <v>9.1999999999999993</v>
      </c>
      <c r="G7074" s="35">
        <v>345</v>
      </c>
      <c r="H7074" s="35">
        <v>13</v>
      </c>
      <c r="I7074" s="36"/>
    </row>
    <row r="7075" spans="2:9" ht="15.75" thickTop="1" thickBot="1" x14ac:dyDescent="0.25">
      <c r="B7075" s="22">
        <v>7070</v>
      </c>
      <c r="C7075" s="32">
        <v>90762</v>
      </c>
      <c r="D7075" s="33" t="s">
        <v>3256</v>
      </c>
      <c r="E7075" s="34">
        <v>-11.8</v>
      </c>
      <c r="F7075" s="34">
        <v>10.199999999999999</v>
      </c>
      <c r="G7075" s="35">
        <v>297</v>
      </c>
      <c r="H7075" s="35">
        <v>13</v>
      </c>
      <c r="I7075" s="36"/>
    </row>
    <row r="7076" spans="2:9" ht="15.75" thickTop="1" thickBot="1" x14ac:dyDescent="0.25">
      <c r="B7076" s="22">
        <v>7071</v>
      </c>
      <c r="C7076" s="32">
        <v>90763</v>
      </c>
      <c r="D7076" s="33" t="s">
        <v>3256</v>
      </c>
      <c r="E7076" s="34">
        <v>-12.1</v>
      </c>
      <c r="F7076" s="34">
        <v>10.1</v>
      </c>
      <c r="G7076" s="35">
        <v>300</v>
      </c>
      <c r="H7076" s="35">
        <v>13</v>
      </c>
      <c r="I7076" s="36"/>
    </row>
    <row r="7077" spans="2:9" ht="15.75" thickTop="1" thickBot="1" x14ac:dyDescent="0.25">
      <c r="B7077" s="22">
        <v>7072</v>
      </c>
      <c r="C7077" s="32">
        <v>90765</v>
      </c>
      <c r="D7077" s="33" t="s">
        <v>3256</v>
      </c>
      <c r="E7077" s="34">
        <v>-13</v>
      </c>
      <c r="F7077" s="34">
        <v>9.6</v>
      </c>
      <c r="G7077" s="35">
        <v>289</v>
      </c>
      <c r="H7077" s="35">
        <v>13</v>
      </c>
      <c r="I7077" s="36"/>
    </row>
    <row r="7078" spans="2:9" ht="15.75" thickTop="1" thickBot="1" x14ac:dyDescent="0.25">
      <c r="B7078" s="22">
        <v>7073</v>
      </c>
      <c r="C7078" s="32">
        <v>90766</v>
      </c>
      <c r="D7078" s="33" t="s">
        <v>3256</v>
      </c>
      <c r="E7078" s="34">
        <v>-12.4</v>
      </c>
      <c r="F7078" s="34">
        <v>9.9</v>
      </c>
      <c r="G7078" s="35">
        <v>308</v>
      </c>
      <c r="H7078" s="35">
        <v>13</v>
      </c>
      <c r="I7078" s="36"/>
    </row>
    <row r="7079" spans="2:9" ht="15.75" thickTop="1" thickBot="1" x14ac:dyDescent="0.25">
      <c r="B7079" s="22">
        <v>7074</v>
      </c>
      <c r="C7079" s="32">
        <v>90768</v>
      </c>
      <c r="D7079" s="33" t="s">
        <v>3256</v>
      </c>
      <c r="E7079" s="34">
        <v>-13.3</v>
      </c>
      <c r="F7079" s="34">
        <v>9.4</v>
      </c>
      <c r="G7079" s="35">
        <v>315</v>
      </c>
      <c r="H7079" s="35">
        <v>13</v>
      </c>
      <c r="I7079" s="36"/>
    </row>
    <row r="7080" spans="2:9" ht="15.75" thickTop="1" thickBot="1" x14ac:dyDescent="0.25">
      <c r="B7080" s="22">
        <v>7075</v>
      </c>
      <c r="C7080" s="32">
        <v>91052</v>
      </c>
      <c r="D7080" s="33" t="s">
        <v>5479</v>
      </c>
      <c r="E7080" s="34">
        <v>-12.3</v>
      </c>
      <c r="F7080" s="34">
        <v>10</v>
      </c>
      <c r="G7080" s="35">
        <v>285</v>
      </c>
      <c r="H7080" s="35">
        <v>13</v>
      </c>
      <c r="I7080" s="36"/>
    </row>
    <row r="7081" spans="2:9" ht="15.75" thickTop="1" thickBot="1" x14ac:dyDescent="0.25">
      <c r="B7081" s="22">
        <v>7076</v>
      </c>
      <c r="C7081" s="32">
        <v>91054</v>
      </c>
      <c r="D7081" s="33" t="s">
        <v>5479</v>
      </c>
      <c r="E7081" s="34">
        <v>-12.4</v>
      </c>
      <c r="F7081" s="34">
        <v>9.8000000000000007</v>
      </c>
      <c r="G7081" s="35">
        <v>285</v>
      </c>
      <c r="H7081" s="35">
        <v>13</v>
      </c>
      <c r="I7081" s="36"/>
    </row>
    <row r="7082" spans="2:9" ht="15.75" thickTop="1" thickBot="1" x14ac:dyDescent="0.25">
      <c r="B7082" s="22">
        <v>7077</v>
      </c>
      <c r="C7082" s="32">
        <v>91056</v>
      </c>
      <c r="D7082" s="33" t="s">
        <v>5479</v>
      </c>
      <c r="E7082" s="34">
        <v>-13.1</v>
      </c>
      <c r="F7082" s="34">
        <v>9.4</v>
      </c>
      <c r="G7082" s="35">
        <v>289</v>
      </c>
      <c r="H7082" s="35">
        <v>13</v>
      </c>
      <c r="I7082" s="36"/>
    </row>
    <row r="7083" spans="2:9" ht="15.75" thickTop="1" thickBot="1" x14ac:dyDescent="0.25">
      <c r="B7083" s="22">
        <v>7078</v>
      </c>
      <c r="C7083" s="32">
        <v>91058</v>
      </c>
      <c r="D7083" s="33" t="s">
        <v>5479</v>
      </c>
      <c r="E7083" s="34">
        <v>-13.2</v>
      </c>
      <c r="F7083" s="34">
        <v>9.5</v>
      </c>
      <c r="G7083" s="35">
        <v>302</v>
      </c>
      <c r="H7083" s="35">
        <v>13</v>
      </c>
      <c r="I7083" s="36"/>
    </row>
    <row r="7084" spans="2:9" ht="15.75" thickTop="1" thickBot="1" x14ac:dyDescent="0.25">
      <c r="B7084" s="22">
        <v>7079</v>
      </c>
      <c r="C7084" s="32">
        <v>91074</v>
      </c>
      <c r="D7084" s="33" t="s">
        <v>5480</v>
      </c>
      <c r="E7084" s="34">
        <v>-13.2</v>
      </c>
      <c r="F7084" s="34">
        <v>9.4</v>
      </c>
      <c r="G7084" s="35">
        <v>310</v>
      </c>
      <c r="H7084" s="35">
        <v>13</v>
      </c>
      <c r="I7084" s="36"/>
    </row>
    <row r="7085" spans="2:9" ht="15.75" thickTop="1" thickBot="1" x14ac:dyDescent="0.25">
      <c r="B7085" s="22">
        <v>7080</v>
      </c>
      <c r="C7085" s="32">
        <v>91077</v>
      </c>
      <c r="D7085" s="33" t="s">
        <v>5481</v>
      </c>
      <c r="E7085" s="34">
        <v>-13.4</v>
      </c>
      <c r="F7085" s="34">
        <v>9.1</v>
      </c>
      <c r="G7085" s="35">
        <v>340</v>
      </c>
      <c r="H7085" s="35">
        <v>13</v>
      </c>
      <c r="I7085" s="36"/>
    </row>
    <row r="7086" spans="2:9" ht="15.75" thickTop="1" thickBot="1" x14ac:dyDescent="0.25">
      <c r="B7086" s="22">
        <v>7081</v>
      </c>
      <c r="C7086" s="32">
        <v>91080</v>
      </c>
      <c r="D7086" s="33" t="s">
        <v>5482</v>
      </c>
      <c r="E7086" s="34">
        <v>-13.1</v>
      </c>
      <c r="F7086" s="34">
        <v>9.4</v>
      </c>
      <c r="G7086" s="35">
        <v>306</v>
      </c>
      <c r="H7086" s="35">
        <v>13</v>
      </c>
      <c r="I7086" s="36"/>
    </row>
    <row r="7087" spans="2:9" ht="15.75" thickTop="1" thickBot="1" x14ac:dyDescent="0.25">
      <c r="B7087" s="22">
        <v>7082</v>
      </c>
      <c r="C7087" s="32">
        <v>91083</v>
      </c>
      <c r="D7087" s="33" t="s">
        <v>5483</v>
      </c>
      <c r="E7087" s="34">
        <v>-12.8</v>
      </c>
      <c r="F7087" s="34">
        <v>9.5</v>
      </c>
      <c r="G7087" s="35">
        <v>260</v>
      </c>
      <c r="H7087" s="35">
        <v>13</v>
      </c>
      <c r="I7087" s="36"/>
    </row>
    <row r="7088" spans="2:9" ht="15.75" thickTop="1" thickBot="1" x14ac:dyDescent="0.25">
      <c r="B7088" s="22">
        <v>7083</v>
      </c>
      <c r="C7088" s="32">
        <v>91085</v>
      </c>
      <c r="D7088" s="33" t="s">
        <v>5484</v>
      </c>
      <c r="E7088" s="34">
        <v>-13.3</v>
      </c>
      <c r="F7088" s="34">
        <v>9.1999999999999993</v>
      </c>
      <c r="G7088" s="35">
        <v>315</v>
      </c>
      <c r="H7088" s="35">
        <v>13</v>
      </c>
      <c r="I7088" s="36"/>
    </row>
    <row r="7089" spans="2:9" ht="15.75" thickTop="1" thickBot="1" x14ac:dyDescent="0.25">
      <c r="B7089" s="22">
        <v>7084</v>
      </c>
      <c r="C7089" s="32">
        <v>91086</v>
      </c>
      <c r="D7089" s="33" t="s">
        <v>5485</v>
      </c>
      <c r="E7089" s="34">
        <v>-13.3</v>
      </c>
      <c r="F7089" s="34">
        <v>9.3000000000000007</v>
      </c>
      <c r="G7089" s="35">
        <v>310</v>
      </c>
      <c r="H7089" s="35">
        <v>13</v>
      </c>
      <c r="I7089" s="36"/>
    </row>
    <row r="7090" spans="2:9" ht="15.75" thickTop="1" thickBot="1" x14ac:dyDescent="0.25">
      <c r="B7090" s="22">
        <v>7085</v>
      </c>
      <c r="C7090" s="32">
        <v>91088</v>
      </c>
      <c r="D7090" s="33" t="s">
        <v>5486</v>
      </c>
      <c r="E7090" s="34">
        <v>-13</v>
      </c>
      <c r="F7090" s="34">
        <v>9.5</v>
      </c>
      <c r="G7090" s="35">
        <v>274</v>
      </c>
      <c r="H7090" s="35">
        <v>13</v>
      </c>
      <c r="I7090" s="36"/>
    </row>
    <row r="7091" spans="2:9" ht="15.75" thickTop="1" thickBot="1" x14ac:dyDescent="0.25">
      <c r="B7091" s="22">
        <v>7086</v>
      </c>
      <c r="C7091" s="32">
        <v>91090</v>
      </c>
      <c r="D7091" s="33" t="s">
        <v>5487</v>
      </c>
      <c r="E7091" s="34">
        <v>-13.4</v>
      </c>
      <c r="F7091" s="34">
        <v>9.1</v>
      </c>
      <c r="G7091" s="35">
        <v>330</v>
      </c>
      <c r="H7091" s="35">
        <v>13</v>
      </c>
      <c r="I7091" s="36"/>
    </row>
    <row r="7092" spans="2:9" ht="15.75" thickTop="1" thickBot="1" x14ac:dyDescent="0.25">
      <c r="B7092" s="22">
        <v>7087</v>
      </c>
      <c r="C7092" s="32">
        <v>91091</v>
      </c>
      <c r="D7092" s="33" t="s">
        <v>5488</v>
      </c>
      <c r="E7092" s="34">
        <v>-13.2</v>
      </c>
      <c r="F7092" s="34">
        <v>9.3000000000000007</v>
      </c>
      <c r="G7092" s="35">
        <v>297</v>
      </c>
      <c r="H7092" s="35">
        <v>13</v>
      </c>
      <c r="I7092" s="36"/>
    </row>
    <row r="7093" spans="2:9" ht="15.75" thickTop="1" thickBot="1" x14ac:dyDescent="0.25">
      <c r="B7093" s="22">
        <v>7088</v>
      </c>
      <c r="C7093" s="32">
        <v>91093</v>
      </c>
      <c r="D7093" s="33" t="s">
        <v>5489</v>
      </c>
      <c r="E7093" s="34">
        <v>-13.2</v>
      </c>
      <c r="F7093" s="34">
        <v>9.4</v>
      </c>
      <c r="G7093" s="35">
        <v>294</v>
      </c>
      <c r="H7093" s="35">
        <v>13</v>
      </c>
      <c r="I7093" s="36"/>
    </row>
    <row r="7094" spans="2:9" ht="15.75" thickTop="1" thickBot="1" x14ac:dyDescent="0.25">
      <c r="B7094" s="22">
        <v>7089</v>
      </c>
      <c r="C7094" s="32">
        <v>91094</v>
      </c>
      <c r="D7094" s="33" t="s">
        <v>5490</v>
      </c>
      <c r="E7094" s="34">
        <v>-13.2</v>
      </c>
      <c r="F7094" s="34">
        <v>9.3000000000000007</v>
      </c>
      <c r="G7094" s="35">
        <v>304</v>
      </c>
      <c r="H7094" s="35">
        <v>13</v>
      </c>
      <c r="I7094" s="36"/>
    </row>
    <row r="7095" spans="2:9" ht="15.75" thickTop="1" thickBot="1" x14ac:dyDescent="0.25">
      <c r="B7095" s="22">
        <v>7090</v>
      </c>
      <c r="C7095" s="32">
        <v>91096</v>
      </c>
      <c r="D7095" s="33" t="s">
        <v>5491</v>
      </c>
      <c r="E7095" s="34">
        <v>-13.2</v>
      </c>
      <c r="F7095" s="34">
        <v>9.3000000000000007</v>
      </c>
      <c r="G7095" s="35">
        <v>304</v>
      </c>
      <c r="H7095" s="35">
        <v>13</v>
      </c>
      <c r="I7095" s="36"/>
    </row>
    <row r="7096" spans="2:9" ht="15.75" thickTop="1" thickBot="1" x14ac:dyDescent="0.25">
      <c r="B7096" s="22">
        <v>7091</v>
      </c>
      <c r="C7096" s="32">
        <v>91097</v>
      </c>
      <c r="D7096" s="33" t="s">
        <v>4120</v>
      </c>
      <c r="E7096" s="34">
        <v>-13.4</v>
      </c>
      <c r="F7096" s="34">
        <v>9.1</v>
      </c>
      <c r="G7096" s="35">
        <v>350</v>
      </c>
      <c r="H7096" s="35">
        <v>13</v>
      </c>
      <c r="I7096" s="36"/>
    </row>
    <row r="7097" spans="2:9" ht="15.75" thickTop="1" thickBot="1" x14ac:dyDescent="0.25">
      <c r="B7097" s="22">
        <v>7092</v>
      </c>
      <c r="C7097" s="32">
        <v>91099</v>
      </c>
      <c r="D7097" s="33" t="s">
        <v>5492</v>
      </c>
      <c r="E7097" s="34">
        <v>-12.8</v>
      </c>
      <c r="F7097" s="34">
        <v>9.4</v>
      </c>
      <c r="G7097" s="35">
        <v>280</v>
      </c>
      <c r="H7097" s="35">
        <v>13</v>
      </c>
      <c r="I7097" s="36"/>
    </row>
    <row r="7098" spans="2:9" ht="15.75" thickTop="1" thickBot="1" x14ac:dyDescent="0.25">
      <c r="B7098" s="22">
        <v>7093</v>
      </c>
      <c r="C7098" s="32">
        <v>91126</v>
      </c>
      <c r="D7098" s="33" t="s">
        <v>5493</v>
      </c>
      <c r="E7098" s="34">
        <v>-13.5</v>
      </c>
      <c r="F7098" s="34">
        <v>9</v>
      </c>
      <c r="G7098" s="35">
        <v>379</v>
      </c>
      <c r="H7098" s="35">
        <v>13</v>
      </c>
      <c r="I7098" s="36"/>
    </row>
    <row r="7099" spans="2:9" ht="15.75" thickTop="1" thickBot="1" x14ac:dyDescent="0.25">
      <c r="B7099" s="22">
        <v>7094</v>
      </c>
      <c r="C7099" s="32">
        <v>91154</v>
      </c>
      <c r="D7099" s="33" t="s">
        <v>5494</v>
      </c>
      <c r="E7099" s="34">
        <v>-13.7</v>
      </c>
      <c r="F7099" s="34">
        <v>9</v>
      </c>
      <c r="G7099" s="35">
        <v>372</v>
      </c>
      <c r="H7099" s="35">
        <v>13</v>
      </c>
      <c r="I7099" s="36"/>
    </row>
    <row r="7100" spans="2:9" ht="15.75" thickTop="1" thickBot="1" x14ac:dyDescent="0.25">
      <c r="B7100" s="22">
        <v>7095</v>
      </c>
      <c r="C7100" s="32">
        <v>91161</v>
      </c>
      <c r="D7100" s="33" t="s">
        <v>5495</v>
      </c>
      <c r="E7100" s="34">
        <v>-13.7</v>
      </c>
      <c r="F7100" s="34">
        <v>8.8000000000000007</v>
      </c>
      <c r="G7100" s="35">
        <v>436</v>
      </c>
      <c r="H7100" s="35">
        <v>13</v>
      </c>
      <c r="I7100" s="36"/>
    </row>
    <row r="7101" spans="2:9" ht="15.75" thickTop="1" thickBot="1" x14ac:dyDescent="0.25">
      <c r="B7101" s="22">
        <v>7096</v>
      </c>
      <c r="C7101" s="32">
        <v>91166</v>
      </c>
      <c r="D7101" s="33" t="s">
        <v>5496</v>
      </c>
      <c r="E7101" s="34">
        <v>-13.6</v>
      </c>
      <c r="F7101" s="34">
        <v>9</v>
      </c>
      <c r="G7101" s="35">
        <v>378</v>
      </c>
      <c r="H7101" s="35">
        <v>13</v>
      </c>
      <c r="I7101" s="36"/>
    </row>
    <row r="7102" spans="2:9" ht="15.75" thickTop="1" thickBot="1" x14ac:dyDescent="0.25">
      <c r="B7102" s="22">
        <v>7097</v>
      </c>
      <c r="C7102" s="32">
        <v>91171</v>
      </c>
      <c r="D7102" s="33" t="s">
        <v>5497</v>
      </c>
      <c r="E7102" s="34">
        <v>-13.4</v>
      </c>
      <c r="F7102" s="34">
        <v>8.8000000000000007</v>
      </c>
      <c r="G7102" s="35">
        <v>443</v>
      </c>
      <c r="H7102" s="35">
        <v>13</v>
      </c>
      <c r="I7102" s="36"/>
    </row>
    <row r="7103" spans="2:9" ht="15.75" thickTop="1" thickBot="1" x14ac:dyDescent="0.25">
      <c r="B7103" s="22">
        <v>7098</v>
      </c>
      <c r="C7103" s="32">
        <v>91174</v>
      </c>
      <c r="D7103" s="33" t="s">
        <v>5498</v>
      </c>
      <c r="E7103" s="34">
        <v>-13.3</v>
      </c>
      <c r="F7103" s="34">
        <v>9.1</v>
      </c>
      <c r="G7103" s="35">
        <v>362</v>
      </c>
      <c r="H7103" s="35">
        <v>13</v>
      </c>
      <c r="I7103" s="36"/>
    </row>
    <row r="7104" spans="2:9" ht="15.75" thickTop="1" thickBot="1" x14ac:dyDescent="0.25">
      <c r="B7104" s="22">
        <v>7099</v>
      </c>
      <c r="C7104" s="32">
        <v>91177</v>
      </c>
      <c r="D7104" s="33" t="s">
        <v>5499</v>
      </c>
      <c r="E7104" s="34">
        <v>-13.6</v>
      </c>
      <c r="F7104" s="34">
        <v>8.6999999999999993</v>
      </c>
      <c r="G7104" s="35">
        <v>463</v>
      </c>
      <c r="H7104" s="35">
        <v>13</v>
      </c>
      <c r="I7104" s="36"/>
    </row>
    <row r="7105" spans="2:9" ht="15.75" thickTop="1" thickBot="1" x14ac:dyDescent="0.25">
      <c r="B7105" s="22">
        <v>7100</v>
      </c>
      <c r="C7105" s="32">
        <v>91180</v>
      </c>
      <c r="D7105" s="33" t="s">
        <v>5500</v>
      </c>
      <c r="E7105" s="34">
        <v>-13.4</v>
      </c>
      <c r="F7105" s="34">
        <v>9</v>
      </c>
      <c r="G7105" s="35">
        <v>406</v>
      </c>
      <c r="H7105" s="35">
        <v>13</v>
      </c>
      <c r="I7105" s="36"/>
    </row>
    <row r="7106" spans="2:9" ht="15.75" thickTop="1" thickBot="1" x14ac:dyDescent="0.25">
      <c r="B7106" s="22">
        <v>7101</v>
      </c>
      <c r="C7106" s="32">
        <v>91183</v>
      </c>
      <c r="D7106" s="33" t="s">
        <v>5501</v>
      </c>
      <c r="E7106" s="34">
        <v>-13.6</v>
      </c>
      <c r="F7106" s="34">
        <v>8.9</v>
      </c>
      <c r="G7106" s="35">
        <v>406</v>
      </c>
      <c r="H7106" s="35">
        <v>13</v>
      </c>
      <c r="I7106" s="36"/>
    </row>
    <row r="7107" spans="2:9" ht="15.75" thickTop="1" thickBot="1" x14ac:dyDescent="0.25">
      <c r="B7107" s="22">
        <v>7102</v>
      </c>
      <c r="C7107" s="32">
        <v>91186</v>
      </c>
      <c r="D7107" s="33" t="s">
        <v>5502</v>
      </c>
      <c r="E7107" s="34">
        <v>-13.7</v>
      </c>
      <c r="F7107" s="34">
        <v>8.9</v>
      </c>
      <c r="G7107" s="35">
        <v>391</v>
      </c>
      <c r="H7107" s="35">
        <v>13</v>
      </c>
      <c r="I7107" s="36"/>
    </row>
    <row r="7108" spans="2:9" ht="15.75" thickTop="1" thickBot="1" x14ac:dyDescent="0.25">
      <c r="B7108" s="22">
        <v>7103</v>
      </c>
      <c r="C7108" s="32">
        <v>91187</v>
      </c>
      <c r="D7108" s="33" t="s">
        <v>5503</v>
      </c>
      <c r="E7108" s="34">
        <v>-13.5</v>
      </c>
      <c r="F7108" s="34">
        <v>9.1</v>
      </c>
      <c r="G7108" s="35">
        <v>372</v>
      </c>
      <c r="H7108" s="35">
        <v>13</v>
      </c>
      <c r="I7108" s="36"/>
    </row>
    <row r="7109" spans="2:9" ht="15.75" thickTop="1" thickBot="1" x14ac:dyDescent="0.25">
      <c r="B7109" s="22">
        <v>7104</v>
      </c>
      <c r="C7109" s="32">
        <v>91189</v>
      </c>
      <c r="D7109" s="33" t="s">
        <v>5504</v>
      </c>
      <c r="E7109" s="34">
        <v>-13.4</v>
      </c>
      <c r="F7109" s="34">
        <v>9</v>
      </c>
      <c r="G7109" s="35">
        <v>368</v>
      </c>
      <c r="H7109" s="35">
        <v>13</v>
      </c>
      <c r="I7109" s="36"/>
    </row>
    <row r="7110" spans="2:9" ht="15.75" thickTop="1" thickBot="1" x14ac:dyDescent="0.25">
      <c r="B7110" s="22">
        <v>7105</v>
      </c>
      <c r="C7110" s="32">
        <v>91207</v>
      </c>
      <c r="D7110" s="33" t="s">
        <v>5505</v>
      </c>
      <c r="E7110" s="34">
        <v>-13.6</v>
      </c>
      <c r="F7110" s="34">
        <v>9.1</v>
      </c>
      <c r="G7110" s="35">
        <v>356</v>
      </c>
      <c r="H7110" s="35">
        <v>13</v>
      </c>
      <c r="I7110" s="36"/>
    </row>
    <row r="7111" spans="2:9" ht="15.75" thickTop="1" thickBot="1" x14ac:dyDescent="0.25">
      <c r="B7111" s="22">
        <v>7106</v>
      </c>
      <c r="C7111" s="32">
        <v>91217</v>
      </c>
      <c r="D7111" s="33" t="s">
        <v>5506</v>
      </c>
      <c r="E7111" s="34">
        <v>-13.6</v>
      </c>
      <c r="F7111" s="34">
        <v>9.3000000000000007</v>
      </c>
      <c r="G7111" s="35">
        <v>341</v>
      </c>
      <c r="H7111" s="35">
        <v>13</v>
      </c>
      <c r="I7111" s="36"/>
    </row>
    <row r="7112" spans="2:9" ht="15.75" thickTop="1" thickBot="1" x14ac:dyDescent="0.25">
      <c r="B7112" s="22">
        <v>7107</v>
      </c>
      <c r="C7112" s="32">
        <v>91220</v>
      </c>
      <c r="D7112" s="33" t="s">
        <v>5507</v>
      </c>
      <c r="E7112" s="34">
        <v>-13.8</v>
      </c>
      <c r="F7112" s="34">
        <v>9</v>
      </c>
      <c r="G7112" s="35">
        <v>357</v>
      </c>
      <c r="H7112" s="35">
        <v>13</v>
      </c>
      <c r="I7112" s="36"/>
    </row>
    <row r="7113" spans="2:9" ht="15.75" thickTop="1" thickBot="1" x14ac:dyDescent="0.25">
      <c r="B7113" s="22">
        <v>7108</v>
      </c>
      <c r="C7113" s="32">
        <v>91224</v>
      </c>
      <c r="D7113" s="33" t="s">
        <v>5508</v>
      </c>
      <c r="E7113" s="34">
        <v>-14.2</v>
      </c>
      <c r="F7113" s="34">
        <v>8.1999999999999993</v>
      </c>
      <c r="G7113" s="35">
        <v>496</v>
      </c>
      <c r="H7113" s="35">
        <v>13</v>
      </c>
      <c r="I7113" s="36"/>
    </row>
    <row r="7114" spans="2:9" ht="15.75" thickTop="1" thickBot="1" x14ac:dyDescent="0.25">
      <c r="B7114" s="22">
        <v>7109</v>
      </c>
      <c r="C7114" s="32">
        <v>91227</v>
      </c>
      <c r="D7114" s="33" t="s">
        <v>5509</v>
      </c>
      <c r="E7114" s="34">
        <v>-13.5</v>
      </c>
      <c r="F7114" s="34">
        <v>8.8000000000000007</v>
      </c>
      <c r="G7114" s="35">
        <v>406</v>
      </c>
      <c r="H7114" s="35">
        <v>13</v>
      </c>
      <c r="I7114" s="36"/>
    </row>
    <row r="7115" spans="2:9" ht="15.75" thickTop="1" thickBot="1" x14ac:dyDescent="0.25">
      <c r="B7115" s="22">
        <v>7110</v>
      </c>
      <c r="C7115" s="32">
        <v>91230</v>
      </c>
      <c r="D7115" s="33" t="s">
        <v>5510</v>
      </c>
      <c r="E7115" s="34">
        <v>-13.9</v>
      </c>
      <c r="F7115" s="34">
        <v>8.1</v>
      </c>
      <c r="G7115" s="35">
        <v>515</v>
      </c>
      <c r="H7115" s="35">
        <v>13</v>
      </c>
      <c r="I7115" s="36"/>
    </row>
    <row r="7116" spans="2:9" ht="15.75" thickTop="1" thickBot="1" x14ac:dyDescent="0.25">
      <c r="B7116" s="22">
        <v>7111</v>
      </c>
      <c r="C7116" s="32">
        <v>91233</v>
      </c>
      <c r="D7116" s="33" t="s">
        <v>5511</v>
      </c>
      <c r="E7116" s="34">
        <v>-13.7</v>
      </c>
      <c r="F7116" s="34">
        <v>9.1</v>
      </c>
      <c r="G7116" s="35">
        <v>348</v>
      </c>
      <c r="H7116" s="35">
        <v>13</v>
      </c>
      <c r="I7116" s="36"/>
    </row>
    <row r="7117" spans="2:9" ht="15.75" thickTop="1" thickBot="1" x14ac:dyDescent="0.25">
      <c r="B7117" s="22">
        <v>7112</v>
      </c>
      <c r="C7117" s="32">
        <v>91235</v>
      </c>
      <c r="D7117" s="33" t="s">
        <v>5512</v>
      </c>
      <c r="E7117" s="34">
        <v>-14.1</v>
      </c>
      <c r="F7117" s="34">
        <v>8.5</v>
      </c>
      <c r="G7117" s="35">
        <v>436</v>
      </c>
      <c r="H7117" s="35">
        <v>13</v>
      </c>
      <c r="I7117" s="36"/>
    </row>
    <row r="7118" spans="2:9" ht="15.75" thickTop="1" thickBot="1" x14ac:dyDescent="0.25">
      <c r="B7118" s="22">
        <v>7113</v>
      </c>
      <c r="C7118" s="32">
        <v>91236</v>
      </c>
      <c r="D7118" s="33" t="s">
        <v>5513</v>
      </c>
      <c r="E7118" s="34">
        <v>-14</v>
      </c>
      <c r="F7118" s="34">
        <v>8.1999999999999993</v>
      </c>
      <c r="G7118" s="35">
        <v>505</v>
      </c>
      <c r="H7118" s="35">
        <v>13</v>
      </c>
      <c r="I7118" s="36"/>
    </row>
    <row r="7119" spans="2:9" ht="15.75" thickTop="1" thickBot="1" x14ac:dyDescent="0.25">
      <c r="B7119" s="22">
        <v>7114</v>
      </c>
      <c r="C7119" s="32">
        <v>91238</v>
      </c>
      <c r="D7119" s="33" t="s">
        <v>5514</v>
      </c>
      <c r="E7119" s="34">
        <v>-13.9</v>
      </c>
      <c r="F7119" s="34">
        <v>9</v>
      </c>
      <c r="G7119" s="35">
        <v>379</v>
      </c>
      <c r="H7119" s="35">
        <v>13</v>
      </c>
      <c r="I7119" s="36"/>
    </row>
    <row r="7120" spans="2:9" ht="15.75" thickTop="1" thickBot="1" x14ac:dyDescent="0.25">
      <c r="B7120" s="22">
        <v>7115</v>
      </c>
      <c r="C7120" s="32">
        <v>91239</v>
      </c>
      <c r="D7120" s="33" t="s">
        <v>5515</v>
      </c>
      <c r="E7120" s="34">
        <v>-13.7</v>
      </c>
      <c r="F7120" s="34">
        <v>9.1999999999999993</v>
      </c>
      <c r="G7120" s="35">
        <v>339</v>
      </c>
      <c r="H7120" s="35">
        <v>13</v>
      </c>
      <c r="I7120" s="36"/>
    </row>
    <row r="7121" spans="2:9" ht="15.75" thickTop="1" thickBot="1" x14ac:dyDescent="0.25">
      <c r="B7121" s="22">
        <v>7116</v>
      </c>
      <c r="C7121" s="32">
        <v>91241</v>
      </c>
      <c r="D7121" s="33" t="s">
        <v>5516</v>
      </c>
      <c r="E7121" s="34">
        <v>-14.2</v>
      </c>
      <c r="F7121" s="34">
        <v>8.3000000000000007</v>
      </c>
      <c r="G7121" s="35">
        <v>478</v>
      </c>
      <c r="H7121" s="35">
        <v>13</v>
      </c>
      <c r="I7121" s="36"/>
    </row>
    <row r="7122" spans="2:9" ht="15.75" thickTop="1" thickBot="1" x14ac:dyDescent="0.25">
      <c r="B7122" s="22">
        <v>7117</v>
      </c>
      <c r="C7122" s="32">
        <v>91242</v>
      </c>
      <c r="D7122" s="33" t="s">
        <v>5517</v>
      </c>
      <c r="E7122" s="34">
        <v>-13.8</v>
      </c>
      <c r="F7122" s="34">
        <v>9.1</v>
      </c>
      <c r="G7122" s="35">
        <v>367</v>
      </c>
      <c r="H7122" s="35">
        <v>13</v>
      </c>
      <c r="I7122" s="36"/>
    </row>
    <row r="7123" spans="2:9" ht="15.75" thickTop="1" thickBot="1" x14ac:dyDescent="0.25">
      <c r="B7123" s="22">
        <v>7118</v>
      </c>
      <c r="C7123" s="32">
        <v>91244</v>
      </c>
      <c r="D7123" s="33" t="s">
        <v>5518</v>
      </c>
      <c r="E7123" s="34">
        <v>-13.7</v>
      </c>
      <c r="F7123" s="34">
        <v>8.8000000000000007</v>
      </c>
      <c r="G7123" s="35">
        <v>402</v>
      </c>
      <c r="H7123" s="35">
        <v>13</v>
      </c>
      <c r="I7123" s="36"/>
    </row>
    <row r="7124" spans="2:9" ht="15.75" thickTop="1" thickBot="1" x14ac:dyDescent="0.25">
      <c r="B7124" s="22">
        <v>7119</v>
      </c>
      <c r="C7124" s="32">
        <v>91245</v>
      </c>
      <c r="D7124" s="33" t="s">
        <v>5519</v>
      </c>
      <c r="E7124" s="34">
        <v>-14.1</v>
      </c>
      <c r="F7124" s="34">
        <v>8.1999999999999993</v>
      </c>
      <c r="G7124" s="35">
        <v>498</v>
      </c>
      <c r="H7124" s="35">
        <v>13</v>
      </c>
      <c r="I7124" s="36"/>
    </row>
    <row r="7125" spans="2:9" ht="15.75" thickTop="1" thickBot="1" x14ac:dyDescent="0.25">
      <c r="B7125" s="22">
        <v>7120</v>
      </c>
      <c r="C7125" s="32">
        <v>91247</v>
      </c>
      <c r="D7125" s="33" t="s">
        <v>5520</v>
      </c>
      <c r="E7125" s="34">
        <v>-14.3</v>
      </c>
      <c r="F7125" s="34">
        <v>8.3000000000000007</v>
      </c>
      <c r="G7125" s="35">
        <v>467</v>
      </c>
      <c r="H7125" s="35">
        <v>13</v>
      </c>
      <c r="I7125" s="36"/>
    </row>
    <row r="7126" spans="2:9" ht="15.75" thickTop="1" thickBot="1" x14ac:dyDescent="0.25">
      <c r="B7126" s="22">
        <v>7121</v>
      </c>
      <c r="C7126" s="32">
        <v>91249</v>
      </c>
      <c r="D7126" s="33" t="s">
        <v>5521</v>
      </c>
      <c r="E7126" s="34">
        <v>-14.3</v>
      </c>
      <c r="F7126" s="34">
        <v>8.4</v>
      </c>
      <c r="G7126" s="35">
        <v>459</v>
      </c>
      <c r="H7126" s="35">
        <v>13</v>
      </c>
      <c r="I7126" s="36"/>
    </row>
    <row r="7127" spans="2:9" ht="15.75" thickTop="1" thickBot="1" x14ac:dyDescent="0.25">
      <c r="B7127" s="22">
        <v>7122</v>
      </c>
      <c r="C7127" s="32">
        <v>91257</v>
      </c>
      <c r="D7127" s="33" t="s">
        <v>5522</v>
      </c>
      <c r="E7127" s="34">
        <v>-13.9</v>
      </c>
      <c r="F7127" s="34">
        <v>8.3000000000000007</v>
      </c>
      <c r="G7127" s="35">
        <v>456</v>
      </c>
      <c r="H7127" s="35">
        <v>13</v>
      </c>
      <c r="I7127" s="36"/>
    </row>
    <row r="7128" spans="2:9" ht="15.75" thickTop="1" thickBot="1" x14ac:dyDescent="0.25">
      <c r="B7128" s="22">
        <v>7123</v>
      </c>
      <c r="C7128" s="32">
        <v>91275</v>
      </c>
      <c r="D7128" s="33" t="s">
        <v>5523</v>
      </c>
      <c r="E7128" s="34">
        <v>-13.8</v>
      </c>
      <c r="F7128" s="34">
        <v>8.5</v>
      </c>
      <c r="G7128" s="35">
        <v>431</v>
      </c>
      <c r="H7128" s="35">
        <v>13</v>
      </c>
      <c r="I7128" s="36"/>
    </row>
    <row r="7129" spans="2:9" ht="15.75" thickTop="1" thickBot="1" x14ac:dyDescent="0.25">
      <c r="B7129" s="22">
        <v>7124</v>
      </c>
      <c r="C7129" s="32">
        <v>91278</v>
      </c>
      <c r="D7129" s="33" t="s">
        <v>5524</v>
      </c>
      <c r="E7129" s="34">
        <v>-13.6</v>
      </c>
      <c r="F7129" s="34">
        <v>8.6999999999999993</v>
      </c>
      <c r="G7129" s="35">
        <v>375</v>
      </c>
      <c r="H7129" s="35">
        <v>13</v>
      </c>
      <c r="I7129" s="36"/>
    </row>
    <row r="7130" spans="2:9" ht="15.75" thickTop="1" thickBot="1" x14ac:dyDescent="0.25">
      <c r="B7130" s="22">
        <v>7125</v>
      </c>
      <c r="C7130" s="32">
        <v>91281</v>
      </c>
      <c r="D7130" s="33" t="s">
        <v>5525</v>
      </c>
      <c r="E7130" s="34">
        <v>-14.1</v>
      </c>
      <c r="F7130" s="34">
        <v>7.8</v>
      </c>
      <c r="G7130" s="35">
        <v>537</v>
      </c>
      <c r="H7130" s="35">
        <v>13</v>
      </c>
      <c r="I7130" s="36"/>
    </row>
    <row r="7131" spans="2:9" ht="15.75" thickTop="1" thickBot="1" x14ac:dyDescent="0.25">
      <c r="B7131" s="22">
        <v>7126</v>
      </c>
      <c r="C7131" s="32">
        <v>91282</v>
      </c>
      <c r="D7131" s="33" t="s">
        <v>5526</v>
      </c>
      <c r="E7131" s="34">
        <v>-14.1</v>
      </c>
      <c r="F7131" s="34">
        <v>8.1</v>
      </c>
      <c r="G7131" s="35">
        <v>501</v>
      </c>
      <c r="H7131" s="35">
        <v>13</v>
      </c>
      <c r="I7131" s="36"/>
    </row>
    <row r="7132" spans="2:9" ht="15.75" thickTop="1" thickBot="1" x14ac:dyDescent="0.25">
      <c r="B7132" s="22">
        <v>7127</v>
      </c>
      <c r="C7132" s="32">
        <v>91284</v>
      </c>
      <c r="D7132" s="33" t="s">
        <v>5527</v>
      </c>
      <c r="E7132" s="34">
        <v>-13.8</v>
      </c>
      <c r="F7132" s="34">
        <v>8.6999999999999993</v>
      </c>
      <c r="G7132" s="35">
        <v>393</v>
      </c>
      <c r="H7132" s="35">
        <v>13</v>
      </c>
      <c r="I7132" s="36"/>
    </row>
    <row r="7133" spans="2:9" ht="15.75" thickTop="1" thickBot="1" x14ac:dyDescent="0.25">
      <c r="B7133" s="22">
        <v>7128</v>
      </c>
      <c r="C7133" s="32">
        <v>91286</v>
      </c>
      <c r="D7133" s="33" t="s">
        <v>5528</v>
      </c>
      <c r="E7133" s="34">
        <v>-14</v>
      </c>
      <c r="F7133" s="34">
        <v>8.1</v>
      </c>
      <c r="G7133" s="35">
        <v>507</v>
      </c>
      <c r="H7133" s="35">
        <v>13</v>
      </c>
      <c r="I7133" s="36"/>
    </row>
    <row r="7134" spans="2:9" ht="15.75" thickTop="1" thickBot="1" x14ac:dyDescent="0.25">
      <c r="B7134" s="22">
        <v>7129</v>
      </c>
      <c r="C7134" s="32">
        <v>91287</v>
      </c>
      <c r="D7134" s="33" t="s">
        <v>5529</v>
      </c>
      <c r="E7134" s="34">
        <v>-14.2</v>
      </c>
      <c r="F7134" s="34">
        <v>8.4</v>
      </c>
      <c r="G7134" s="35">
        <v>454</v>
      </c>
      <c r="H7134" s="35">
        <v>13</v>
      </c>
      <c r="I7134" s="36"/>
    </row>
    <row r="7135" spans="2:9" ht="15.75" thickTop="1" thickBot="1" x14ac:dyDescent="0.25">
      <c r="B7135" s="22">
        <v>7130</v>
      </c>
      <c r="C7135" s="32">
        <v>91289</v>
      </c>
      <c r="D7135" s="33" t="s">
        <v>5530</v>
      </c>
      <c r="E7135" s="34">
        <v>-14</v>
      </c>
      <c r="F7135" s="34">
        <v>8.1999999999999993</v>
      </c>
      <c r="G7135" s="35">
        <v>460</v>
      </c>
      <c r="H7135" s="35">
        <v>13</v>
      </c>
      <c r="I7135" s="36"/>
    </row>
    <row r="7136" spans="2:9" ht="15.75" thickTop="1" thickBot="1" x14ac:dyDescent="0.25">
      <c r="B7136" s="22">
        <v>7131</v>
      </c>
      <c r="C7136" s="32">
        <v>91301</v>
      </c>
      <c r="D7136" s="33" t="s">
        <v>4405</v>
      </c>
      <c r="E7136" s="34">
        <v>-12.6</v>
      </c>
      <c r="F7136" s="34">
        <v>9.5</v>
      </c>
      <c r="G7136" s="35">
        <v>267</v>
      </c>
      <c r="H7136" s="35">
        <v>13</v>
      </c>
      <c r="I7136" s="36"/>
    </row>
    <row r="7137" spans="2:9" ht="15.75" thickTop="1" thickBot="1" x14ac:dyDescent="0.25">
      <c r="B7137" s="22">
        <v>7132</v>
      </c>
      <c r="C7137" s="32">
        <v>91315</v>
      </c>
      <c r="D7137" s="33" t="s">
        <v>5531</v>
      </c>
      <c r="E7137" s="34">
        <v>-12.8</v>
      </c>
      <c r="F7137" s="34">
        <v>9.3000000000000007</v>
      </c>
      <c r="G7137" s="35">
        <v>281</v>
      </c>
      <c r="H7137" s="35">
        <v>13</v>
      </c>
      <c r="I7137" s="36"/>
    </row>
    <row r="7138" spans="2:9" ht="15.75" thickTop="1" thickBot="1" x14ac:dyDescent="0.25">
      <c r="B7138" s="22">
        <v>7133</v>
      </c>
      <c r="C7138" s="32">
        <v>91320</v>
      </c>
      <c r="D7138" s="33" t="s">
        <v>5532</v>
      </c>
      <c r="E7138" s="34">
        <v>-13.6</v>
      </c>
      <c r="F7138" s="34">
        <v>8.6999999999999993</v>
      </c>
      <c r="G7138" s="35">
        <v>381</v>
      </c>
      <c r="H7138" s="35">
        <v>13</v>
      </c>
      <c r="I7138" s="36"/>
    </row>
    <row r="7139" spans="2:9" ht="15.75" thickTop="1" thickBot="1" x14ac:dyDescent="0.25">
      <c r="B7139" s="22">
        <v>7134</v>
      </c>
      <c r="C7139" s="32">
        <v>91322</v>
      </c>
      <c r="D7139" s="33" t="s">
        <v>5533</v>
      </c>
      <c r="E7139" s="34">
        <v>-13.9</v>
      </c>
      <c r="F7139" s="34">
        <v>8.3000000000000007</v>
      </c>
      <c r="G7139" s="35">
        <v>481</v>
      </c>
      <c r="H7139" s="35">
        <v>13</v>
      </c>
      <c r="I7139" s="36"/>
    </row>
    <row r="7140" spans="2:9" ht="15.75" thickTop="1" thickBot="1" x14ac:dyDescent="0.25">
      <c r="B7140" s="22">
        <v>7135</v>
      </c>
      <c r="C7140" s="32">
        <v>91325</v>
      </c>
      <c r="D7140" s="33" t="s">
        <v>5534</v>
      </c>
      <c r="E7140" s="34">
        <v>-13</v>
      </c>
      <c r="F7140" s="34">
        <v>9.3000000000000007</v>
      </c>
      <c r="G7140" s="35">
        <v>265</v>
      </c>
      <c r="H7140" s="35">
        <v>13</v>
      </c>
      <c r="I7140" s="36"/>
    </row>
    <row r="7141" spans="2:9" ht="15.75" thickTop="1" thickBot="1" x14ac:dyDescent="0.25">
      <c r="B7141" s="22">
        <v>7136</v>
      </c>
      <c r="C7141" s="32">
        <v>91327</v>
      </c>
      <c r="D7141" s="33" t="s">
        <v>5535</v>
      </c>
      <c r="E7141" s="34">
        <v>-14.1</v>
      </c>
      <c r="F7141" s="34">
        <v>8.1999999999999993</v>
      </c>
      <c r="G7141" s="35">
        <v>479</v>
      </c>
      <c r="H7141" s="35">
        <v>13</v>
      </c>
      <c r="I7141" s="36"/>
    </row>
    <row r="7142" spans="2:9" ht="15.75" thickTop="1" thickBot="1" x14ac:dyDescent="0.25">
      <c r="B7142" s="22">
        <v>7137</v>
      </c>
      <c r="C7142" s="32">
        <v>91330</v>
      </c>
      <c r="D7142" s="33" t="s">
        <v>5536</v>
      </c>
      <c r="E7142" s="34">
        <v>-13.1</v>
      </c>
      <c r="F7142" s="34">
        <v>9.1999999999999993</v>
      </c>
      <c r="G7142" s="35">
        <v>285</v>
      </c>
      <c r="H7142" s="35">
        <v>13</v>
      </c>
      <c r="I7142" s="36"/>
    </row>
    <row r="7143" spans="2:9" ht="15.75" thickTop="1" thickBot="1" x14ac:dyDescent="0.25">
      <c r="B7143" s="22">
        <v>7138</v>
      </c>
      <c r="C7143" s="32">
        <v>91332</v>
      </c>
      <c r="D7143" s="33" t="s">
        <v>5537</v>
      </c>
      <c r="E7143" s="34">
        <v>-13.6</v>
      </c>
      <c r="F7143" s="34">
        <v>8.6</v>
      </c>
      <c r="G7143" s="35">
        <v>397</v>
      </c>
      <c r="H7143" s="35">
        <v>13</v>
      </c>
      <c r="I7143" s="36"/>
    </row>
    <row r="7144" spans="2:9" ht="15.75" thickTop="1" thickBot="1" x14ac:dyDescent="0.25">
      <c r="B7144" s="22">
        <v>7139</v>
      </c>
      <c r="C7144" s="32">
        <v>91334</v>
      </c>
      <c r="D7144" s="33" t="s">
        <v>5538</v>
      </c>
      <c r="E7144" s="34">
        <v>-13.3</v>
      </c>
      <c r="F7144" s="34">
        <v>9.1999999999999993</v>
      </c>
      <c r="G7144" s="35">
        <v>318</v>
      </c>
      <c r="H7144" s="35">
        <v>13</v>
      </c>
      <c r="I7144" s="36"/>
    </row>
    <row r="7145" spans="2:9" ht="15.75" thickTop="1" thickBot="1" x14ac:dyDescent="0.25">
      <c r="B7145" s="22">
        <v>7140</v>
      </c>
      <c r="C7145" s="32">
        <v>91336</v>
      </c>
      <c r="D7145" s="33" t="s">
        <v>5539</v>
      </c>
      <c r="E7145" s="34">
        <v>-13.3</v>
      </c>
      <c r="F7145" s="34">
        <v>9.1</v>
      </c>
      <c r="G7145" s="35">
        <v>322</v>
      </c>
      <c r="H7145" s="35">
        <v>13</v>
      </c>
      <c r="I7145" s="36"/>
    </row>
    <row r="7146" spans="2:9" ht="15.75" thickTop="1" thickBot="1" x14ac:dyDescent="0.25">
      <c r="B7146" s="22">
        <v>7141</v>
      </c>
      <c r="C7146" s="32">
        <v>91338</v>
      </c>
      <c r="D7146" s="33" t="s">
        <v>5540</v>
      </c>
      <c r="E7146" s="34">
        <v>-13.5</v>
      </c>
      <c r="F7146" s="34">
        <v>8.6999999999999993</v>
      </c>
      <c r="G7146" s="35">
        <v>419</v>
      </c>
      <c r="H7146" s="35">
        <v>13</v>
      </c>
      <c r="I7146" s="36"/>
    </row>
    <row r="7147" spans="2:9" ht="15.75" thickTop="1" thickBot="1" x14ac:dyDescent="0.25">
      <c r="B7147" s="22">
        <v>7142</v>
      </c>
      <c r="C7147" s="32">
        <v>91341</v>
      </c>
      <c r="D7147" s="33" t="s">
        <v>5503</v>
      </c>
      <c r="E7147" s="34">
        <v>-13.2</v>
      </c>
      <c r="F7147" s="34">
        <v>9.3000000000000007</v>
      </c>
      <c r="G7147" s="35">
        <v>304</v>
      </c>
      <c r="H7147" s="35">
        <v>13</v>
      </c>
      <c r="I7147" s="36"/>
    </row>
    <row r="7148" spans="2:9" ht="15.75" thickTop="1" thickBot="1" x14ac:dyDescent="0.25">
      <c r="B7148" s="22">
        <v>7143</v>
      </c>
      <c r="C7148" s="32">
        <v>91344</v>
      </c>
      <c r="D7148" s="33" t="s">
        <v>5541</v>
      </c>
      <c r="E7148" s="34">
        <v>-14</v>
      </c>
      <c r="F7148" s="34">
        <v>8.4</v>
      </c>
      <c r="G7148" s="35">
        <v>434</v>
      </c>
      <c r="H7148" s="35">
        <v>13</v>
      </c>
      <c r="I7148" s="36"/>
    </row>
    <row r="7149" spans="2:9" ht="15.75" thickTop="1" thickBot="1" x14ac:dyDescent="0.25">
      <c r="B7149" s="22">
        <v>7144</v>
      </c>
      <c r="C7149" s="32">
        <v>91346</v>
      </c>
      <c r="D7149" s="33" t="s">
        <v>5542</v>
      </c>
      <c r="E7149" s="34">
        <v>-14</v>
      </c>
      <c r="F7149" s="34">
        <v>8.4</v>
      </c>
      <c r="G7149" s="35">
        <v>437</v>
      </c>
      <c r="H7149" s="35">
        <v>13</v>
      </c>
      <c r="I7149" s="36"/>
    </row>
    <row r="7150" spans="2:9" ht="15.75" thickTop="1" thickBot="1" x14ac:dyDescent="0.25">
      <c r="B7150" s="22">
        <v>7145</v>
      </c>
      <c r="C7150" s="32">
        <v>91347</v>
      </c>
      <c r="D7150" s="33" t="s">
        <v>5543</v>
      </c>
      <c r="E7150" s="34">
        <v>-13.5</v>
      </c>
      <c r="F7150" s="34">
        <v>8.1</v>
      </c>
      <c r="G7150" s="35">
        <v>481</v>
      </c>
      <c r="H7150" s="35">
        <v>13</v>
      </c>
      <c r="I7150" s="36"/>
    </row>
    <row r="7151" spans="2:9" ht="15.75" thickTop="1" thickBot="1" x14ac:dyDescent="0.25">
      <c r="B7151" s="22">
        <v>7146</v>
      </c>
      <c r="C7151" s="32">
        <v>91349</v>
      </c>
      <c r="D7151" s="33" t="s">
        <v>5544</v>
      </c>
      <c r="E7151" s="34">
        <v>-13.8</v>
      </c>
      <c r="F7151" s="34">
        <v>8.6999999999999993</v>
      </c>
      <c r="G7151" s="35">
        <v>399</v>
      </c>
      <c r="H7151" s="35">
        <v>13</v>
      </c>
      <c r="I7151" s="36"/>
    </row>
    <row r="7152" spans="2:9" ht="15.75" thickTop="1" thickBot="1" x14ac:dyDescent="0.25">
      <c r="B7152" s="22">
        <v>7147</v>
      </c>
      <c r="C7152" s="32">
        <v>91350</v>
      </c>
      <c r="D7152" s="33" t="s">
        <v>5545</v>
      </c>
      <c r="E7152" s="34">
        <v>-13</v>
      </c>
      <c r="F7152" s="34">
        <v>9.3000000000000007</v>
      </c>
      <c r="G7152" s="35">
        <v>295</v>
      </c>
      <c r="H7152" s="35">
        <v>13</v>
      </c>
      <c r="I7152" s="36"/>
    </row>
    <row r="7153" spans="2:9" ht="15.75" thickTop="1" thickBot="1" x14ac:dyDescent="0.25">
      <c r="B7153" s="22">
        <v>7148</v>
      </c>
      <c r="C7153" s="32">
        <v>91352</v>
      </c>
      <c r="D7153" s="33" t="s">
        <v>5546</v>
      </c>
      <c r="E7153" s="34">
        <v>-13.2</v>
      </c>
      <c r="F7153" s="34">
        <v>9.3000000000000007</v>
      </c>
      <c r="G7153" s="35">
        <v>257</v>
      </c>
      <c r="H7153" s="35">
        <v>13</v>
      </c>
      <c r="I7153" s="36"/>
    </row>
    <row r="7154" spans="2:9" ht="15.75" thickTop="1" thickBot="1" x14ac:dyDescent="0.25">
      <c r="B7154" s="22">
        <v>7149</v>
      </c>
      <c r="C7154" s="32">
        <v>91353</v>
      </c>
      <c r="D7154" s="33" t="s">
        <v>3194</v>
      </c>
      <c r="E7154" s="34">
        <v>-13</v>
      </c>
      <c r="F7154" s="34">
        <v>9.4</v>
      </c>
      <c r="G7154" s="35">
        <v>278</v>
      </c>
      <c r="H7154" s="35">
        <v>13</v>
      </c>
      <c r="I7154" s="36"/>
    </row>
    <row r="7155" spans="2:9" ht="15.75" thickTop="1" thickBot="1" x14ac:dyDescent="0.25">
      <c r="B7155" s="22">
        <v>7150</v>
      </c>
      <c r="C7155" s="32">
        <v>91355</v>
      </c>
      <c r="D7155" s="33" t="s">
        <v>5547</v>
      </c>
      <c r="E7155" s="34">
        <v>-14.2</v>
      </c>
      <c r="F7155" s="34">
        <v>8</v>
      </c>
      <c r="G7155" s="35">
        <v>523</v>
      </c>
      <c r="H7155" s="35">
        <v>13</v>
      </c>
      <c r="I7155" s="36"/>
    </row>
    <row r="7156" spans="2:9" ht="15.75" thickTop="1" thickBot="1" x14ac:dyDescent="0.25">
      <c r="B7156" s="22">
        <v>7151</v>
      </c>
      <c r="C7156" s="32">
        <v>91356</v>
      </c>
      <c r="D7156" s="33" t="s">
        <v>5548</v>
      </c>
      <c r="E7156" s="34">
        <v>-13.7</v>
      </c>
      <c r="F7156" s="34">
        <v>8.8000000000000007</v>
      </c>
      <c r="G7156" s="35">
        <v>371</v>
      </c>
      <c r="H7156" s="35">
        <v>13</v>
      </c>
      <c r="I7156" s="36"/>
    </row>
    <row r="7157" spans="2:9" ht="15.75" thickTop="1" thickBot="1" x14ac:dyDescent="0.25">
      <c r="B7157" s="22">
        <v>7152</v>
      </c>
      <c r="C7157" s="32">
        <v>91358</v>
      </c>
      <c r="D7157" s="33" t="s">
        <v>5549</v>
      </c>
      <c r="E7157" s="34">
        <v>-13.4</v>
      </c>
      <c r="F7157" s="34">
        <v>9.1</v>
      </c>
      <c r="G7157" s="35">
        <v>336</v>
      </c>
      <c r="H7157" s="35">
        <v>13</v>
      </c>
      <c r="I7157" s="36"/>
    </row>
    <row r="7158" spans="2:9" ht="15.75" thickTop="1" thickBot="1" x14ac:dyDescent="0.25">
      <c r="B7158" s="22">
        <v>7153</v>
      </c>
      <c r="C7158" s="32">
        <v>91359</v>
      </c>
      <c r="D7158" s="33" t="s">
        <v>3681</v>
      </c>
      <c r="E7158" s="34">
        <v>-14.1</v>
      </c>
      <c r="F7158" s="34">
        <v>8.1</v>
      </c>
      <c r="G7158" s="35">
        <v>509</v>
      </c>
      <c r="H7158" s="35">
        <v>13</v>
      </c>
      <c r="I7158" s="36"/>
    </row>
    <row r="7159" spans="2:9" ht="15.75" thickTop="1" thickBot="1" x14ac:dyDescent="0.25">
      <c r="B7159" s="22">
        <v>7154</v>
      </c>
      <c r="C7159" s="32">
        <v>91361</v>
      </c>
      <c r="D7159" s="33" t="s">
        <v>5550</v>
      </c>
      <c r="E7159" s="34">
        <v>-13</v>
      </c>
      <c r="F7159" s="34">
        <v>9.1999999999999993</v>
      </c>
      <c r="G7159" s="35">
        <v>292</v>
      </c>
      <c r="H7159" s="35">
        <v>13</v>
      </c>
      <c r="I7159" s="36"/>
    </row>
    <row r="7160" spans="2:9" ht="15.75" thickTop="1" thickBot="1" x14ac:dyDescent="0.25">
      <c r="B7160" s="22">
        <v>7155</v>
      </c>
      <c r="C7160" s="32">
        <v>91362</v>
      </c>
      <c r="D7160" s="33" t="s">
        <v>5551</v>
      </c>
      <c r="E7160" s="34">
        <v>-13.3</v>
      </c>
      <c r="F7160" s="34">
        <v>9</v>
      </c>
      <c r="G7160" s="35">
        <v>328</v>
      </c>
      <c r="H7160" s="35">
        <v>13</v>
      </c>
      <c r="I7160" s="36"/>
    </row>
    <row r="7161" spans="2:9" ht="15.75" thickTop="1" thickBot="1" x14ac:dyDescent="0.25">
      <c r="B7161" s="22">
        <v>7156</v>
      </c>
      <c r="C7161" s="32">
        <v>91364</v>
      </c>
      <c r="D7161" s="33" t="s">
        <v>5552</v>
      </c>
      <c r="E7161" s="34">
        <v>-13.7</v>
      </c>
      <c r="F7161" s="34">
        <v>8.6999999999999993</v>
      </c>
      <c r="G7161" s="35">
        <v>375</v>
      </c>
      <c r="H7161" s="35">
        <v>13</v>
      </c>
      <c r="I7161" s="36"/>
    </row>
    <row r="7162" spans="2:9" ht="15.75" thickTop="1" thickBot="1" x14ac:dyDescent="0.25">
      <c r="B7162" s="22">
        <v>7157</v>
      </c>
      <c r="C7162" s="32">
        <v>91365</v>
      </c>
      <c r="D7162" s="33" t="s">
        <v>5553</v>
      </c>
      <c r="E7162" s="34">
        <v>-13.3</v>
      </c>
      <c r="F7162" s="34">
        <v>9.1</v>
      </c>
      <c r="G7162" s="35">
        <v>322</v>
      </c>
      <c r="H7162" s="35">
        <v>13</v>
      </c>
      <c r="I7162" s="36"/>
    </row>
    <row r="7163" spans="2:9" ht="15.75" thickTop="1" thickBot="1" x14ac:dyDescent="0.25">
      <c r="B7163" s="22">
        <v>7158</v>
      </c>
      <c r="C7163" s="32">
        <v>91367</v>
      </c>
      <c r="D7163" s="33" t="s">
        <v>5554</v>
      </c>
      <c r="E7163" s="34">
        <v>-13.6</v>
      </c>
      <c r="F7163" s="34">
        <v>8.6999999999999993</v>
      </c>
      <c r="G7163" s="35">
        <v>408</v>
      </c>
      <c r="H7163" s="35">
        <v>13</v>
      </c>
      <c r="I7163" s="36"/>
    </row>
    <row r="7164" spans="2:9" ht="15.75" thickTop="1" thickBot="1" x14ac:dyDescent="0.25">
      <c r="B7164" s="22">
        <v>7159</v>
      </c>
      <c r="C7164" s="32">
        <v>91369</v>
      </c>
      <c r="D7164" s="33" t="s">
        <v>5555</v>
      </c>
      <c r="E7164" s="34">
        <v>-13.3</v>
      </c>
      <c r="F7164" s="34">
        <v>9.1</v>
      </c>
      <c r="G7164" s="35">
        <v>329</v>
      </c>
      <c r="H7164" s="35">
        <v>13</v>
      </c>
      <c r="I7164" s="36"/>
    </row>
    <row r="7165" spans="2:9" ht="15.75" thickTop="1" thickBot="1" x14ac:dyDescent="0.25">
      <c r="B7165" s="22">
        <v>7160</v>
      </c>
      <c r="C7165" s="32">
        <v>91413</v>
      </c>
      <c r="D7165" s="33" t="s">
        <v>5556</v>
      </c>
      <c r="E7165" s="34">
        <v>-12.4</v>
      </c>
      <c r="F7165" s="34">
        <v>9.4</v>
      </c>
      <c r="G7165" s="35">
        <v>301</v>
      </c>
      <c r="H7165" s="35">
        <v>13</v>
      </c>
      <c r="I7165" s="36"/>
    </row>
    <row r="7166" spans="2:9" ht="15.75" thickTop="1" thickBot="1" x14ac:dyDescent="0.25">
      <c r="B7166" s="22">
        <v>7161</v>
      </c>
      <c r="C7166" s="32">
        <v>91438</v>
      </c>
      <c r="D7166" s="33" t="s">
        <v>5557</v>
      </c>
      <c r="E7166" s="34">
        <v>-12.3</v>
      </c>
      <c r="F7166" s="34">
        <v>9.5</v>
      </c>
      <c r="G7166" s="35">
        <v>312</v>
      </c>
      <c r="H7166" s="35">
        <v>13</v>
      </c>
      <c r="I7166" s="36"/>
    </row>
    <row r="7167" spans="2:9" ht="15.75" thickTop="1" thickBot="1" x14ac:dyDescent="0.25">
      <c r="B7167" s="22">
        <v>7162</v>
      </c>
      <c r="C7167" s="32">
        <v>91443</v>
      </c>
      <c r="D7167" s="33" t="s">
        <v>5558</v>
      </c>
      <c r="E7167" s="34">
        <v>-12.8</v>
      </c>
      <c r="F7167" s="34">
        <v>9.1</v>
      </c>
      <c r="G7167" s="35">
        <v>369</v>
      </c>
      <c r="H7167" s="35">
        <v>13</v>
      </c>
      <c r="I7167" s="36"/>
    </row>
    <row r="7168" spans="2:9" ht="15.75" thickTop="1" thickBot="1" x14ac:dyDescent="0.25">
      <c r="B7168" s="22">
        <v>7163</v>
      </c>
      <c r="C7168" s="32">
        <v>91448</v>
      </c>
      <c r="D7168" s="33" t="s">
        <v>5559</v>
      </c>
      <c r="E7168" s="34">
        <v>-13.5</v>
      </c>
      <c r="F7168" s="34">
        <v>9.1999999999999993</v>
      </c>
      <c r="G7168" s="35">
        <v>329</v>
      </c>
      <c r="H7168" s="35">
        <v>13</v>
      </c>
      <c r="I7168" s="36"/>
    </row>
    <row r="7169" spans="2:9" ht="15.75" thickTop="1" thickBot="1" x14ac:dyDescent="0.25">
      <c r="B7169" s="22">
        <v>7164</v>
      </c>
      <c r="C7169" s="32">
        <v>91452</v>
      </c>
      <c r="D7169" s="33" t="s">
        <v>5560</v>
      </c>
      <c r="E7169" s="34">
        <v>-13.3</v>
      </c>
      <c r="F7169" s="34">
        <v>9.1</v>
      </c>
      <c r="G7169" s="35">
        <v>361</v>
      </c>
      <c r="H7169" s="35">
        <v>13</v>
      </c>
      <c r="I7169" s="36"/>
    </row>
    <row r="7170" spans="2:9" ht="15.75" thickTop="1" thickBot="1" x14ac:dyDescent="0.25">
      <c r="B7170" s="22">
        <v>7165</v>
      </c>
      <c r="C7170" s="32">
        <v>91456</v>
      </c>
      <c r="D7170" s="33" t="s">
        <v>5561</v>
      </c>
      <c r="E7170" s="34">
        <v>-12.8</v>
      </c>
      <c r="F7170" s="34">
        <v>9.4</v>
      </c>
      <c r="G7170" s="35">
        <v>285</v>
      </c>
      <c r="H7170" s="35">
        <v>13</v>
      </c>
      <c r="I7170" s="36"/>
    </row>
    <row r="7171" spans="2:9" ht="15.75" thickTop="1" thickBot="1" x14ac:dyDescent="0.25">
      <c r="B7171" s="22">
        <v>7166</v>
      </c>
      <c r="C7171" s="32">
        <v>91459</v>
      </c>
      <c r="D7171" s="33" t="s">
        <v>5562</v>
      </c>
      <c r="E7171" s="34">
        <v>-13.3</v>
      </c>
      <c r="F7171" s="34">
        <v>8.9</v>
      </c>
      <c r="G7171" s="35">
        <v>413</v>
      </c>
      <c r="H7171" s="35">
        <v>13</v>
      </c>
      <c r="I7171" s="36"/>
    </row>
    <row r="7172" spans="2:9" ht="15.75" thickTop="1" thickBot="1" x14ac:dyDescent="0.25">
      <c r="B7172" s="22">
        <v>7167</v>
      </c>
      <c r="C7172" s="32">
        <v>91460</v>
      </c>
      <c r="D7172" s="33" t="s">
        <v>5563</v>
      </c>
      <c r="E7172" s="34">
        <v>-12.4</v>
      </c>
      <c r="F7172" s="34">
        <v>9.3000000000000007</v>
      </c>
      <c r="G7172" s="35">
        <v>310</v>
      </c>
      <c r="H7172" s="35">
        <v>13</v>
      </c>
      <c r="I7172" s="36"/>
    </row>
    <row r="7173" spans="2:9" ht="15.75" thickTop="1" thickBot="1" x14ac:dyDescent="0.25">
      <c r="B7173" s="22">
        <v>7168</v>
      </c>
      <c r="C7173" s="32">
        <v>91462</v>
      </c>
      <c r="D7173" s="33" t="s">
        <v>5564</v>
      </c>
      <c r="E7173" s="34">
        <v>-12.9</v>
      </c>
      <c r="F7173" s="34">
        <v>9.4</v>
      </c>
      <c r="G7173" s="35">
        <v>277</v>
      </c>
      <c r="H7173" s="35">
        <v>13</v>
      </c>
      <c r="I7173" s="36"/>
    </row>
    <row r="7174" spans="2:9" ht="15.75" thickTop="1" thickBot="1" x14ac:dyDescent="0.25">
      <c r="B7174" s="22">
        <v>7169</v>
      </c>
      <c r="C7174" s="32">
        <v>91463</v>
      </c>
      <c r="D7174" s="33" t="s">
        <v>5565</v>
      </c>
      <c r="E7174" s="34">
        <v>-12.6</v>
      </c>
      <c r="F7174" s="34">
        <v>9.3000000000000007</v>
      </c>
      <c r="G7174" s="35">
        <v>333</v>
      </c>
      <c r="H7174" s="35">
        <v>13</v>
      </c>
      <c r="I7174" s="36"/>
    </row>
    <row r="7175" spans="2:9" ht="15.75" thickTop="1" thickBot="1" x14ac:dyDescent="0.25">
      <c r="B7175" s="22">
        <v>7170</v>
      </c>
      <c r="C7175" s="32">
        <v>91465</v>
      </c>
      <c r="D7175" s="33" t="s">
        <v>5566</v>
      </c>
      <c r="E7175" s="34">
        <v>-12.2</v>
      </c>
      <c r="F7175" s="34">
        <v>9.1999999999999993</v>
      </c>
      <c r="G7175" s="35">
        <v>369</v>
      </c>
      <c r="H7175" s="35">
        <v>13</v>
      </c>
      <c r="I7175" s="36"/>
    </row>
    <row r="7176" spans="2:9" ht="15.75" thickTop="1" thickBot="1" x14ac:dyDescent="0.25">
      <c r="B7176" s="22">
        <v>7171</v>
      </c>
      <c r="C7176" s="32">
        <v>91466</v>
      </c>
      <c r="D7176" s="33" t="s">
        <v>5567</v>
      </c>
      <c r="E7176" s="34">
        <v>-13.1</v>
      </c>
      <c r="F7176" s="34">
        <v>9.3000000000000007</v>
      </c>
      <c r="G7176" s="35">
        <v>312</v>
      </c>
      <c r="H7176" s="35">
        <v>13</v>
      </c>
      <c r="I7176" s="36"/>
    </row>
    <row r="7177" spans="2:9" ht="15.75" thickTop="1" thickBot="1" x14ac:dyDescent="0.25">
      <c r="B7177" s="22">
        <v>7172</v>
      </c>
      <c r="C7177" s="32">
        <v>91468</v>
      </c>
      <c r="D7177" s="33" t="s">
        <v>5568</v>
      </c>
      <c r="E7177" s="34">
        <v>-13.3</v>
      </c>
      <c r="F7177" s="34">
        <v>9</v>
      </c>
      <c r="G7177" s="35">
        <v>350</v>
      </c>
      <c r="H7177" s="35">
        <v>13</v>
      </c>
      <c r="I7177" s="36"/>
    </row>
    <row r="7178" spans="2:9" ht="15.75" thickTop="1" thickBot="1" x14ac:dyDescent="0.25">
      <c r="B7178" s="22">
        <v>7173</v>
      </c>
      <c r="C7178" s="32">
        <v>91469</v>
      </c>
      <c r="D7178" s="33" t="s">
        <v>5569</v>
      </c>
      <c r="E7178" s="34">
        <v>-13.5</v>
      </c>
      <c r="F7178" s="34">
        <v>8.9</v>
      </c>
      <c r="G7178" s="35">
        <v>387</v>
      </c>
      <c r="H7178" s="35">
        <v>13</v>
      </c>
      <c r="I7178" s="36"/>
    </row>
    <row r="7179" spans="2:9" ht="15.75" thickTop="1" thickBot="1" x14ac:dyDescent="0.25">
      <c r="B7179" s="22">
        <v>7174</v>
      </c>
      <c r="C7179" s="32">
        <v>91471</v>
      </c>
      <c r="D7179" s="33" t="s">
        <v>5570</v>
      </c>
      <c r="E7179" s="34">
        <v>-12.6</v>
      </c>
      <c r="F7179" s="34">
        <v>9.3000000000000007</v>
      </c>
      <c r="G7179" s="35">
        <v>348</v>
      </c>
      <c r="H7179" s="35">
        <v>13</v>
      </c>
      <c r="I7179" s="36"/>
    </row>
    <row r="7180" spans="2:9" ht="15.75" thickTop="1" thickBot="1" x14ac:dyDescent="0.25">
      <c r="B7180" s="22">
        <v>7175</v>
      </c>
      <c r="C7180" s="32">
        <v>91472</v>
      </c>
      <c r="D7180" s="33" t="s">
        <v>5571</v>
      </c>
      <c r="E7180" s="34">
        <v>-12.3</v>
      </c>
      <c r="F7180" s="34">
        <v>9.3000000000000007</v>
      </c>
      <c r="G7180" s="35">
        <v>335</v>
      </c>
      <c r="H7180" s="35">
        <v>13</v>
      </c>
      <c r="I7180" s="36"/>
    </row>
    <row r="7181" spans="2:9" ht="15.75" thickTop="1" thickBot="1" x14ac:dyDescent="0.25">
      <c r="B7181" s="22">
        <v>7176</v>
      </c>
      <c r="C7181" s="32">
        <v>91474</v>
      </c>
      <c r="D7181" s="33" t="s">
        <v>2313</v>
      </c>
      <c r="E7181" s="34">
        <v>-12.3</v>
      </c>
      <c r="F7181" s="34">
        <v>9.4</v>
      </c>
      <c r="G7181" s="35">
        <v>313</v>
      </c>
      <c r="H7181" s="35">
        <v>13</v>
      </c>
      <c r="I7181" s="36"/>
    </row>
    <row r="7182" spans="2:9" ht="15.75" thickTop="1" thickBot="1" x14ac:dyDescent="0.25">
      <c r="B7182" s="22">
        <v>7177</v>
      </c>
      <c r="C7182" s="32">
        <v>91475</v>
      </c>
      <c r="D7182" s="33" t="s">
        <v>5572</v>
      </c>
      <c r="E7182" s="34">
        <v>-12.9</v>
      </c>
      <c r="F7182" s="34">
        <v>9.3000000000000007</v>
      </c>
      <c r="G7182" s="35">
        <v>278</v>
      </c>
      <c r="H7182" s="35">
        <v>13</v>
      </c>
      <c r="I7182" s="36"/>
    </row>
    <row r="7183" spans="2:9" ht="15.75" thickTop="1" thickBot="1" x14ac:dyDescent="0.25">
      <c r="B7183" s="22">
        <v>7178</v>
      </c>
      <c r="C7183" s="32">
        <v>91477</v>
      </c>
      <c r="D7183" s="33" t="s">
        <v>5573</v>
      </c>
      <c r="E7183" s="34">
        <v>-12.3</v>
      </c>
      <c r="F7183" s="34">
        <v>9.3000000000000007</v>
      </c>
      <c r="G7183" s="35">
        <v>321</v>
      </c>
      <c r="H7183" s="35">
        <v>13</v>
      </c>
      <c r="I7183" s="36"/>
    </row>
    <row r="7184" spans="2:9" ht="15.75" thickTop="1" thickBot="1" x14ac:dyDescent="0.25">
      <c r="B7184" s="22">
        <v>7179</v>
      </c>
      <c r="C7184" s="32">
        <v>91478</v>
      </c>
      <c r="D7184" s="33" t="s">
        <v>5574</v>
      </c>
      <c r="E7184" s="34">
        <v>-12.5</v>
      </c>
      <c r="F7184" s="34">
        <v>9.3000000000000007</v>
      </c>
      <c r="G7184" s="35">
        <v>350</v>
      </c>
      <c r="H7184" s="35">
        <v>13</v>
      </c>
      <c r="I7184" s="36"/>
    </row>
    <row r="7185" spans="2:9" ht="15.75" thickTop="1" thickBot="1" x14ac:dyDescent="0.25">
      <c r="B7185" s="22">
        <v>7180</v>
      </c>
      <c r="C7185" s="32">
        <v>91480</v>
      </c>
      <c r="D7185" s="33" t="s">
        <v>5575</v>
      </c>
      <c r="E7185" s="34">
        <v>-13.2</v>
      </c>
      <c r="F7185" s="34">
        <v>8.9</v>
      </c>
      <c r="G7185" s="35">
        <v>382</v>
      </c>
      <c r="H7185" s="35">
        <v>13</v>
      </c>
      <c r="I7185" s="36"/>
    </row>
    <row r="7186" spans="2:9" ht="15.75" thickTop="1" thickBot="1" x14ac:dyDescent="0.25">
      <c r="B7186" s="22">
        <v>7181</v>
      </c>
      <c r="C7186" s="32">
        <v>91481</v>
      </c>
      <c r="D7186" s="33" t="s">
        <v>5576</v>
      </c>
      <c r="E7186" s="34">
        <v>-13.3</v>
      </c>
      <c r="F7186" s="34">
        <v>9</v>
      </c>
      <c r="G7186" s="35">
        <v>369</v>
      </c>
      <c r="H7186" s="35">
        <v>13</v>
      </c>
      <c r="I7186" s="36"/>
    </row>
    <row r="7187" spans="2:9" ht="15.75" thickTop="1" thickBot="1" x14ac:dyDescent="0.25">
      <c r="B7187" s="22">
        <v>7182</v>
      </c>
      <c r="C7187" s="32">
        <v>91483</v>
      </c>
      <c r="D7187" s="33" t="s">
        <v>5577</v>
      </c>
      <c r="E7187" s="34">
        <v>-12.3</v>
      </c>
      <c r="F7187" s="34">
        <v>9.1999999999999993</v>
      </c>
      <c r="G7187" s="35">
        <v>334</v>
      </c>
      <c r="H7187" s="35">
        <v>13</v>
      </c>
      <c r="I7187" s="36"/>
    </row>
    <row r="7188" spans="2:9" ht="15.75" thickTop="1" thickBot="1" x14ac:dyDescent="0.25">
      <c r="B7188" s="22">
        <v>7183</v>
      </c>
      <c r="C7188" s="32">
        <v>91484</v>
      </c>
      <c r="D7188" s="33" t="s">
        <v>5578</v>
      </c>
      <c r="E7188" s="34">
        <v>-12.4</v>
      </c>
      <c r="F7188" s="34">
        <v>9.1999999999999993</v>
      </c>
      <c r="G7188" s="35">
        <v>343</v>
      </c>
      <c r="H7188" s="35">
        <v>13</v>
      </c>
      <c r="I7188" s="36"/>
    </row>
    <row r="7189" spans="2:9" ht="15.75" thickTop="1" thickBot="1" x14ac:dyDescent="0.25">
      <c r="B7189" s="22">
        <v>7184</v>
      </c>
      <c r="C7189" s="32">
        <v>91486</v>
      </c>
      <c r="D7189" s="33" t="s">
        <v>5579</v>
      </c>
      <c r="E7189" s="34">
        <v>-13.1</v>
      </c>
      <c r="F7189" s="34">
        <v>9.3000000000000007</v>
      </c>
      <c r="G7189" s="35">
        <v>290</v>
      </c>
      <c r="H7189" s="35">
        <v>13</v>
      </c>
      <c r="I7189" s="36"/>
    </row>
    <row r="7190" spans="2:9" ht="15.75" thickTop="1" thickBot="1" x14ac:dyDescent="0.25">
      <c r="B7190" s="22">
        <v>7185</v>
      </c>
      <c r="C7190" s="32">
        <v>91487</v>
      </c>
      <c r="D7190" s="33" t="s">
        <v>5580</v>
      </c>
      <c r="E7190" s="34">
        <v>-13.1</v>
      </c>
      <c r="F7190" s="34">
        <v>9.1</v>
      </c>
      <c r="G7190" s="35">
        <v>321</v>
      </c>
      <c r="H7190" s="35">
        <v>13</v>
      </c>
      <c r="I7190" s="36"/>
    </row>
    <row r="7191" spans="2:9" ht="15.75" thickTop="1" thickBot="1" x14ac:dyDescent="0.25">
      <c r="B7191" s="22">
        <v>7186</v>
      </c>
      <c r="C7191" s="32">
        <v>91489</v>
      </c>
      <c r="D7191" s="33" t="s">
        <v>5271</v>
      </c>
      <c r="E7191" s="34">
        <v>-13.5</v>
      </c>
      <c r="F7191" s="34">
        <v>9.1</v>
      </c>
      <c r="G7191" s="35">
        <v>336</v>
      </c>
      <c r="H7191" s="35">
        <v>13</v>
      </c>
      <c r="I7191" s="36"/>
    </row>
    <row r="7192" spans="2:9" ht="15.75" thickTop="1" thickBot="1" x14ac:dyDescent="0.25">
      <c r="B7192" s="22">
        <v>7187</v>
      </c>
      <c r="C7192" s="32">
        <v>91522</v>
      </c>
      <c r="D7192" s="33" t="s">
        <v>5581</v>
      </c>
      <c r="E7192" s="34">
        <v>-13</v>
      </c>
      <c r="F7192" s="34">
        <v>9.1</v>
      </c>
      <c r="G7192" s="35">
        <v>413</v>
      </c>
      <c r="H7192" s="35">
        <v>13</v>
      </c>
      <c r="I7192" s="36"/>
    </row>
    <row r="7193" spans="2:9" ht="15.75" thickTop="1" thickBot="1" x14ac:dyDescent="0.25">
      <c r="B7193" s="22">
        <v>7188</v>
      </c>
      <c r="C7193" s="32">
        <v>91541</v>
      </c>
      <c r="D7193" s="33" t="s">
        <v>5582</v>
      </c>
      <c r="E7193" s="34">
        <v>-12.3</v>
      </c>
      <c r="F7193" s="34">
        <v>9.1</v>
      </c>
      <c r="G7193" s="35">
        <v>430</v>
      </c>
      <c r="H7193" s="35">
        <v>13</v>
      </c>
      <c r="I7193" s="36"/>
    </row>
    <row r="7194" spans="2:9" ht="15.75" thickTop="1" thickBot="1" x14ac:dyDescent="0.25">
      <c r="B7194" s="22">
        <v>7189</v>
      </c>
      <c r="C7194" s="32">
        <v>91550</v>
      </c>
      <c r="D7194" s="33" t="s">
        <v>5583</v>
      </c>
      <c r="E7194" s="34">
        <v>-12.8</v>
      </c>
      <c r="F7194" s="34">
        <v>8.6999999999999993</v>
      </c>
      <c r="G7194" s="35">
        <v>469</v>
      </c>
      <c r="H7194" s="35">
        <v>13</v>
      </c>
      <c r="I7194" s="36"/>
    </row>
    <row r="7195" spans="2:9" ht="15.75" thickTop="1" thickBot="1" x14ac:dyDescent="0.25">
      <c r="B7195" s="22">
        <v>7190</v>
      </c>
      <c r="C7195" s="32">
        <v>91555</v>
      </c>
      <c r="D7195" s="33" t="s">
        <v>5584</v>
      </c>
      <c r="E7195" s="34">
        <v>-12.8</v>
      </c>
      <c r="F7195" s="34">
        <v>8.9</v>
      </c>
      <c r="G7195" s="35">
        <v>450</v>
      </c>
      <c r="H7195" s="35">
        <v>13</v>
      </c>
      <c r="I7195" s="36"/>
    </row>
    <row r="7196" spans="2:9" ht="15.75" thickTop="1" thickBot="1" x14ac:dyDescent="0.25">
      <c r="B7196" s="22">
        <v>7191</v>
      </c>
      <c r="C7196" s="32">
        <v>91560</v>
      </c>
      <c r="D7196" s="33" t="s">
        <v>5585</v>
      </c>
      <c r="E7196" s="34">
        <v>-13.4</v>
      </c>
      <c r="F7196" s="34">
        <v>8.9</v>
      </c>
      <c r="G7196" s="35">
        <v>408</v>
      </c>
      <c r="H7196" s="35">
        <v>13</v>
      </c>
      <c r="I7196" s="36"/>
    </row>
    <row r="7197" spans="2:9" ht="15.75" thickTop="1" thickBot="1" x14ac:dyDescent="0.25">
      <c r="B7197" s="22">
        <v>7192</v>
      </c>
      <c r="C7197" s="32">
        <v>91564</v>
      </c>
      <c r="D7197" s="33" t="s">
        <v>5586</v>
      </c>
      <c r="E7197" s="34">
        <v>-13.6</v>
      </c>
      <c r="F7197" s="34">
        <v>8.8000000000000007</v>
      </c>
      <c r="G7197" s="35">
        <v>436</v>
      </c>
      <c r="H7197" s="35">
        <v>13</v>
      </c>
      <c r="I7197" s="36"/>
    </row>
    <row r="7198" spans="2:9" ht="15.75" thickTop="1" thickBot="1" x14ac:dyDescent="0.25">
      <c r="B7198" s="22">
        <v>7193</v>
      </c>
      <c r="C7198" s="32">
        <v>91567</v>
      </c>
      <c r="D7198" s="33" t="s">
        <v>5587</v>
      </c>
      <c r="E7198" s="34">
        <v>-12.7</v>
      </c>
      <c r="F7198" s="34">
        <v>9</v>
      </c>
      <c r="G7198" s="35">
        <v>420</v>
      </c>
      <c r="H7198" s="35">
        <v>13</v>
      </c>
      <c r="I7198" s="36"/>
    </row>
    <row r="7199" spans="2:9" ht="15.75" thickTop="1" thickBot="1" x14ac:dyDescent="0.25">
      <c r="B7199" s="22">
        <v>7194</v>
      </c>
      <c r="C7199" s="32">
        <v>91572</v>
      </c>
      <c r="D7199" s="33" t="s">
        <v>3408</v>
      </c>
      <c r="E7199" s="34">
        <v>-13.1</v>
      </c>
      <c r="F7199" s="34">
        <v>8.6999999999999993</v>
      </c>
      <c r="G7199" s="35">
        <v>464</v>
      </c>
      <c r="H7199" s="35">
        <v>13</v>
      </c>
      <c r="I7199" s="36"/>
    </row>
    <row r="7200" spans="2:9" ht="15.75" thickTop="1" thickBot="1" x14ac:dyDescent="0.25">
      <c r="B7200" s="22">
        <v>7195</v>
      </c>
      <c r="C7200" s="32">
        <v>91575</v>
      </c>
      <c r="D7200" s="33" t="s">
        <v>5588</v>
      </c>
      <c r="E7200" s="34">
        <v>-13.5</v>
      </c>
      <c r="F7200" s="34">
        <v>8.9</v>
      </c>
      <c r="G7200" s="35">
        <v>427</v>
      </c>
      <c r="H7200" s="35">
        <v>13</v>
      </c>
      <c r="I7200" s="36"/>
    </row>
    <row r="7201" spans="2:9" ht="15.75" thickTop="1" thickBot="1" x14ac:dyDescent="0.25">
      <c r="B7201" s="22">
        <v>7196</v>
      </c>
      <c r="C7201" s="32">
        <v>91578</v>
      </c>
      <c r="D7201" s="33" t="s">
        <v>5589</v>
      </c>
      <c r="E7201" s="34">
        <v>-13.1</v>
      </c>
      <c r="F7201" s="34">
        <v>8.6999999999999993</v>
      </c>
      <c r="G7201" s="35">
        <v>477</v>
      </c>
      <c r="H7201" s="35">
        <v>13</v>
      </c>
      <c r="I7201" s="36"/>
    </row>
    <row r="7202" spans="2:9" ht="15.75" thickTop="1" thickBot="1" x14ac:dyDescent="0.25">
      <c r="B7202" s="22">
        <v>7197</v>
      </c>
      <c r="C7202" s="32">
        <v>91580</v>
      </c>
      <c r="D7202" s="33" t="s">
        <v>5590</v>
      </c>
      <c r="E7202" s="34">
        <v>-13.5</v>
      </c>
      <c r="F7202" s="34">
        <v>8.6999999999999993</v>
      </c>
      <c r="G7202" s="35">
        <v>449</v>
      </c>
      <c r="H7202" s="35">
        <v>13</v>
      </c>
      <c r="I7202" s="36"/>
    </row>
    <row r="7203" spans="2:9" ht="15.75" thickTop="1" thickBot="1" x14ac:dyDescent="0.25">
      <c r="B7203" s="22">
        <v>7198</v>
      </c>
      <c r="C7203" s="32">
        <v>91583</v>
      </c>
      <c r="D7203" s="33" t="s">
        <v>5591</v>
      </c>
      <c r="E7203" s="34">
        <v>-12.8</v>
      </c>
      <c r="F7203" s="34">
        <v>8.9</v>
      </c>
      <c r="G7203" s="35">
        <v>451</v>
      </c>
      <c r="H7203" s="35">
        <v>13</v>
      </c>
      <c r="I7203" s="36"/>
    </row>
    <row r="7204" spans="2:9" ht="15.75" thickTop="1" thickBot="1" x14ac:dyDescent="0.25">
      <c r="B7204" s="22">
        <v>7199</v>
      </c>
      <c r="C7204" s="32">
        <v>91586</v>
      </c>
      <c r="D7204" s="33" t="s">
        <v>455</v>
      </c>
      <c r="E7204" s="34">
        <v>-13.3</v>
      </c>
      <c r="F7204" s="34">
        <v>8.8000000000000007</v>
      </c>
      <c r="G7204" s="35">
        <v>442</v>
      </c>
      <c r="H7204" s="35">
        <v>13</v>
      </c>
      <c r="I7204" s="36"/>
    </row>
    <row r="7205" spans="2:9" ht="15.75" thickTop="1" thickBot="1" x14ac:dyDescent="0.25">
      <c r="B7205" s="22">
        <v>7200</v>
      </c>
      <c r="C7205" s="32">
        <v>91587</v>
      </c>
      <c r="D7205" s="33" t="s">
        <v>4515</v>
      </c>
      <c r="E7205" s="34">
        <v>-12.3</v>
      </c>
      <c r="F7205" s="34">
        <v>9.1</v>
      </c>
      <c r="G7205" s="35">
        <v>428</v>
      </c>
      <c r="H7205" s="35">
        <v>13</v>
      </c>
      <c r="I7205" s="36"/>
    </row>
    <row r="7206" spans="2:9" ht="15.75" thickTop="1" thickBot="1" x14ac:dyDescent="0.25">
      <c r="B7206" s="22">
        <v>7201</v>
      </c>
      <c r="C7206" s="32">
        <v>91589</v>
      </c>
      <c r="D7206" s="33" t="s">
        <v>5592</v>
      </c>
      <c r="E7206" s="34">
        <v>-13.1</v>
      </c>
      <c r="F7206" s="34">
        <v>8.5</v>
      </c>
      <c r="G7206" s="35">
        <v>503</v>
      </c>
      <c r="H7206" s="35">
        <v>13</v>
      </c>
      <c r="I7206" s="36"/>
    </row>
    <row r="7207" spans="2:9" ht="15.75" thickTop="1" thickBot="1" x14ac:dyDescent="0.25">
      <c r="B7207" s="22">
        <v>7202</v>
      </c>
      <c r="C7207" s="32">
        <v>91590</v>
      </c>
      <c r="D7207" s="33" t="s">
        <v>4727</v>
      </c>
      <c r="E7207" s="34">
        <v>-13.2</v>
      </c>
      <c r="F7207" s="34">
        <v>9</v>
      </c>
      <c r="G7207" s="35">
        <v>380</v>
      </c>
      <c r="H7207" s="35">
        <v>13</v>
      </c>
      <c r="I7207" s="36"/>
    </row>
    <row r="7208" spans="2:9" ht="15.75" thickTop="1" thickBot="1" x14ac:dyDescent="0.25">
      <c r="B7208" s="22">
        <v>7203</v>
      </c>
      <c r="C7208" s="32">
        <v>91592</v>
      </c>
      <c r="D7208" s="33" t="s">
        <v>5593</v>
      </c>
      <c r="E7208" s="34">
        <v>-12.9</v>
      </c>
      <c r="F7208" s="34">
        <v>8.9</v>
      </c>
      <c r="G7208" s="35">
        <v>447</v>
      </c>
      <c r="H7208" s="35">
        <v>13</v>
      </c>
      <c r="I7208" s="36"/>
    </row>
    <row r="7209" spans="2:9" ht="15.75" thickTop="1" thickBot="1" x14ac:dyDescent="0.25">
      <c r="B7209" s="22">
        <v>7204</v>
      </c>
      <c r="C7209" s="32">
        <v>91593</v>
      </c>
      <c r="D7209" s="33" t="s">
        <v>5594</v>
      </c>
      <c r="E7209" s="34">
        <v>-12.3</v>
      </c>
      <c r="F7209" s="34">
        <v>9.4</v>
      </c>
      <c r="G7209" s="35">
        <v>330</v>
      </c>
      <c r="H7209" s="35">
        <v>13</v>
      </c>
      <c r="I7209" s="36"/>
    </row>
    <row r="7210" spans="2:9" ht="15.75" thickTop="1" thickBot="1" x14ac:dyDescent="0.25">
      <c r="B7210" s="22">
        <v>7205</v>
      </c>
      <c r="C7210" s="32">
        <v>91595</v>
      </c>
      <c r="D7210" s="33" t="s">
        <v>5595</v>
      </c>
      <c r="E7210" s="34">
        <v>-13</v>
      </c>
      <c r="F7210" s="34">
        <v>8.6999999999999993</v>
      </c>
      <c r="G7210" s="35">
        <v>467</v>
      </c>
      <c r="H7210" s="35">
        <v>13</v>
      </c>
      <c r="I7210" s="36"/>
    </row>
    <row r="7211" spans="2:9" ht="15.75" thickTop="1" thickBot="1" x14ac:dyDescent="0.25">
      <c r="B7211" s="22">
        <v>7206</v>
      </c>
      <c r="C7211" s="32">
        <v>91596</v>
      </c>
      <c r="D7211" s="33" t="s">
        <v>5596</v>
      </c>
      <c r="E7211" s="34">
        <v>-12.9</v>
      </c>
      <c r="F7211" s="34">
        <v>8.6999999999999993</v>
      </c>
      <c r="G7211" s="35">
        <v>471</v>
      </c>
      <c r="H7211" s="35">
        <v>13</v>
      </c>
      <c r="I7211" s="36"/>
    </row>
    <row r="7212" spans="2:9" ht="15.75" thickTop="1" thickBot="1" x14ac:dyDescent="0.25">
      <c r="B7212" s="22">
        <v>7207</v>
      </c>
      <c r="C7212" s="32">
        <v>91598</v>
      </c>
      <c r="D7212" s="33" t="s">
        <v>5597</v>
      </c>
      <c r="E7212" s="34">
        <v>-13.2</v>
      </c>
      <c r="F7212" s="34">
        <v>8.5</v>
      </c>
      <c r="G7212" s="35">
        <v>507</v>
      </c>
      <c r="H7212" s="35">
        <v>13</v>
      </c>
      <c r="I7212" s="36"/>
    </row>
    <row r="7213" spans="2:9" ht="15.75" thickTop="1" thickBot="1" x14ac:dyDescent="0.25">
      <c r="B7213" s="22">
        <v>7208</v>
      </c>
      <c r="C7213" s="32">
        <v>91599</v>
      </c>
      <c r="D7213" s="33" t="s">
        <v>5598</v>
      </c>
      <c r="E7213" s="34">
        <v>-13</v>
      </c>
      <c r="F7213" s="34">
        <v>8.6999999999999993</v>
      </c>
      <c r="G7213" s="35">
        <v>473</v>
      </c>
      <c r="H7213" s="35">
        <v>13</v>
      </c>
      <c r="I7213" s="36"/>
    </row>
    <row r="7214" spans="2:9" ht="15.75" thickTop="1" thickBot="1" x14ac:dyDescent="0.25">
      <c r="B7214" s="22">
        <v>7209</v>
      </c>
      <c r="C7214" s="32">
        <v>91601</v>
      </c>
      <c r="D7214" s="33" t="s">
        <v>5599</v>
      </c>
      <c r="E7214" s="34">
        <v>-12.9</v>
      </c>
      <c r="F7214" s="34">
        <v>8.6999999999999993</v>
      </c>
      <c r="G7214" s="35">
        <v>472</v>
      </c>
      <c r="H7214" s="35">
        <v>13</v>
      </c>
      <c r="I7214" s="36"/>
    </row>
    <row r="7215" spans="2:9" ht="15.75" thickTop="1" thickBot="1" x14ac:dyDescent="0.25">
      <c r="B7215" s="22">
        <v>7210</v>
      </c>
      <c r="C7215" s="32">
        <v>91602</v>
      </c>
      <c r="D7215" s="33" t="s">
        <v>5600</v>
      </c>
      <c r="E7215" s="34">
        <v>-12.9</v>
      </c>
      <c r="F7215" s="34">
        <v>8.6</v>
      </c>
      <c r="G7215" s="35">
        <v>480</v>
      </c>
      <c r="H7215" s="35">
        <v>13</v>
      </c>
      <c r="I7215" s="36"/>
    </row>
    <row r="7216" spans="2:9" ht="15.75" thickTop="1" thickBot="1" x14ac:dyDescent="0.25">
      <c r="B7216" s="22">
        <v>7211</v>
      </c>
      <c r="C7216" s="32">
        <v>91604</v>
      </c>
      <c r="D7216" s="33" t="s">
        <v>5601</v>
      </c>
      <c r="E7216" s="34">
        <v>-13.1</v>
      </c>
      <c r="F7216" s="34">
        <v>8.6</v>
      </c>
      <c r="G7216" s="35">
        <v>479</v>
      </c>
      <c r="H7216" s="35">
        <v>13</v>
      </c>
      <c r="I7216" s="36"/>
    </row>
    <row r="7217" spans="2:9" ht="15.75" thickTop="1" thickBot="1" x14ac:dyDescent="0.25">
      <c r="B7217" s="22">
        <v>7212</v>
      </c>
      <c r="C7217" s="32">
        <v>91605</v>
      </c>
      <c r="D7217" s="33" t="s">
        <v>5602</v>
      </c>
      <c r="E7217" s="34">
        <v>-12.4</v>
      </c>
      <c r="F7217" s="34">
        <v>9.1</v>
      </c>
      <c r="G7217" s="35">
        <v>399</v>
      </c>
      <c r="H7217" s="35">
        <v>13</v>
      </c>
      <c r="I7217" s="36"/>
    </row>
    <row r="7218" spans="2:9" ht="15.75" thickTop="1" thickBot="1" x14ac:dyDescent="0.25">
      <c r="B7218" s="22">
        <v>7213</v>
      </c>
      <c r="C7218" s="32">
        <v>91607</v>
      </c>
      <c r="D7218" s="33" t="s">
        <v>5603</v>
      </c>
      <c r="E7218" s="34">
        <v>-12.3</v>
      </c>
      <c r="F7218" s="34">
        <v>9.1999999999999993</v>
      </c>
      <c r="G7218" s="35">
        <v>404</v>
      </c>
      <c r="H7218" s="35">
        <v>13</v>
      </c>
      <c r="I7218" s="36"/>
    </row>
    <row r="7219" spans="2:9" ht="15.75" thickTop="1" thickBot="1" x14ac:dyDescent="0.25">
      <c r="B7219" s="22">
        <v>7214</v>
      </c>
      <c r="C7219" s="32">
        <v>91608</v>
      </c>
      <c r="D7219" s="33" t="s">
        <v>5604</v>
      </c>
      <c r="E7219" s="34">
        <v>-12.9</v>
      </c>
      <c r="F7219" s="34">
        <v>8.9</v>
      </c>
      <c r="G7219" s="35">
        <v>449</v>
      </c>
      <c r="H7219" s="35">
        <v>13</v>
      </c>
      <c r="I7219" s="36"/>
    </row>
    <row r="7220" spans="2:9" ht="15.75" thickTop="1" thickBot="1" x14ac:dyDescent="0.25">
      <c r="B7220" s="22">
        <v>7215</v>
      </c>
      <c r="C7220" s="32">
        <v>91610</v>
      </c>
      <c r="D7220" s="33" t="s">
        <v>5605</v>
      </c>
      <c r="E7220" s="34">
        <v>-12.4</v>
      </c>
      <c r="F7220" s="34">
        <v>9.1</v>
      </c>
      <c r="G7220" s="35">
        <v>414</v>
      </c>
      <c r="H7220" s="35">
        <v>13</v>
      </c>
      <c r="I7220" s="36"/>
    </row>
    <row r="7221" spans="2:9" ht="15.75" thickTop="1" thickBot="1" x14ac:dyDescent="0.25">
      <c r="B7221" s="22">
        <v>7216</v>
      </c>
      <c r="C7221" s="32">
        <v>91611</v>
      </c>
      <c r="D7221" s="33" t="s">
        <v>5606</v>
      </c>
      <c r="E7221" s="34">
        <v>-13.1</v>
      </c>
      <c r="F7221" s="34">
        <v>8.9</v>
      </c>
      <c r="G7221" s="35">
        <v>417</v>
      </c>
      <c r="H7221" s="35">
        <v>13</v>
      </c>
      <c r="I7221" s="36"/>
    </row>
    <row r="7222" spans="2:9" ht="15.75" thickTop="1" thickBot="1" x14ac:dyDescent="0.25">
      <c r="B7222" s="22">
        <v>7217</v>
      </c>
      <c r="C7222" s="32">
        <v>91613</v>
      </c>
      <c r="D7222" s="33" t="s">
        <v>5607</v>
      </c>
      <c r="E7222" s="34">
        <v>-12.4</v>
      </c>
      <c r="F7222" s="34">
        <v>9.1999999999999993</v>
      </c>
      <c r="G7222" s="35">
        <v>363</v>
      </c>
      <c r="H7222" s="35">
        <v>13</v>
      </c>
      <c r="I7222" s="36"/>
    </row>
    <row r="7223" spans="2:9" ht="15.75" thickTop="1" thickBot="1" x14ac:dyDescent="0.25">
      <c r="B7223" s="22">
        <v>7218</v>
      </c>
      <c r="C7223" s="32">
        <v>91614</v>
      </c>
      <c r="D7223" s="33" t="s">
        <v>5608</v>
      </c>
      <c r="E7223" s="34">
        <v>-12.6</v>
      </c>
      <c r="F7223" s="34">
        <v>8.8000000000000007</v>
      </c>
      <c r="G7223" s="35">
        <v>450</v>
      </c>
      <c r="H7223" s="35">
        <v>13</v>
      </c>
      <c r="I7223" s="36"/>
    </row>
    <row r="7224" spans="2:9" ht="15.75" thickTop="1" thickBot="1" x14ac:dyDescent="0.25">
      <c r="B7224" s="22">
        <v>7219</v>
      </c>
      <c r="C7224" s="32">
        <v>91616</v>
      </c>
      <c r="D7224" s="33" t="s">
        <v>5609</v>
      </c>
      <c r="E7224" s="34">
        <v>-12.7</v>
      </c>
      <c r="F7224" s="34">
        <v>8.8000000000000007</v>
      </c>
      <c r="G7224" s="35">
        <v>472</v>
      </c>
      <c r="H7224" s="35">
        <v>13</v>
      </c>
      <c r="I7224" s="36"/>
    </row>
    <row r="7225" spans="2:9" ht="15.75" thickTop="1" thickBot="1" x14ac:dyDescent="0.25">
      <c r="B7225" s="22">
        <v>7220</v>
      </c>
      <c r="C7225" s="32">
        <v>91617</v>
      </c>
      <c r="D7225" s="33" t="s">
        <v>5610</v>
      </c>
      <c r="E7225" s="34">
        <v>-13</v>
      </c>
      <c r="F7225" s="34">
        <v>8.9</v>
      </c>
      <c r="G7225" s="35">
        <v>436</v>
      </c>
      <c r="H7225" s="35">
        <v>13</v>
      </c>
      <c r="I7225" s="36"/>
    </row>
    <row r="7226" spans="2:9" ht="15.75" thickTop="1" thickBot="1" x14ac:dyDescent="0.25">
      <c r="B7226" s="22">
        <v>7221</v>
      </c>
      <c r="C7226" s="32">
        <v>91619</v>
      </c>
      <c r="D7226" s="33" t="s">
        <v>5611</v>
      </c>
      <c r="E7226" s="34">
        <v>-12.8</v>
      </c>
      <c r="F7226" s="34">
        <v>9.1</v>
      </c>
      <c r="G7226" s="35">
        <v>377</v>
      </c>
      <c r="H7226" s="35">
        <v>13</v>
      </c>
      <c r="I7226" s="36"/>
    </row>
    <row r="7227" spans="2:9" ht="15.75" thickTop="1" thickBot="1" x14ac:dyDescent="0.25">
      <c r="B7227" s="22">
        <v>7222</v>
      </c>
      <c r="C7227" s="32">
        <v>91620</v>
      </c>
      <c r="D7227" s="33" t="s">
        <v>5612</v>
      </c>
      <c r="E7227" s="34">
        <v>-12.3</v>
      </c>
      <c r="F7227" s="34">
        <v>9.1</v>
      </c>
      <c r="G7227" s="35">
        <v>414</v>
      </c>
      <c r="H7227" s="35">
        <v>13</v>
      </c>
      <c r="I7227" s="36"/>
    </row>
    <row r="7228" spans="2:9" ht="15.75" thickTop="1" thickBot="1" x14ac:dyDescent="0.25">
      <c r="B7228" s="22">
        <v>7223</v>
      </c>
      <c r="C7228" s="32">
        <v>91622</v>
      </c>
      <c r="D7228" s="33" t="s">
        <v>5613</v>
      </c>
      <c r="E7228" s="34">
        <v>-13.3</v>
      </c>
      <c r="F7228" s="34">
        <v>8.9</v>
      </c>
      <c r="G7228" s="35">
        <v>423</v>
      </c>
      <c r="H7228" s="35">
        <v>13</v>
      </c>
      <c r="I7228" s="36"/>
    </row>
    <row r="7229" spans="2:9" ht="15.75" thickTop="1" thickBot="1" x14ac:dyDescent="0.25">
      <c r="B7229" s="22">
        <v>7224</v>
      </c>
      <c r="C7229" s="32">
        <v>91623</v>
      </c>
      <c r="D7229" s="33" t="s">
        <v>5614</v>
      </c>
      <c r="E7229" s="34">
        <v>-13.2</v>
      </c>
      <c r="F7229" s="34">
        <v>9</v>
      </c>
      <c r="G7229" s="35">
        <v>399</v>
      </c>
      <c r="H7229" s="35">
        <v>13</v>
      </c>
      <c r="I7229" s="36"/>
    </row>
    <row r="7230" spans="2:9" ht="15.75" thickTop="1" thickBot="1" x14ac:dyDescent="0.25">
      <c r="B7230" s="22">
        <v>7225</v>
      </c>
      <c r="C7230" s="32">
        <v>91625</v>
      </c>
      <c r="D7230" s="33" t="s">
        <v>5615</v>
      </c>
      <c r="E7230" s="34">
        <v>-12.8</v>
      </c>
      <c r="F7230" s="34">
        <v>8.8000000000000007</v>
      </c>
      <c r="G7230" s="35">
        <v>466</v>
      </c>
      <c r="H7230" s="35">
        <v>13</v>
      </c>
      <c r="I7230" s="36"/>
    </row>
    <row r="7231" spans="2:9" ht="15.75" thickTop="1" thickBot="1" x14ac:dyDescent="0.25">
      <c r="B7231" s="22">
        <v>7226</v>
      </c>
      <c r="C7231" s="32">
        <v>91626</v>
      </c>
      <c r="D7231" s="33" t="s">
        <v>3754</v>
      </c>
      <c r="E7231" s="34">
        <v>-12.9</v>
      </c>
      <c r="F7231" s="34">
        <v>8.6</v>
      </c>
      <c r="G7231" s="35">
        <v>485</v>
      </c>
      <c r="H7231" s="35">
        <v>13</v>
      </c>
      <c r="I7231" s="36"/>
    </row>
    <row r="7232" spans="2:9" ht="15.75" thickTop="1" thickBot="1" x14ac:dyDescent="0.25">
      <c r="B7232" s="22">
        <v>7227</v>
      </c>
      <c r="C7232" s="32">
        <v>91628</v>
      </c>
      <c r="D7232" s="33" t="s">
        <v>5616</v>
      </c>
      <c r="E7232" s="34">
        <v>-12.5</v>
      </c>
      <c r="F7232" s="34">
        <v>9.1</v>
      </c>
      <c r="G7232" s="35">
        <v>422</v>
      </c>
      <c r="H7232" s="35">
        <v>13</v>
      </c>
      <c r="I7232" s="36"/>
    </row>
    <row r="7233" spans="2:9" ht="15.75" thickTop="1" thickBot="1" x14ac:dyDescent="0.25">
      <c r="B7233" s="22">
        <v>7228</v>
      </c>
      <c r="C7233" s="32">
        <v>91629</v>
      </c>
      <c r="D7233" s="33" t="s">
        <v>5617</v>
      </c>
      <c r="E7233" s="34">
        <v>-13.2</v>
      </c>
      <c r="F7233" s="34">
        <v>9</v>
      </c>
      <c r="G7233" s="35">
        <v>396</v>
      </c>
      <c r="H7233" s="35">
        <v>13</v>
      </c>
      <c r="I7233" s="36"/>
    </row>
    <row r="7234" spans="2:9" ht="15.75" thickTop="1" thickBot="1" x14ac:dyDescent="0.25">
      <c r="B7234" s="22">
        <v>7229</v>
      </c>
      <c r="C7234" s="32">
        <v>91631</v>
      </c>
      <c r="D7234" s="33" t="s">
        <v>2435</v>
      </c>
      <c r="E7234" s="34">
        <v>-12.5</v>
      </c>
      <c r="F7234" s="34">
        <v>9.1</v>
      </c>
      <c r="G7234" s="35">
        <v>423</v>
      </c>
      <c r="H7234" s="35">
        <v>13</v>
      </c>
      <c r="I7234" s="36"/>
    </row>
    <row r="7235" spans="2:9" ht="15.75" thickTop="1" thickBot="1" x14ac:dyDescent="0.25">
      <c r="B7235" s="22">
        <v>7230</v>
      </c>
      <c r="C7235" s="32">
        <v>91632</v>
      </c>
      <c r="D7235" s="33" t="s">
        <v>5618</v>
      </c>
      <c r="E7235" s="34">
        <v>-12.9</v>
      </c>
      <c r="F7235" s="34">
        <v>8.8000000000000007</v>
      </c>
      <c r="G7235" s="35">
        <v>442</v>
      </c>
      <c r="H7235" s="35">
        <v>13</v>
      </c>
      <c r="I7235" s="36"/>
    </row>
    <row r="7236" spans="2:9" ht="15.75" thickTop="1" thickBot="1" x14ac:dyDescent="0.25">
      <c r="B7236" s="22">
        <v>7231</v>
      </c>
      <c r="C7236" s="32">
        <v>91634</v>
      </c>
      <c r="D7236" s="33" t="s">
        <v>5619</v>
      </c>
      <c r="E7236" s="34">
        <v>-12.6</v>
      </c>
      <c r="F7236" s="34">
        <v>8.8000000000000007</v>
      </c>
      <c r="G7236" s="35">
        <v>449</v>
      </c>
      <c r="H7236" s="35">
        <v>13</v>
      </c>
      <c r="I7236" s="36"/>
    </row>
    <row r="7237" spans="2:9" ht="15.75" thickTop="1" thickBot="1" x14ac:dyDescent="0.25">
      <c r="B7237" s="22">
        <v>7232</v>
      </c>
      <c r="C7237" s="32">
        <v>91635</v>
      </c>
      <c r="D7237" s="33" t="s">
        <v>5620</v>
      </c>
      <c r="E7237" s="34">
        <v>-12.8</v>
      </c>
      <c r="F7237" s="34">
        <v>8.9</v>
      </c>
      <c r="G7237" s="35">
        <v>453</v>
      </c>
      <c r="H7237" s="35">
        <v>13</v>
      </c>
      <c r="I7237" s="36"/>
    </row>
    <row r="7238" spans="2:9" ht="15.75" thickTop="1" thickBot="1" x14ac:dyDescent="0.25">
      <c r="B7238" s="22">
        <v>7233</v>
      </c>
      <c r="C7238" s="32">
        <v>91637</v>
      </c>
      <c r="D7238" s="33" t="s">
        <v>5621</v>
      </c>
      <c r="E7238" s="34">
        <v>-12.8</v>
      </c>
      <c r="F7238" s="34">
        <v>8.8000000000000007</v>
      </c>
      <c r="G7238" s="35">
        <v>461</v>
      </c>
      <c r="H7238" s="35">
        <v>13</v>
      </c>
      <c r="I7238" s="36"/>
    </row>
    <row r="7239" spans="2:9" ht="15.75" thickTop="1" thickBot="1" x14ac:dyDescent="0.25">
      <c r="B7239" s="22">
        <v>7234</v>
      </c>
      <c r="C7239" s="32">
        <v>91639</v>
      </c>
      <c r="D7239" s="33" t="s">
        <v>5622</v>
      </c>
      <c r="E7239" s="34">
        <v>-13.5</v>
      </c>
      <c r="F7239" s="34">
        <v>8.8000000000000007</v>
      </c>
      <c r="G7239" s="35">
        <v>448</v>
      </c>
      <c r="H7239" s="35">
        <v>13</v>
      </c>
      <c r="I7239" s="36"/>
    </row>
    <row r="7240" spans="2:9" ht="15.75" thickTop="1" thickBot="1" x14ac:dyDescent="0.25">
      <c r="B7240" s="22">
        <v>7235</v>
      </c>
      <c r="C7240" s="32">
        <v>91710</v>
      </c>
      <c r="D7240" s="33" t="s">
        <v>5623</v>
      </c>
      <c r="E7240" s="34">
        <v>-13.1</v>
      </c>
      <c r="F7240" s="34">
        <v>9.1</v>
      </c>
      <c r="G7240" s="35">
        <v>426</v>
      </c>
      <c r="H7240" s="35">
        <v>13</v>
      </c>
      <c r="I7240" s="36"/>
    </row>
    <row r="7241" spans="2:9" ht="15.75" thickTop="1" thickBot="1" x14ac:dyDescent="0.25">
      <c r="B7241" s="22">
        <v>7236</v>
      </c>
      <c r="C7241" s="32">
        <v>91717</v>
      </c>
      <c r="D7241" s="33" t="s">
        <v>5624</v>
      </c>
      <c r="E7241" s="34">
        <v>-13.1</v>
      </c>
      <c r="F7241" s="34">
        <v>8.6999999999999993</v>
      </c>
      <c r="G7241" s="35">
        <v>476</v>
      </c>
      <c r="H7241" s="35">
        <v>13</v>
      </c>
      <c r="I7241" s="36"/>
    </row>
    <row r="7242" spans="2:9" ht="15.75" thickTop="1" thickBot="1" x14ac:dyDescent="0.25">
      <c r="B7242" s="22">
        <v>7237</v>
      </c>
      <c r="C7242" s="32">
        <v>91719</v>
      </c>
      <c r="D7242" s="33" t="s">
        <v>5625</v>
      </c>
      <c r="E7242" s="34">
        <v>-13.3</v>
      </c>
      <c r="F7242" s="34">
        <v>8.1999999999999993</v>
      </c>
      <c r="G7242" s="35">
        <v>578</v>
      </c>
      <c r="H7242" s="35">
        <v>13</v>
      </c>
      <c r="I7242" s="36"/>
    </row>
    <row r="7243" spans="2:9" ht="15.75" thickTop="1" thickBot="1" x14ac:dyDescent="0.25">
      <c r="B7243" s="22">
        <v>7238</v>
      </c>
      <c r="C7243" s="32">
        <v>91720</v>
      </c>
      <c r="D7243" s="33" t="s">
        <v>5626</v>
      </c>
      <c r="E7243" s="34">
        <v>-13.7</v>
      </c>
      <c r="F7243" s="34">
        <v>8.6</v>
      </c>
      <c r="G7243" s="35">
        <v>493</v>
      </c>
      <c r="H7243" s="35">
        <v>13</v>
      </c>
      <c r="I7243" s="36"/>
    </row>
    <row r="7244" spans="2:9" ht="15.75" thickTop="1" thickBot="1" x14ac:dyDescent="0.25">
      <c r="B7244" s="22">
        <v>7239</v>
      </c>
      <c r="C7244" s="32">
        <v>91722</v>
      </c>
      <c r="D7244" s="33" t="s">
        <v>5627</v>
      </c>
      <c r="E7244" s="34">
        <v>-13.2</v>
      </c>
      <c r="F7244" s="34">
        <v>8.6</v>
      </c>
      <c r="G7244" s="35">
        <v>496</v>
      </c>
      <c r="H7244" s="35">
        <v>13</v>
      </c>
      <c r="I7244" s="36"/>
    </row>
    <row r="7245" spans="2:9" ht="15.75" thickTop="1" thickBot="1" x14ac:dyDescent="0.25">
      <c r="B7245" s="22">
        <v>7240</v>
      </c>
      <c r="C7245" s="32">
        <v>91723</v>
      </c>
      <c r="D7245" s="33" t="s">
        <v>5628</v>
      </c>
      <c r="E7245" s="34">
        <v>-13.2</v>
      </c>
      <c r="F7245" s="34">
        <v>9</v>
      </c>
      <c r="G7245" s="35">
        <v>450</v>
      </c>
      <c r="H7245" s="35">
        <v>13</v>
      </c>
      <c r="I7245" s="36"/>
    </row>
    <row r="7246" spans="2:9" ht="15.75" thickTop="1" thickBot="1" x14ac:dyDescent="0.25">
      <c r="B7246" s="22">
        <v>7241</v>
      </c>
      <c r="C7246" s="32">
        <v>91725</v>
      </c>
      <c r="D7246" s="33" t="s">
        <v>5046</v>
      </c>
      <c r="E7246" s="34">
        <v>-13</v>
      </c>
      <c r="F7246" s="34">
        <v>8.6</v>
      </c>
      <c r="G7246" s="35">
        <v>499</v>
      </c>
      <c r="H7246" s="35">
        <v>13</v>
      </c>
      <c r="I7246" s="36"/>
    </row>
    <row r="7247" spans="2:9" ht="15.75" thickTop="1" thickBot="1" x14ac:dyDescent="0.25">
      <c r="B7247" s="22">
        <v>7242</v>
      </c>
      <c r="C7247" s="32">
        <v>91726</v>
      </c>
      <c r="D7247" s="33" t="s">
        <v>5629</v>
      </c>
      <c r="E7247" s="34">
        <v>-12.7</v>
      </c>
      <c r="F7247" s="34">
        <v>8.9</v>
      </c>
      <c r="G7247" s="35">
        <v>433</v>
      </c>
      <c r="H7247" s="35">
        <v>13</v>
      </c>
      <c r="I7247" s="36"/>
    </row>
    <row r="7248" spans="2:9" ht="15.75" thickTop="1" thickBot="1" x14ac:dyDescent="0.25">
      <c r="B7248" s="22">
        <v>7243</v>
      </c>
      <c r="C7248" s="32">
        <v>91728</v>
      </c>
      <c r="D7248" s="33" t="s">
        <v>5630</v>
      </c>
      <c r="E7248" s="34">
        <v>-13.1</v>
      </c>
      <c r="F7248" s="34">
        <v>8.6999999999999993</v>
      </c>
      <c r="G7248" s="35">
        <v>483</v>
      </c>
      <c r="H7248" s="35">
        <v>13</v>
      </c>
      <c r="I7248" s="36"/>
    </row>
    <row r="7249" spans="2:9" ht="15.75" thickTop="1" thickBot="1" x14ac:dyDescent="0.25">
      <c r="B7249" s="22">
        <v>7244</v>
      </c>
      <c r="C7249" s="32">
        <v>91729</v>
      </c>
      <c r="D7249" s="33" t="s">
        <v>5631</v>
      </c>
      <c r="E7249" s="34">
        <v>-13.6</v>
      </c>
      <c r="F7249" s="34">
        <v>8.8000000000000007</v>
      </c>
      <c r="G7249" s="35">
        <v>460</v>
      </c>
      <c r="H7249" s="35">
        <v>13</v>
      </c>
      <c r="I7249" s="36"/>
    </row>
    <row r="7250" spans="2:9" ht="15.75" thickTop="1" thickBot="1" x14ac:dyDescent="0.25">
      <c r="B7250" s="22">
        <v>7245</v>
      </c>
      <c r="C7250" s="32">
        <v>91731</v>
      </c>
      <c r="D7250" s="33" t="s">
        <v>5632</v>
      </c>
      <c r="E7250" s="34">
        <v>-12.8</v>
      </c>
      <c r="F7250" s="34">
        <v>8.6999999999999993</v>
      </c>
      <c r="G7250" s="35">
        <v>466</v>
      </c>
      <c r="H7250" s="35">
        <v>13</v>
      </c>
      <c r="I7250" s="36"/>
    </row>
    <row r="7251" spans="2:9" ht="15.75" thickTop="1" thickBot="1" x14ac:dyDescent="0.25">
      <c r="B7251" s="22">
        <v>7246</v>
      </c>
      <c r="C7251" s="32">
        <v>91732</v>
      </c>
      <c r="D7251" s="33" t="s">
        <v>5633</v>
      </c>
      <c r="E7251" s="34">
        <v>-13.4</v>
      </c>
      <c r="F7251" s="34">
        <v>8.9</v>
      </c>
      <c r="G7251" s="35">
        <v>433</v>
      </c>
      <c r="H7251" s="35">
        <v>13</v>
      </c>
      <c r="I7251" s="36"/>
    </row>
    <row r="7252" spans="2:9" ht="15.75" thickTop="1" thickBot="1" x14ac:dyDescent="0.25">
      <c r="B7252" s="22">
        <v>7247</v>
      </c>
      <c r="C7252" s="32">
        <v>91734</v>
      </c>
      <c r="D7252" s="33" t="s">
        <v>5634</v>
      </c>
      <c r="E7252" s="34">
        <v>-13.4</v>
      </c>
      <c r="F7252" s="34">
        <v>8.9</v>
      </c>
      <c r="G7252" s="35">
        <v>416</v>
      </c>
      <c r="H7252" s="35">
        <v>13</v>
      </c>
      <c r="I7252" s="36"/>
    </row>
    <row r="7253" spans="2:9" ht="15.75" thickTop="1" thickBot="1" x14ac:dyDescent="0.25">
      <c r="B7253" s="22">
        <v>7248</v>
      </c>
      <c r="C7253" s="32">
        <v>91735</v>
      </c>
      <c r="D7253" s="33" t="s">
        <v>5635</v>
      </c>
      <c r="E7253" s="34">
        <v>-13.3</v>
      </c>
      <c r="F7253" s="34">
        <v>9.1</v>
      </c>
      <c r="G7253" s="35">
        <v>417</v>
      </c>
      <c r="H7253" s="35">
        <v>13</v>
      </c>
      <c r="I7253" s="36"/>
    </row>
    <row r="7254" spans="2:9" ht="15.75" thickTop="1" thickBot="1" x14ac:dyDescent="0.25">
      <c r="B7254" s="22">
        <v>7249</v>
      </c>
      <c r="C7254" s="32">
        <v>91737</v>
      </c>
      <c r="D7254" s="33" t="s">
        <v>5636</v>
      </c>
      <c r="E7254" s="34">
        <v>-13.3</v>
      </c>
      <c r="F7254" s="34">
        <v>9.1</v>
      </c>
      <c r="G7254" s="35">
        <v>413</v>
      </c>
      <c r="H7254" s="35">
        <v>13</v>
      </c>
      <c r="I7254" s="36"/>
    </row>
    <row r="7255" spans="2:9" ht="15.75" thickTop="1" thickBot="1" x14ac:dyDescent="0.25">
      <c r="B7255" s="22">
        <v>7250</v>
      </c>
      <c r="C7255" s="32">
        <v>91738</v>
      </c>
      <c r="D7255" s="33" t="s">
        <v>5637</v>
      </c>
      <c r="E7255" s="34">
        <v>-13.5</v>
      </c>
      <c r="F7255" s="34">
        <v>8.9</v>
      </c>
      <c r="G7255" s="35">
        <v>457</v>
      </c>
      <c r="H7255" s="35">
        <v>13</v>
      </c>
      <c r="I7255" s="36"/>
    </row>
    <row r="7256" spans="2:9" ht="15.75" thickTop="1" thickBot="1" x14ac:dyDescent="0.25">
      <c r="B7256" s="22">
        <v>7251</v>
      </c>
      <c r="C7256" s="32">
        <v>91740</v>
      </c>
      <c r="D7256" s="33" t="s">
        <v>5638</v>
      </c>
      <c r="E7256" s="34">
        <v>-12.9</v>
      </c>
      <c r="F7256" s="34">
        <v>8.8000000000000007</v>
      </c>
      <c r="G7256" s="35">
        <v>447</v>
      </c>
      <c r="H7256" s="35">
        <v>13</v>
      </c>
      <c r="I7256" s="36"/>
    </row>
    <row r="7257" spans="2:9" ht="15.75" thickTop="1" thickBot="1" x14ac:dyDescent="0.25">
      <c r="B7257" s="22">
        <v>7252</v>
      </c>
      <c r="C7257" s="32">
        <v>91741</v>
      </c>
      <c r="D7257" s="33" t="s">
        <v>5639</v>
      </c>
      <c r="E7257" s="34">
        <v>-13.4</v>
      </c>
      <c r="F7257" s="34">
        <v>8.8000000000000007</v>
      </c>
      <c r="G7257" s="35">
        <v>486</v>
      </c>
      <c r="H7257" s="35">
        <v>13</v>
      </c>
      <c r="I7257" s="36"/>
    </row>
    <row r="7258" spans="2:9" ht="15.75" thickTop="1" thickBot="1" x14ac:dyDescent="0.25">
      <c r="B7258" s="22">
        <v>7253</v>
      </c>
      <c r="C7258" s="32">
        <v>91743</v>
      </c>
      <c r="D7258" s="33" t="s">
        <v>5640</v>
      </c>
      <c r="E7258" s="34">
        <v>-13</v>
      </c>
      <c r="F7258" s="34">
        <v>8.9</v>
      </c>
      <c r="G7258" s="35">
        <v>447</v>
      </c>
      <c r="H7258" s="35">
        <v>13</v>
      </c>
      <c r="I7258" s="36"/>
    </row>
    <row r="7259" spans="2:9" ht="15.75" thickTop="1" thickBot="1" x14ac:dyDescent="0.25">
      <c r="B7259" s="22">
        <v>7254</v>
      </c>
      <c r="C7259" s="32">
        <v>91744</v>
      </c>
      <c r="D7259" s="33" t="s">
        <v>5641</v>
      </c>
      <c r="E7259" s="34">
        <v>-12.6</v>
      </c>
      <c r="F7259" s="34">
        <v>8.9</v>
      </c>
      <c r="G7259" s="35">
        <v>441</v>
      </c>
      <c r="H7259" s="35">
        <v>13</v>
      </c>
      <c r="I7259" s="36"/>
    </row>
    <row r="7260" spans="2:9" ht="15.75" thickTop="1" thickBot="1" x14ac:dyDescent="0.25">
      <c r="B7260" s="22">
        <v>7255</v>
      </c>
      <c r="C7260" s="32">
        <v>91746</v>
      </c>
      <c r="D7260" s="33" t="s">
        <v>5642</v>
      </c>
      <c r="E7260" s="34">
        <v>-13.3</v>
      </c>
      <c r="F7260" s="34">
        <v>8.8000000000000007</v>
      </c>
      <c r="G7260" s="35">
        <v>453</v>
      </c>
      <c r="H7260" s="35">
        <v>13</v>
      </c>
      <c r="I7260" s="36"/>
    </row>
    <row r="7261" spans="2:9" ht="15.75" thickTop="1" thickBot="1" x14ac:dyDescent="0.25">
      <c r="B7261" s="22">
        <v>7256</v>
      </c>
      <c r="C7261" s="32">
        <v>91747</v>
      </c>
      <c r="D7261" s="33" t="s">
        <v>5643</v>
      </c>
      <c r="E7261" s="34">
        <v>-12.8</v>
      </c>
      <c r="F7261" s="34">
        <v>8.8000000000000007</v>
      </c>
      <c r="G7261" s="35">
        <v>450</v>
      </c>
      <c r="H7261" s="35">
        <v>13</v>
      </c>
      <c r="I7261" s="36"/>
    </row>
    <row r="7262" spans="2:9" ht="15.75" thickTop="1" thickBot="1" x14ac:dyDescent="0.25">
      <c r="B7262" s="22">
        <v>7257</v>
      </c>
      <c r="C7262" s="32">
        <v>91749</v>
      </c>
      <c r="D7262" s="33" t="s">
        <v>5644</v>
      </c>
      <c r="E7262" s="34">
        <v>-12.7</v>
      </c>
      <c r="F7262" s="34">
        <v>8.6999999999999993</v>
      </c>
      <c r="G7262" s="35">
        <v>459</v>
      </c>
      <c r="H7262" s="35">
        <v>13</v>
      </c>
      <c r="I7262" s="36"/>
    </row>
    <row r="7263" spans="2:9" ht="15.75" thickTop="1" thickBot="1" x14ac:dyDescent="0.25">
      <c r="B7263" s="22">
        <v>7258</v>
      </c>
      <c r="C7263" s="32">
        <v>91757</v>
      </c>
      <c r="D7263" s="33" t="s">
        <v>5645</v>
      </c>
      <c r="E7263" s="34">
        <v>-13.3</v>
      </c>
      <c r="F7263" s="34">
        <v>8.5</v>
      </c>
      <c r="G7263" s="35">
        <v>539</v>
      </c>
      <c r="H7263" s="35">
        <v>13</v>
      </c>
      <c r="I7263" s="36"/>
    </row>
    <row r="7264" spans="2:9" ht="15.75" thickTop="1" thickBot="1" x14ac:dyDescent="0.25">
      <c r="B7264" s="22">
        <v>7259</v>
      </c>
      <c r="C7264" s="32">
        <v>91781</v>
      </c>
      <c r="D7264" s="33" t="s">
        <v>5646</v>
      </c>
      <c r="E7264" s="34">
        <v>-13.7</v>
      </c>
      <c r="F7264" s="34">
        <v>8.4</v>
      </c>
      <c r="G7264" s="35">
        <v>589</v>
      </c>
      <c r="H7264" s="35">
        <v>13</v>
      </c>
      <c r="I7264" s="36"/>
    </row>
    <row r="7265" spans="2:9" ht="15.75" thickTop="1" thickBot="1" x14ac:dyDescent="0.25">
      <c r="B7265" s="22">
        <v>7260</v>
      </c>
      <c r="C7265" s="32">
        <v>91785</v>
      </c>
      <c r="D7265" s="33" t="s">
        <v>5647</v>
      </c>
      <c r="E7265" s="34">
        <v>-13.6</v>
      </c>
      <c r="F7265" s="34">
        <v>9.1</v>
      </c>
      <c r="G7265" s="35">
        <v>403</v>
      </c>
      <c r="H7265" s="35">
        <v>13</v>
      </c>
      <c r="I7265" s="36"/>
    </row>
    <row r="7266" spans="2:9" ht="15.75" thickTop="1" thickBot="1" x14ac:dyDescent="0.25">
      <c r="B7266" s="22">
        <v>7261</v>
      </c>
      <c r="C7266" s="32">
        <v>91788</v>
      </c>
      <c r="D7266" s="33" t="s">
        <v>5648</v>
      </c>
      <c r="E7266" s="34">
        <v>-13.5</v>
      </c>
      <c r="F7266" s="34">
        <v>8.6</v>
      </c>
      <c r="G7266" s="35">
        <v>529</v>
      </c>
      <c r="H7266" s="35">
        <v>13</v>
      </c>
      <c r="I7266" s="36"/>
    </row>
    <row r="7267" spans="2:9" ht="15.75" thickTop="1" thickBot="1" x14ac:dyDescent="0.25">
      <c r="B7267" s="22">
        <v>7262</v>
      </c>
      <c r="C7267" s="32">
        <v>91790</v>
      </c>
      <c r="D7267" s="33" t="s">
        <v>5649</v>
      </c>
      <c r="E7267" s="34">
        <v>-13.3</v>
      </c>
      <c r="F7267" s="34">
        <v>8.4</v>
      </c>
      <c r="G7267" s="35">
        <v>549</v>
      </c>
      <c r="H7267" s="35">
        <v>13</v>
      </c>
      <c r="I7267" s="36"/>
    </row>
    <row r="7268" spans="2:9" ht="15.75" thickTop="1" thickBot="1" x14ac:dyDescent="0.25">
      <c r="B7268" s="22">
        <v>7263</v>
      </c>
      <c r="C7268" s="32">
        <v>91792</v>
      </c>
      <c r="D7268" s="33" t="s">
        <v>5650</v>
      </c>
      <c r="E7268" s="34">
        <v>-13.3</v>
      </c>
      <c r="F7268" s="34">
        <v>9</v>
      </c>
      <c r="G7268" s="35">
        <v>453</v>
      </c>
      <c r="H7268" s="35">
        <v>13</v>
      </c>
      <c r="I7268" s="36"/>
    </row>
    <row r="7269" spans="2:9" ht="15.75" thickTop="1" thickBot="1" x14ac:dyDescent="0.25">
      <c r="B7269" s="22">
        <v>7264</v>
      </c>
      <c r="C7269" s="32">
        <v>91793</v>
      </c>
      <c r="D7269" s="33" t="s">
        <v>5651</v>
      </c>
      <c r="E7269" s="34">
        <v>-13.1</v>
      </c>
      <c r="F7269" s="34">
        <v>9.1999999999999993</v>
      </c>
      <c r="G7269" s="35">
        <v>422</v>
      </c>
      <c r="H7269" s="35">
        <v>13</v>
      </c>
      <c r="I7269" s="36"/>
    </row>
    <row r="7270" spans="2:9" ht="15.75" thickTop="1" thickBot="1" x14ac:dyDescent="0.25">
      <c r="B7270" s="22">
        <v>7265</v>
      </c>
      <c r="C7270" s="32">
        <v>91795</v>
      </c>
      <c r="D7270" s="33" t="s">
        <v>5652</v>
      </c>
      <c r="E7270" s="34">
        <v>-13.1</v>
      </c>
      <c r="F7270" s="34">
        <v>8.9</v>
      </c>
      <c r="G7270" s="35">
        <v>440</v>
      </c>
      <c r="H7270" s="35">
        <v>13</v>
      </c>
      <c r="I7270" s="36"/>
    </row>
    <row r="7271" spans="2:9" ht="15.75" thickTop="1" thickBot="1" x14ac:dyDescent="0.25">
      <c r="B7271" s="22">
        <v>7266</v>
      </c>
      <c r="C7271" s="32">
        <v>91796</v>
      </c>
      <c r="D7271" s="33" t="s">
        <v>5653</v>
      </c>
      <c r="E7271" s="34">
        <v>-13.6</v>
      </c>
      <c r="F7271" s="34">
        <v>8.8000000000000007</v>
      </c>
      <c r="G7271" s="35">
        <v>473</v>
      </c>
      <c r="H7271" s="35">
        <v>13</v>
      </c>
      <c r="I7271" s="36"/>
    </row>
    <row r="7272" spans="2:9" ht="15.75" thickTop="1" thickBot="1" x14ac:dyDescent="0.25">
      <c r="B7272" s="22">
        <v>7267</v>
      </c>
      <c r="C7272" s="32">
        <v>91798</v>
      </c>
      <c r="D7272" s="33" t="s">
        <v>5654</v>
      </c>
      <c r="E7272" s="34">
        <v>-13.2</v>
      </c>
      <c r="F7272" s="34">
        <v>9.1999999999999993</v>
      </c>
      <c r="G7272" s="35">
        <v>429</v>
      </c>
      <c r="H7272" s="35">
        <v>13</v>
      </c>
      <c r="I7272" s="36"/>
    </row>
    <row r="7273" spans="2:9" ht="15.75" thickTop="1" thickBot="1" x14ac:dyDescent="0.25">
      <c r="B7273" s="22">
        <v>7268</v>
      </c>
      <c r="C7273" s="32">
        <v>91799</v>
      </c>
      <c r="D7273" s="33" t="s">
        <v>5655</v>
      </c>
      <c r="E7273" s="34">
        <v>-13.3</v>
      </c>
      <c r="F7273" s="34">
        <v>8.5</v>
      </c>
      <c r="G7273" s="35">
        <v>545</v>
      </c>
      <c r="H7273" s="35">
        <v>13</v>
      </c>
      <c r="I7273" s="36"/>
    </row>
    <row r="7274" spans="2:9" ht="15.75" thickTop="1" thickBot="1" x14ac:dyDescent="0.25">
      <c r="B7274" s="22">
        <v>7269</v>
      </c>
      <c r="C7274" s="32">
        <v>91801</v>
      </c>
      <c r="D7274" s="33" t="s">
        <v>5656</v>
      </c>
      <c r="E7274" s="34">
        <v>-13.3</v>
      </c>
      <c r="F7274" s="34">
        <v>9</v>
      </c>
      <c r="G7274" s="35">
        <v>456</v>
      </c>
      <c r="H7274" s="35">
        <v>13</v>
      </c>
      <c r="I7274" s="36"/>
    </row>
    <row r="7275" spans="2:9" ht="15.75" thickTop="1" thickBot="1" x14ac:dyDescent="0.25">
      <c r="B7275" s="22">
        <v>7270</v>
      </c>
      <c r="C7275" s="32">
        <v>91802</v>
      </c>
      <c r="D7275" s="33" t="s">
        <v>5657</v>
      </c>
      <c r="E7275" s="34">
        <v>-13.3</v>
      </c>
      <c r="F7275" s="34">
        <v>9</v>
      </c>
      <c r="G7275" s="35">
        <v>449</v>
      </c>
      <c r="H7275" s="35">
        <v>13</v>
      </c>
      <c r="I7275" s="36"/>
    </row>
    <row r="7276" spans="2:9" ht="15.75" thickTop="1" thickBot="1" x14ac:dyDescent="0.25">
      <c r="B7276" s="22">
        <v>7271</v>
      </c>
      <c r="C7276" s="32">
        <v>91804</v>
      </c>
      <c r="D7276" s="33" t="s">
        <v>5658</v>
      </c>
      <c r="E7276" s="34">
        <v>-13.1</v>
      </c>
      <c r="F7276" s="34">
        <v>8.4</v>
      </c>
      <c r="G7276" s="35">
        <v>544</v>
      </c>
      <c r="H7276" s="35">
        <v>13</v>
      </c>
      <c r="I7276" s="36"/>
    </row>
    <row r="7277" spans="2:9" ht="15.75" thickTop="1" thickBot="1" x14ac:dyDescent="0.25">
      <c r="B7277" s="22">
        <v>7272</v>
      </c>
      <c r="C7277" s="32">
        <v>91805</v>
      </c>
      <c r="D7277" s="33" t="s">
        <v>5659</v>
      </c>
      <c r="E7277" s="34">
        <v>-13.1</v>
      </c>
      <c r="F7277" s="34">
        <v>8.3000000000000007</v>
      </c>
      <c r="G7277" s="35">
        <v>557</v>
      </c>
      <c r="H7277" s="35">
        <v>13</v>
      </c>
      <c r="I7277" s="36"/>
    </row>
    <row r="7278" spans="2:9" ht="15.75" thickTop="1" thickBot="1" x14ac:dyDescent="0.25">
      <c r="B7278" s="22">
        <v>7273</v>
      </c>
      <c r="C7278" s="32">
        <v>91807</v>
      </c>
      <c r="D7278" s="33" t="s">
        <v>5660</v>
      </c>
      <c r="E7278" s="34">
        <v>-13.3</v>
      </c>
      <c r="F7278" s="34">
        <v>9</v>
      </c>
      <c r="G7278" s="35">
        <v>454</v>
      </c>
      <c r="H7278" s="35">
        <v>13</v>
      </c>
      <c r="I7278" s="36"/>
    </row>
    <row r="7279" spans="2:9" ht="15.75" thickTop="1" thickBot="1" x14ac:dyDescent="0.25">
      <c r="B7279" s="22">
        <v>7274</v>
      </c>
      <c r="C7279" s="32">
        <v>91809</v>
      </c>
      <c r="D7279" s="33" t="s">
        <v>5661</v>
      </c>
      <c r="E7279" s="34">
        <v>-13.3</v>
      </c>
      <c r="F7279" s="34">
        <v>8.8000000000000007</v>
      </c>
      <c r="G7279" s="35">
        <v>458</v>
      </c>
      <c r="H7279" s="35">
        <v>13</v>
      </c>
      <c r="I7279" s="36"/>
    </row>
    <row r="7280" spans="2:9" ht="15.75" thickTop="1" thickBot="1" x14ac:dyDescent="0.25">
      <c r="B7280" s="22">
        <v>7275</v>
      </c>
      <c r="C7280" s="32">
        <v>92224</v>
      </c>
      <c r="D7280" s="33" t="s">
        <v>5093</v>
      </c>
      <c r="E7280" s="34">
        <v>-13.6</v>
      </c>
      <c r="F7280" s="34">
        <v>9.3000000000000007</v>
      </c>
      <c r="G7280" s="35">
        <v>388</v>
      </c>
      <c r="H7280" s="35">
        <v>13</v>
      </c>
      <c r="I7280" s="36"/>
    </row>
    <row r="7281" spans="2:9" ht="15.75" thickTop="1" thickBot="1" x14ac:dyDescent="0.25">
      <c r="B7281" s="22">
        <v>7276</v>
      </c>
      <c r="C7281" s="32">
        <v>92237</v>
      </c>
      <c r="D7281" s="33" t="s">
        <v>5662</v>
      </c>
      <c r="E7281" s="34">
        <v>-14</v>
      </c>
      <c r="F7281" s="34">
        <v>8.6999999999999993</v>
      </c>
      <c r="G7281" s="35">
        <v>425</v>
      </c>
      <c r="H7281" s="35">
        <v>13</v>
      </c>
      <c r="I7281" s="36"/>
    </row>
    <row r="7282" spans="2:9" ht="15.75" thickTop="1" thickBot="1" x14ac:dyDescent="0.25">
      <c r="B7282" s="22">
        <v>7277</v>
      </c>
      <c r="C7282" s="32">
        <v>92242</v>
      </c>
      <c r="D7282" s="33" t="s">
        <v>5663</v>
      </c>
      <c r="E7282" s="34">
        <v>-13.8</v>
      </c>
      <c r="F7282" s="34">
        <v>8.5</v>
      </c>
      <c r="G7282" s="35">
        <v>418</v>
      </c>
      <c r="H7282" s="35">
        <v>13</v>
      </c>
      <c r="I7282" s="36"/>
    </row>
    <row r="7283" spans="2:9" ht="15.75" thickTop="1" thickBot="1" x14ac:dyDescent="0.25">
      <c r="B7283" s="22">
        <v>7278</v>
      </c>
      <c r="C7283" s="32">
        <v>92245</v>
      </c>
      <c r="D7283" s="33" t="s">
        <v>5664</v>
      </c>
      <c r="E7283" s="34">
        <v>-14.4</v>
      </c>
      <c r="F7283" s="34">
        <v>8.6</v>
      </c>
      <c r="G7283" s="35">
        <v>404</v>
      </c>
      <c r="H7283" s="35">
        <v>13</v>
      </c>
      <c r="I7283" s="36"/>
    </row>
    <row r="7284" spans="2:9" ht="15.75" thickTop="1" thickBot="1" x14ac:dyDescent="0.25">
      <c r="B7284" s="22">
        <v>7279</v>
      </c>
      <c r="C7284" s="32">
        <v>92249</v>
      </c>
      <c r="D7284" s="33" t="s">
        <v>5665</v>
      </c>
      <c r="E7284" s="34">
        <v>-13.9</v>
      </c>
      <c r="F7284" s="34">
        <v>8.6</v>
      </c>
      <c r="G7284" s="35">
        <v>408</v>
      </c>
      <c r="H7284" s="35">
        <v>13</v>
      </c>
      <c r="I7284" s="36"/>
    </row>
    <row r="7285" spans="2:9" ht="15.75" thickTop="1" thickBot="1" x14ac:dyDescent="0.25">
      <c r="B7285" s="22">
        <v>7280</v>
      </c>
      <c r="C7285" s="32">
        <v>92253</v>
      </c>
      <c r="D7285" s="33" t="s">
        <v>5666</v>
      </c>
      <c r="E7285" s="34">
        <v>-13.4</v>
      </c>
      <c r="F7285" s="34">
        <v>8.4</v>
      </c>
      <c r="G7285" s="35">
        <v>435</v>
      </c>
      <c r="H7285" s="35">
        <v>13</v>
      </c>
      <c r="I7285" s="36"/>
    </row>
    <row r="7286" spans="2:9" ht="15.75" thickTop="1" thickBot="1" x14ac:dyDescent="0.25">
      <c r="B7286" s="22">
        <v>7281</v>
      </c>
      <c r="C7286" s="32">
        <v>92256</v>
      </c>
      <c r="D7286" s="33" t="s">
        <v>5667</v>
      </c>
      <c r="E7286" s="34">
        <v>-14.3</v>
      </c>
      <c r="F7286" s="34">
        <v>8.6</v>
      </c>
      <c r="G7286" s="35">
        <v>400</v>
      </c>
      <c r="H7286" s="35">
        <v>13</v>
      </c>
      <c r="I7286" s="36"/>
    </row>
    <row r="7287" spans="2:9" ht="15.75" thickTop="1" thickBot="1" x14ac:dyDescent="0.25">
      <c r="B7287" s="22">
        <v>7282</v>
      </c>
      <c r="C7287" s="32">
        <v>92259</v>
      </c>
      <c r="D7287" s="33" t="s">
        <v>5668</v>
      </c>
      <c r="E7287" s="34">
        <v>-14.4</v>
      </c>
      <c r="F7287" s="34">
        <v>8.1999999999999993</v>
      </c>
      <c r="G7287" s="35">
        <v>485</v>
      </c>
      <c r="H7287" s="35">
        <v>13</v>
      </c>
      <c r="I7287" s="36"/>
    </row>
    <row r="7288" spans="2:9" ht="15.75" thickTop="1" thickBot="1" x14ac:dyDescent="0.25">
      <c r="B7288" s="22">
        <v>7283</v>
      </c>
      <c r="C7288" s="32">
        <v>92260</v>
      </c>
      <c r="D7288" s="33" t="s">
        <v>5669</v>
      </c>
      <c r="E7288" s="34">
        <v>-14.5</v>
      </c>
      <c r="F7288" s="34">
        <v>8.4</v>
      </c>
      <c r="G7288" s="35">
        <v>443</v>
      </c>
      <c r="H7288" s="35">
        <v>13</v>
      </c>
      <c r="I7288" s="36"/>
    </row>
    <row r="7289" spans="2:9" ht="15.75" thickTop="1" thickBot="1" x14ac:dyDescent="0.25">
      <c r="B7289" s="22">
        <v>7284</v>
      </c>
      <c r="C7289" s="32">
        <v>92262</v>
      </c>
      <c r="D7289" s="33" t="s">
        <v>5670</v>
      </c>
      <c r="E7289" s="34">
        <v>-14.1</v>
      </c>
      <c r="F7289" s="34">
        <v>7.9</v>
      </c>
      <c r="G7289" s="35">
        <v>548</v>
      </c>
      <c r="H7289" s="35">
        <v>13</v>
      </c>
      <c r="I7289" s="36"/>
    </row>
    <row r="7290" spans="2:9" ht="15.75" thickTop="1" thickBot="1" x14ac:dyDescent="0.25">
      <c r="B7290" s="22">
        <v>7285</v>
      </c>
      <c r="C7290" s="32">
        <v>92263</v>
      </c>
      <c r="D7290" s="33" t="s">
        <v>5671</v>
      </c>
      <c r="E7290" s="34">
        <v>-14.5</v>
      </c>
      <c r="F7290" s="34">
        <v>8.5</v>
      </c>
      <c r="G7290" s="35">
        <v>425</v>
      </c>
      <c r="H7290" s="35">
        <v>13</v>
      </c>
      <c r="I7290" s="36"/>
    </row>
    <row r="7291" spans="2:9" ht="15.75" thickTop="1" thickBot="1" x14ac:dyDescent="0.25">
      <c r="B7291" s="22">
        <v>7286</v>
      </c>
      <c r="C7291" s="32">
        <v>92265</v>
      </c>
      <c r="D7291" s="33" t="s">
        <v>5672</v>
      </c>
      <c r="E7291" s="34">
        <v>-14.3</v>
      </c>
      <c r="F7291" s="34">
        <v>8</v>
      </c>
      <c r="G7291" s="35">
        <v>516</v>
      </c>
      <c r="H7291" s="35">
        <v>13</v>
      </c>
      <c r="I7291" s="36"/>
    </row>
    <row r="7292" spans="2:9" ht="15.75" thickTop="1" thickBot="1" x14ac:dyDescent="0.25">
      <c r="B7292" s="22">
        <v>7287</v>
      </c>
      <c r="C7292" s="32">
        <v>92266</v>
      </c>
      <c r="D7292" s="33" t="s">
        <v>3393</v>
      </c>
      <c r="E7292" s="34">
        <v>-14.4</v>
      </c>
      <c r="F7292" s="34">
        <v>8.5</v>
      </c>
      <c r="G7292" s="35">
        <v>426</v>
      </c>
      <c r="H7292" s="35">
        <v>13</v>
      </c>
      <c r="I7292" s="36"/>
    </row>
    <row r="7293" spans="2:9" ht="15.75" thickTop="1" thickBot="1" x14ac:dyDescent="0.25">
      <c r="B7293" s="22">
        <v>7288</v>
      </c>
      <c r="C7293" s="32">
        <v>92268</v>
      </c>
      <c r="D7293" s="33" t="s">
        <v>5673</v>
      </c>
      <c r="E7293" s="34">
        <v>-14.2</v>
      </c>
      <c r="F7293" s="34">
        <v>8.1999999999999993</v>
      </c>
      <c r="G7293" s="35">
        <v>491</v>
      </c>
      <c r="H7293" s="35">
        <v>13</v>
      </c>
      <c r="I7293" s="36"/>
    </row>
    <row r="7294" spans="2:9" ht="15.75" thickTop="1" thickBot="1" x14ac:dyDescent="0.25">
      <c r="B7294" s="22">
        <v>7289</v>
      </c>
      <c r="C7294" s="32">
        <v>92269</v>
      </c>
      <c r="D7294" s="33" t="s">
        <v>5674</v>
      </c>
      <c r="E7294" s="34">
        <v>-14.3</v>
      </c>
      <c r="F7294" s="34">
        <v>8.6999999999999993</v>
      </c>
      <c r="G7294" s="35">
        <v>380</v>
      </c>
      <c r="H7294" s="35">
        <v>13</v>
      </c>
      <c r="I7294" s="36"/>
    </row>
    <row r="7295" spans="2:9" ht="15.75" thickTop="1" thickBot="1" x14ac:dyDescent="0.25">
      <c r="B7295" s="22">
        <v>7290</v>
      </c>
      <c r="C7295" s="32">
        <v>92271</v>
      </c>
      <c r="D7295" s="33" t="s">
        <v>5675</v>
      </c>
      <c r="E7295" s="34">
        <v>-13.7</v>
      </c>
      <c r="F7295" s="34">
        <v>8.3000000000000007</v>
      </c>
      <c r="G7295" s="35">
        <v>456</v>
      </c>
      <c r="H7295" s="35">
        <v>13</v>
      </c>
      <c r="I7295" s="36"/>
    </row>
    <row r="7296" spans="2:9" ht="15.75" thickTop="1" thickBot="1" x14ac:dyDescent="0.25">
      <c r="B7296" s="22">
        <v>7291</v>
      </c>
      <c r="C7296" s="32">
        <v>92272</v>
      </c>
      <c r="D7296" s="33" t="s">
        <v>2980</v>
      </c>
      <c r="E7296" s="34">
        <v>-14.6</v>
      </c>
      <c r="F7296" s="34">
        <v>8.4</v>
      </c>
      <c r="G7296" s="35">
        <v>440</v>
      </c>
      <c r="H7296" s="35">
        <v>13</v>
      </c>
      <c r="I7296" s="36"/>
    </row>
    <row r="7297" spans="2:9" ht="15.75" thickTop="1" thickBot="1" x14ac:dyDescent="0.25">
      <c r="B7297" s="22">
        <v>7292</v>
      </c>
      <c r="C7297" s="32">
        <v>92274</v>
      </c>
      <c r="D7297" s="33" t="s">
        <v>5676</v>
      </c>
      <c r="E7297" s="34">
        <v>-14.3</v>
      </c>
      <c r="F7297" s="34">
        <v>8.3000000000000007</v>
      </c>
      <c r="G7297" s="35">
        <v>458</v>
      </c>
      <c r="H7297" s="35">
        <v>13</v>
      </c>
      <c r="I7297" s="36"/>
    </row>
    <row r="7298" spans="2:9" ht="15.75" thickTop="1" thickBot="1" x14ac:dyDescent="0.25">
      <c r="B7298" s="22">
        <v>7293</v>
      </c>
      <c r="C7298" s="32">
        <v>92275</v>
      </c>
      <c r="D7298" s="33" t="s">
        <v>5677</v>
      </c>
      <c r="E7298" s="34">
        <v>-14.3</v>
      </c>
      <c r="F7298" s="34">
        <v>8.5</v>
      </c>
      <c r="G7298" s="35">
        <v>435</v>
      </c>
      <c r="H7298" s="35">
        <v>13</v>
      </c>
      <c r="I7298" s="36"/>
    </row>
    <row r="7299" spans="2:9" ht="15.75" thickTop="1" thickBot="1" x14ac:dyDescent="0.25">
      <c r="B7299" s="22">
        <v>7294</v>
      </c>
      <c r="C7299" s="32">
        <v>92277</v>
      </c>
      <c r="D7299" s="33" t="s">
        <v>5678</v>
      </c>
      <c r="E7299" s="34">
        <v>-14.2</v>
      </c>
      <c r="F7299" s="34">
        <v>8.6</v>
      </c>
      <c r="G7299" s="35">
        <v>409</v>
      </c>
      <c r="H7299" s="35">
        <v>13</v>
      </c>
      <c r="I7299" s="36"/>
    </row>
    <row r="7300" spans="2:9" ht="15.75" thickTop="1" thickBot="1" x14ac:dyDescent="0.25">
      <c r="B7300" s="22">
        <v>7295</v>
      </c>
      <c r="C7300" s="32">
        <v>92278</v>
      </c>
      <c r="D7300" s="33" t="s">
        <v>5679</v>
      </c>
      <c r="E7300" s="34">
        <v>-14.5</v>
      </c>
      <c r="F7300" s="34">
        <v>8.1999999999999993</v>
      </c>
      <c r="G7300" s="35">
        <v>484</v>
      </c>
      <c r="H7300" s="35">
        <v>13</v>
      </c>
      <c r="I7300" s="36"/>
    </row>
    <row r="7301" spans="2:9" ht="15.75" thickTop="1" thickBot="1" x14ac:dyDescent="0.25">
      <c r="B7301" s="22">
        <v>7296</v>
      </c>
      <c r="C7301" s="32">
        <v>92280</v>
      </c>
      <c r="D7301" s="33" t="s">
        <v>4822</v>
      </c>
      <c r="E7301" s="34">
        <v>-14.1</v>
      </c>
      <c r="F7301" s="34">
        <v>8.5</v>
      </c>
      <c r="G7301" s="35">
        <v>426</v>
      </c>
      <c r="H7301" s="35">
        <v>13</v>
      </c>
      <c r="I7301" s="36"/>
    </row>
    <row r="7302" spans="2:9" ht="15.75" thickTop="1" thickBot="1" x14ac:dyDescent="0.25">
      <c r="B7302" s="22">
        <v>7297</v>
      </c>
      <c r="C7302" s="32">
        <v>92281</v>
      </c>
      <c r="D7302" s="33" t="s">
        <v>5680</v>
      </c>
      <c r="E7302" s="34">
        <v>-14.3</v>
      </c>
      <c r="F7302" s="34">
        <v>8.1</v>
      </c>
      <c r="G7302" s="35">
        <v>495</v>
      </c>
      <c r="H7302" s="35">
        <v>13</v>
      </c>
      <c r="I7302" s="36"/>
    </row>
    <row r="7303" spans="2:9" ht="15.75" thickTop="1" thickBot="1" x14ac:dyDescent="0.25">
      <c r="B7303" s="22">
        <v>7298</v>
      </c>
      <c r="C7303" s="32">
        <v>92283</v>
      </c>
      <c r="D7303" s="33" t="s">
        <v>5681</v>
      </c>
      <c r="E7303" s="34">
        <v>-13.9</v>
      </c>
      <c r="F7303" s="34">
        <v>7.9</v>
      </c>
      <c r="G7303" s="35">
        <v>560</v>
      </c>
      <c r="H7303" s="35">
        <v>13</v>
      </c>
      <c r="I7303" s="36"/>
    </row>
    <row r="7304" spans="2:9" ht="15.75" thickTop="1" thickBot="1" x14ac:dyDescent="0.25">
      <c r="B7304" s="22">
        <v>7299</v>
      </c>
      <c r="C7304" s="32">
        <v>92284</v>
      </c>
      <c r="D7304" s="33" t="s">
        <v>5682</v>
      </c>
      <c r="E7304" s="34">
        <v>-14.4</v>
      </c>
      <c r="F7304" s="34">
        <v>8.6</v>
      </c>
      <c r="G7304" s="35">
        <v>405</v>
      </c>
      <c r="H7304" s="35">
        <v>13</v>
      </c>
      <c r="I7304" s="36"/>
    </row>
    <row r="7305" spans="2:9" ht="15.75" thickTop="1" thickBot="1" x14ac:dyDescent="0.25">
      <c r="B7305" s="22">
        <v>7300</v>
      </c>
      <c r="C7305" s="32">
        <v>92286</v>
      </c>
      <c r="D7305" s="33" t="s">
        <v>5197</v>
      </c>
      <c r="E7305" s="34">
        <v>-14.3</v>
      </c>
      <c r="F7305" s="34">
        <v>8.5</v>
      </c>
      <c r="G7305" s="35">
        <v>422</v>
      </c>
      <c r="H7305" s="35">
        <v>13</v>
      </c>
      <c r="I7305" s="36"/>
    </row>
    <row r="7306" spans="2:9" ht="15.75" thickTop="1" thickBot="1" x14ac:dyDescent="0.25">
      <c r="B7306" s="22">
        <v>7301</v>
      </c>
      <c r="C7306" s="32">
        <v>92287</v>
      </c>
      <c r="D7306" s="33" t="s">
        <v>5683</v>
      </c>
      <c r="E7306" s="34">
        <v>-14.1</v>
      </c>
      <c r="F7306" s="34">
        <v>8.9</v>
      </c>
      <c r="G7306" s="35">
        <v>356</v>
      </c>
      <c r="H7306" s="35">
        <v>13</v>
      </c>
      <c r="I7306" s="36"/>
    </row>
    <row r="7307" spans="2:9" ht="15.75" thickTop="1" thickBot="1" x14ac:dyDescent="0.25">
      <c r="B7307" s="22">
        <v>7302</v>
      </c>
      <c r="C7307" s="32">
        <v>92289</v>
      </c>
      <c r="D7307" s="33" t="s">
        <v>5684</v>
      </c>
      <c r="E7307" s="34">
        <v>-14.4</v>
      </c>
      <c r="F7307" s="34">
        <v>8</v>
      </c>
      <c r="G7307" s="35">
        <v>524</v>
      </c>
      <c r="H7307" s="35">
        <v>13</v>
      </c>
      <c r="I7307" s="36"/>
    </row>
    <row r="7308" spans="2:9" ht="15.75" thickTop="1" thickBot="1" x14ac:dyDescent="0.25">
      <c r="B7308" s="22">
        <v>7303</v>
      </c>
      <c r="C7308" s="32">
        <v>92318</v>
      </c>
      <c r="D7308" s="33" t="s">
        <v>5685</v>
      </c>
      <c r="E7308" s="34">
        <v>-13</v>
      </c>
      <c r="F7308" s="34">
        <v>9</v>
      </c>
      <c r="G7308" s="35">
        <v>431</v>
      </c>
      <c r="H7308" s="35">
        <v>13</v>
      </c>
      <c r="I7308" s="36"/>
    </row>
    <row r="7309" spans="2:9" ht="15.75" thickTop="1" thickBot="1" x14ac:dyDescent="0.25">
      <c r="B7309" s="22">
        <v>7304</v>
      </c>
      <c r="C7309" s="32">
        <v>92331</v>
      </c>
      <c r="D7309" s="33" t="s">
        <v>5686</v>
      </c>
      <c r="E7309" s="34">
        <v>-13.7</v>
      </c>
      <c r="F7309" s="34">
        <v>8.5</v>
      </c>
      <c r="G7309" s="35">
        <v>450</v>
      </c>
      <c r="H7309" s="35">
        <v>13</v>
      </c>
      <c r="I7309" s="36"/>
    </row>
    <row r="7310" spans="2:9" ht="15.75" thickTop="1" thickBot="1" x14ac:dyDescent="0.25">
      <c r="B7310" s="22">
        <v>7305</v>
      </c>
      <c r="C7310" s="32">
        <v>92334</v>
      </c>
      <c r="D7310" s="33" t="s">
        <v>5687</v>
      </c>
      <c r="E7310" s="34">
        <v>-13.5</v>
      </c>
      <c r="F7310" s="34">
        <v>8.3000000000000007</v>
      </c>
      <c r="G7310" s="35">
        <v>536</v>
      </c>
      <c r="H7310" s="35">
        <v>13</v>
      </c>
      <c r="I7310" s="36"/>
    </row>
    <row r="7311" spans="2:9" ht="15.75" thickTop="1" thickBot="1" x14ac:dyDescent="0.25">
      <c r="B7311" s="22">
        <v>7306</v>
      </c>
      <c r="C7311" s="32">
        <v>92339</v>
      </c>
      <c r="D7311" s="33" t="s">
        <v>5688</v>
      </c>
      <c r="E7311" s="34">
        <v>-13</v>
      </c>
      <c r="F7311" s="34">
        <v>8.6999999999999993</v>
      </c>
      <c r="G7311" s="35">
        <v>475</v>
      </c>
      <c r="H7311" s="35">
        <v>13</v>
      </c>
      <c r="I7311" s="36"/>
    </row>
    <row r="7312" spans="2:9" ht="15.75" thickTop="1" thickBot="1" x14ac:dyDescent="0.25">
      <c r="B7312" s="22">
        <v>7307</v>
      </c>
      <c r="C7312" s="32">
        <v>92342</v>
      </c>
      <c r="D7312" s="33" t="s">
        <v>5689</v>
      </c>
      <c r="E7312" s="34">
        <v>-13.6</v>
      </c>
      <c r="F7312" s="34">
        <v>8.9</v>
      </c>
      <c r="G7312" s="35">
        <v>418</v>
      </c>
      <c r="H7312" s="35">
        <v>13</v>
      </c>
      <c r="I7312" s="36"/>
    </row>
    <row r="7313" spans="2:9" ht="15.75" thickTop="1" thickBot="1" x14ac:dyDescent="0.25">
      <c r="B7313" s="22">
        <v>7308</v>
      </c>
      <c r="C7313" s="32">
        <v>92345</v>
      </c>
      <c r="D7313" s="33" t="s">
        <v>5690</v>
      </c>
      <c r="E7313" s="34">
        <v>-12.9</v>
      </c>
      <c r="F7313" s="34">
        <v>9.1999999999999993</v>
      </c>
      <c r="G7313" s="35">
        <v>365</v>
      </c>
      <c r="H7313" s="35">
        <v>13</v>
      </c>
      <c r="I7313" s="36"/>
    </row>
    <row r="7314" spans="2:9" ht="15.75" thickTop="1" thickBot="1" x14ac:dyDescent="0.25">
      <c r="B7314" s="22">
        <v>7309</v>
      </c>
      <c r="C7314" s="32">
        <v>92348</v>
      </c>
      <c r="D7314" s="33" t="s">
        <v>5691</v>
      </c>
      <c r="E7314" s="34">
        <v>-13.6</v>
      </c>
      <c r="F7314" s="34">
        <v>8.5</v>
      </c>
      <c r="G7314" s="35">
        <v>480</v>
      </c>
      <c r="H7314" s="35">
        <v>13</v>
      </c>
      <c r="I7314" s="36"/>
    </row>
    <row r="7315" spans="2:9" ht="15.75" thickTop="1" thickBot="1" x14ac:dyDescent="0.25">
      <c r="B7315" s="22">
        <v>7310</v>
      </c>
      <c r="C7315" s="32">
        <v>92353</v>
      </c>
      <c r="D7315" s="33" t="s">
        <v>5692</v>
      </c>
      <c r="E7315" s="34">
        <v>-13.7</v>
      </c>
      <c r="F7315" s="34">
        <v>8.6</v>
      </c>
      <c r="G7315" s="35">
        <v>452</v>
      </c>
      <c r="H7315" s="35">
        <v>13</v>
      </c>
      <c r="I7315" s="36"/>
    </row>
    <row r="7316" spans="2:9" ht="15.75" thickTop="1" thickBot="1" x14ac:dyDescent="0.25">
      <c r="B7316" s="22">
        <v>7311</v>
      </c>
      <c r="C7316" s="32">
        <v>92355</v>
      </c>
      <c r="D7316" s="33" t="s">
        <v>5693</v>
      </c>
      <c r="E7316" s="34">
        <v>-14.3</v>
      </c>
      <c r="F7316" s="34">
        <v>8</v>
      </c>
      <c r="G7316" s="35">
        <v>553</v>
      </c>
      <c r="H7316" s="35">
        <v>13</v>
      </c>
      <c r="I7316" s="36"/>
    </row>
    <row r="7317" spans="2:9" ht="15.75" thickTop="1" thickBot="1" x14ac:dyDescent="0.25">
      <c r="B7317" s="22">
        <v>7312</v>
      </c>
      <c r="C7317" s="32">
        <v>92358</v>
      </c>
      <c r="D7317" s="33" t="s">
        <v>5694</v>
      </c>
      <c r="E7317" s="34">
        <v>-13.8</v>
      </c>
      <c r="F7317" s="34">
        <v>8.1999999999999993</v>
      </c>
      <c r="G7317" s="35">
        <v>534</v>
      </c>
      <c r="H7317" s="35">
        <v>13</v>
      </c>
      <c r="I7317" s="36"/>
    </row>
    <row r="7318" spans="2:9" ht="15.75" thickTop="1" thickBot="1" x14ac:dyDescent="0.25">
      <c r="B7318" s="22">
        <v>7313</v>
      </c>
      <c r="C7318" s="32">
        <v>92360</v>
      </c>
      <c r="D7318" s="33" t="s">
        <v>3617</v>
      </c>
      <c r="E7318" s="34">
        <v>-13.6</v>
      </c>
      <c r="F7318" s="34">
        <v>8.9</v>
      </c>
      <c r="G7318" s="35">
        <v>424</v>
      </c>
      <c r="H7318" s="35">
        <v>13</v>
      </c>
      <c r="I7318" s="36"/>
    </row>
    <row r="7319" spans="2:9" ht="15.75" thickTop="1" thickBot="1" x14ac:dyDescent="0.25">
      <c r="B7319" s="22">
        <v>7314</v>
      </c>
      <c r="C7319" s="32">
        <v>92361</v>
      </c>
      <c r="D7319" s="33" t="s">
        <v>5695</v>
      </c>
      <c r="E7319" s="34">
        <v>-13.7</v>
      </c>
      <c r="F7319" s="34">
        <v>8.8000000000000007</v>
      </c>
      <c r="G7319" s="35">
        <v>432</v>
      </c>
      <c r="H7319" s="35">
        <v>13</v>
      </c>
      <c r="I7319" s="36"/>
    </row>
    <row r="7320" spans="2:9" ht="15.75" thickTop="1" thickBot="1" x14ac:dyDescent="0.25">
      <c r="B7320" s="22">
        <v>7315</v>
      </c>
      <c r="C7320" s="32">
        <v>92363</v>
      </c>
      <c r="D7320" s="33" t="s">
        <v>5213</v>
      </c>
      <c r="E7320" s="34">
        <v>-13.6</v>
      </c>
      <c r="F7320" s="34">
        <v>8.6</v>
      </c>
      <c r="G7320" s="35">
        <v>474</v>
      </c>
      <c r="H7320" s="35">
        <v>13</v>
      </c>
      <c r="I7320" s="36"/>
    </row>
    <row r="7321" spans="2:9" ht="15.75" thickTop="1" thickBot="1" x14ac:dyDescent="0.25">
      <c r="B7321" s="22">
        <v>7316</v>
      </c>
      <c r="C7321" s="32">
        <v>92364</v>
      </c>
      <c r="D7321" s="33" t="s">
        <v>5696</v>
      </c>
      <c r="E7321" s="34">
        <v>-13.7</v>
      </c>
      <c r="F7321" s="34">
        <v>8.1999999999999993</v>
      </c>
      <c r="G7321" s="35">
        <v>543</v>
      </c>
      <c r="H7321" s="35">
        <v>13</v>
      </c>
      <c r="I7321" s="36"/>
    </row>
    <row r="7322" spans="2:9" ht="15.75" thickTop="1" thickBot="1" x14ac:dyDescent="0.25">
      <c r="B7322" s="22">
        <v>7317</v>
      </c>
      <c r="C7322" s="32">
        <v>92366</v>
      </c>
      <c r="D7322" s="33" t="s">
        <v>4302</v>
      </c>
      <c r="E7322" s="34">
        <v>-14.3</v>
      </c>
      <c r="F7322" s="34">
        <v>8.4</v>
      </c>
      <c r="G7322" s="35">
        <v>454</v>
      </c>
      <c r="H7322" s="35">
        <v>13</v>
      </c>
      <c r="I7322" s="36"/>
    </row>
    <row r="7323" spans="2:9" ht="15.75" thickTop="1" thickBot="1" x14ac:dyDescent="0.25">
      <c r="B7323" s="22">
        <v>7318</v>
      </c>
      <c r="C7323" s="32">
        <v>92367</v>
      </c>
      <c r="D7323" s="33" t="s">
        <v>5697</v>
      </c>
      <c r="E7323" s="34">
        <v>-14.3</v>
      </c>
      <c r="F7323" s="34">
        <v>7.8</v>
      </c>
      <c r="G7323" s="35">
        <v>588</v>
      </c>
      <c r="H7323" s="35">
        <v>13</v>
      </c>
      <c r="I7323" s="36"/>
    </row>
    <row r="7324" spans="2:9" ht="15.75" thickTop="1" thickBot="1" x14ac:dyDescent="0.25">
      <c r="B7324" s="22">
        <v>7319</v>
      </c>
      <c r="C7324" s="32">
        <v>92369</v>
      </c>
      <c r="D7324" s="33" t="s">
        <v>5698</v>
      </c>
      <c r="E7324" s="34">
        <v>-13.6</v>
      </c>
      <c r="F7324" s="34">
        <v>8.8000000000000007</v>
      </c>
      <c r="G7324" s="35">
        <v>430</v>
      </c>
      <c r="H7324" s="35">
        <v>13</v>
      </c>
      <c r="I7324" s="36"/>
    </row>
    <row r="7325" spans="2:9" ht="15.75" thickTop="1" thickBot="1" x14ac:dyDescent="0.25">
      <c r="B7325" s="22">
        <v>7320</v>
      </c>
      <c r="C7325" s="32">
        <v>92421</v>
      </c>
      <c r="D7325" s="33" t="s">
        <v>5699</v>
      </c>
      <c r="E7325" s="34">
        <v>-13.6</v>
      </c>
      <c r="F7325" s="34">
        <v>9.1</v>
      </c>
      <c r="G7325" s="35">
        <v>358</v>
      </c>
      <c r="H7325" s="35">
        <v>13</v>
      </c>
      <c r="I7325" s="36"/>
    </row>
    <row r="7326" spans="2:9" ht="15.75" thickTop="1" thickBot="1" x14ac:dyDescent="0.25">
      <c r="B7326" s="22">
        <v>7321</v>
      </c>
      <c r="C7326" s="32">
        <v>92431</v>
      </c>
      <c r="D7326" s="33" t="s">
        <v>5700</v>
      </c>
      <c r="E7326" s="34">
        <v>-14</v>
      </c>
      <c r="F7326" s="34">
        <v>8.3000000000000007</v>
      </c>
      <c r="G7326" s="35">
        <v>465</v>
      </c>
      <c r="H7326" s="35">
        <v>13</v>
      </c>
      <c r="I7326" s="36"/>
    </row>
    <row r="7327" spans="2:9" ht="15.75" thickTop="1" thickBot="1" x14ac:dyDescent="0.25">
      <c r="B7327" s="22">
        <v>7322</v>
      </c>
      <c r="C7327" s="32">
        <v>92436</v>
      </c>
      <c r="D7327" s="33" t="s">
        <v>5701</v>
      </c>
      <c r="E7327" s="34">
        <v>-13.7</v>
      </c>
      <c r="F7327" s="34">
        <v>8.9</v>
      </c>
      <c r="G7327" s="35">
        <v>366</v>
      </c>
      <c r="H7327" s="35">
        <v>13</v>
      </c>
      <c r="I7327" s="36"/>
    </row>
    <row r="7328" spans="2:9" ht="15.75" thickTop="1" thickBot="1" x14ac:dyDescent="0.25">
      <c r="B7328" s="22">
        <v>7323</v>
      </c>
      <c r="C7328" s="32">
        <v>92439</v>
      </c>
      <c r="D7328" s="33" t="s">
        <v>5702</v>
      </c>
      <c r="E7328" s="34">
        <v>-14</v>
      </c>
      <c r="F7328" s="34">
        <v>8.6</v>
      </c>
      <c r="G7328" s="35">
        <v>400</v>
      </c>
      <c r="H7328" s="35">
        <v>13</v>
      </c>
      <c r="I7328" s="36"/>
    </row>
    <row r="7329" spans="2:9" ht="15.75" thickTop="1" thickBot="1" x14ac:dyDescent="0.25">
      <c r="B7329" s="22">
        <v>7324</v>
      </c>
      <c r="C7329" s="32">
        <v>92442</v>
      </c>
      <c r="D7329" s="33" t="s">
        <v>5703</v>
      </c>
      <c r="E7329" s="34">
        <v>-14.3</v>
      </c>
      <c r="F7329" s="34">
        <v>8.6</v>
      </c>
      <c r="G7329" s="35">
        <v>411</v>
      </c>
      <c r="H7329" s="35">
        <v>13</v>
      </c>
      <c r="I7329" s="36"/>
    </row>
    <row r="7330" spans="2:9" ht="15.75" thickTop="1" thickBot="1" x14ac:dyDescent="0.25">
      <c r="B7330" s="22">
        <v>7325</v>
      </c>
      <c r="C7330" s="32">
        <v>92444</v>
      </c>
      <c r="D7330" s="33" t="s">
        <v>5704</v>
      </c>
      <c r="E7330" s="34">
        <v>-13.8</v>
      </c>
      <c r="F7330" s="34">
        <v>8.1999999999999993</v>
      </c>
      <c r="G7330" s="35">
        <v>466</v>
      </c>
      <c r="H7330" s="35">
        <v>10</v>
      </c>
      <c r="I7330" s="36"/>
    </row>
    <row r="7331" spans="2:9" ht="15.75" thickTop="1" thickBot="1" x14ac:dyDescent="0.25">
      <c r="B7331" s="22">
        <v>7326</v>
      </c>
      <c r="C7331" s="32">
        <v>92445</v>
      </c>
      <c r="D7331" s="33" t="s">
        <v>5705</v>
      </c>
      <c r="E7331" s="34">
        <v>-13.7</v>
      </c>
      <c r="F7331" s="34">
        <v>7.9</v>
      </c>
      <c r="G7331" s="35">
        <v>544</v>
      </c>
      <c r="H7331" s="35">
        <v>13</v>
      </c>
      <c r="I7331" s="36"/>
    </row>
    <row r="7332" spans="2:9" ht="15.75" thickTop="1" thickBot="1" x14ac:dyDescent="0.25">
      <c r="B7332" s="22">
        <v>7327</v>
      </c>
      <c r="C7332" s="32">
        <v>92447</v>
      </c>
      <c r="D7332" s="33" t="s">
        <v>5706</v>
      </c>
      <c r="E7332" s="34">
        <v>-13.9</v>
      </c>
      <c r="F7332" s="34">
        <v>8.6999999999999993</v>
      </c>
      <c r="G7332" s="35">
        <v>374</v>
      </c>
      <c r="H7332" s="35">
        <v>13</v>
      </c>
      <c r="I7332" s="36"/>
    </row>
    <row r="7333" spans="2:9" ht="15.75" thickTop="1" thickBot="1" x14ac:dyDescent="0.25">
      <c r="B7333" s="22">
        <v>7328</v>
      </c>
      <c r="C7333" s="32">
        <v>92449</v>
      </c>
      <c r="D7333" s="33" t="s">
        <v>398</v>
      </c>
      <c r="E7333" s="34">
        <v>-14.1</v>
      </c>
      <c r="F7333" s="34">
        <v>8.6999999999999993</v>
      </c>
      <c r="G7333" s="35">
        <v>375</v>
      </c>
      <c r="H7333" s="35">
        <v>13</v>
      </c>
      <c r="I7333" s="36"/>
    </row>
    <row r="7334" spans="2:9" ht="15.75" thickTop="1" thickBot="1" x14ac:dyDescent="0.25">
      <c r="B7334" s="22">
        <v>7329</v>
      </c>
      <c r="C7334" s="32">
        <v>92507</v>
      </c>
      <c r="D7334" s="33" t="s">
        <v>5707</v>
      </c>
      <c r="E7334" s="34">
        <v>-14</v>
      </c>
      <c r="F7334" s="34">
        <v>8.6</v>
      </c>
      <c r="G7334" s="35">
        <v>417</v>
      </c>
      <c r="H7334" s="35">
        <v>13</v>
      </c>
      <c r="I7334" s="36"/>
    </row>
    <row r="7335" spans="2:9" ht="15.75" thickTop="1" thickBot="1" x14ac:dyDescent="0.25">
      <c r="B7335" s="22">
        <v>7330</v>
      </c>
      <c r="C7335" s="32">
        <v>92521</v>
      </c>
      <c r="D7335" s="33" t="s">
        <v>5708</v>
      </c>
      <c r="E7335" s="34">
        <v>-14</v>
      </c>
      <c r="F7335" s="34">
        <v>8.9</v>
      </c>
      <c r="G7335" s="35">
        <v>362</v>
      </c>
      <c r="H7335" s="35">
        <v>13</v>
      </c>
      <c r="I7335" s="36"/>
    </row>
    <row r="7336" spans="2:9" ht="15.75" thickTop="1" thickBot="1" x14ac:dyDescent="0.25">
      <c r="B7336" s="22">
        <v>7331</v>
      </c>
      <c r="C7336" s="32">
        <v>92526</v>
      </c>
      <c r="D7336" s="33" t="s">
        <v>5709</v>
      </c>
      <c r="E7336" s="34">
        <v>-13.7</v>
      </c>
      <c r="F7336" s="34">
        <v>7.6</v>
      </c>
      <c r="G7336" s="35">
        <v>566</v>
      </c>
      <c r="H7336" s="35">
        <v>10</v>
      </c>
      <c r="I7336" s="36"/>
    </row>
    <row r="7337" spans="2:9" ht="15.75" thickTop="1" thickBot="1" x14ac:dyDescent="0.25">
      <c r="B7337" s="22">
        <v>7332</v>
      </c>
      <c r="C7337" s="32">
        <v>92533</v>
      </c>
      <c r="D7337" s="33" t="s">
        <v>5710</v>
      </c>
      <c r="E7337" s="34">
        <v>-13.5</v>
      </c>
      <c r="F7337" s="34">
        <v>8.6999999999999993</v>
      </c>
      <c r="G7337" s="35">
        <v>374</v>
      </c>
      <c r="H7337" s="35">
        <v>13</v>
      </c>
      <c r="I7337" s="36"/>
    </row>
    <row r="7338" spans="2:9" ht="15.75" thickTop="1" thickBot="1" x14ac:dyDescent="0.25">
      <c r="B7338" s="22">
        <v>7333</v>
      </c>
      <c r="C7338" s="32">
        <v>92536</v>
      </c>
      <c r="D7338" s="33" t="s">
        <v>5711</v>
      </c>
      <c r="E7338" s="34">
        <v>-13.8</v>
      </c>
      <c r="F7338" s="34">
        <v>8.6</v>
      </c>
      <c r="G7338" s="35">
        <v>390</v>
      </c>
      <c r="H7338" s="35">
        <v>13</v>
      </c>
      <c r="I7338" s="36"/>
    </row>
    <row r="7339" spans="2:9" ht="15.75" thickTop="1" thickBot="1" x14ac:dyDescent="0.25">
      <c r="B7339" s="22">
        <v>7334</v>
      </c>
      <c r="C7339" s="32">
        <v>92539</v>
      </c>
      <c r="D7339" s="33" t="s">
        <v>5712</v>
      </c>
      <c r="E7339" s="34">
        <v>-14</v>
      </c>
      <c r="F7339" s="34">
        <v>7.3</v>
      </c>
      <c r="G7339" s="35">
        <v>637</v>
      </c>
      <c r="H7339" s="35">
        <v>10</v>
      </c>
      <c r="I7339" s="36"/>
    </row>
    <row r="7340" spans="2:9" ht="15.75" thickTop="1" thickBot="1" x14ac:dyDescent="0.25">
      <c r="B7340" s="22">
        <v>7335</v>
      </c>
      <c r="C7340" s="32">
        <v>92540</v>
      </c>
      <c r="D7340" s="33" t="s">
        <v>5713</v>
      </c>
      <c r="E7340" s="34">
        <v>-14.1</v>
      </c>
      <c r="F7340" s="34">
        <v>8.3000000000000007</v>
      </c>
      <c r="G7340" s="35">
        <v>460</v>
      </c>
      <c r="H7340" s="35">
        <v>13</v>
      </c>
      <c r="I7340" s="36"/>
    </row>
    <row r="7341" spans="2:9" ht="15.75" thickTop="1" thickBot="1" x14ac:dyDescent="0.25">
      <c r="B7341" s="22">
        <v>7336</v>
      </c>
      <c r="C7341" s="32">
        <v>92542</v>
      </c>
      <c r="D7341" s="33" t="s">
        <v>5714</v>
      </c>
      <c r="E7341" s="34">
        <v>-14.1</v>
      </c>
      <c r="F7341" s="34">
        <v>8.1</v>
      </c>
      <c r="G7341" s="35">
        <v>485</v>
      </c>
      <c r="H7341" s="35">
        <v>10</v>
      </c>
      <c r="I7341" s="36"/>
    </row>
    <row r="7342" spans="2:9" ht="15.75" thickTop="1" thickBot="1" x14ac:dyDescent="0.25">
      <c r="B7342" s="22">
        <v>7337</v>
      </c>
      <c r="C7342" s="32">
        <v>92543</v>
      </c>
      <c r="D7342" s="33" t="s">
        <v>5715</v>
      </c>
      <c r="E7342" s="34">
        <v>-14</v>
      </c>
      <c r="F7342" s="34">
        <v>8.1999999999999993</v>
      </c>
      <c r="G7342" s="35">
        <v>476</v>
      </c>
      <c r="H7342" s="35">
        <v>10</v>
      </c>
      <c r="I7342" s="36"/>
    </row>
    <row r="7343" spans="2:9" ht="15.75" thickTop="1" thickBot="1" x14ac:dyDescent="0.25">
      <c r="B7343" s="22">
        <v>7338</v>
      </c>
      <c r="C7343" s="32">
        <v>92545</v>
      </c>
      <c r="D7343" s="33" t="s">
        <v>5716</v>
      </c>
      <c r="E7343" s="34">
        <v>-14.1</v>
      </c>
      <c r="F7343" s="34">
        <v>8.1999999999999993</v>
      </c>
      <c r="G7343" s="35">
        <v>482</v>
      </c>
      <c r="H7343" s="35">
        <v>10</v>
      </c>
      <c r="I7343" s="36"/>
    </row>
    <row r="7344" spans="2:9" ht="15.75" thickTop="1" thickBot="1" x14ac:dyDescent="0.25">
      <c r="B7344" s="22">
        <v>7339</v>
      </c>
      <c r="C7344" s="32">
        <v>92546</v>
      </c>
      <c r="D7344" s="33" t="s">
        <v>5717</v>
      </c>
      <c r="E7344" s="34">
        <v>-14.4</v>
      </c>
      <c r="F7344" s="34">
        <v>8.4</v>
      </c>
      <c r="G7344" s="35">
        <v>429</v>
      </c>
      <c r="H7344" s="35">
        <v>13</v>
      </c>
      <c r="I7344" s="36"/>
    </row>
    <row r="7345" spans="2:9" ht="15.75" thickTop="1" thickBot="1" x14ac:dyDescent="0.25">
      <c r="B7345" s="22">
        <v>7340</v>
      </c>
      <c r="C7345" s="32">
        <v>92548</v>
      </c>
      <c r="D7345" s="33" t="s">
        <v>5718</v>
      </c>
      <c r="E7345" s="34">
        <v>-14.2</v>
      </c>
      <c r="F7345" s="34">
        <v>8.1</v>
      </c>
      <c r="G7345" s="35">
        <v>490</v>
      </c>
      <c r="H7345" s="35">
        <v>13</v>
      </c>
      <c r="I7345" s="36"/>
    </row>
    <row r="7346" spans="2:9" ht="15.75" thickTop="1" thickBot="1" x14ac:dyDescent="0.25">
      <c r="B7346" s="22">
        <v>7341</v>
      </c>
      <c r="C7346" s="32">
        <v>92549</v>
      </c>
      <c r="D7346" s="33" t="s">
        <v>5719</v>
      </c>
      <c r="E7346" s="34">
        <v>-14.4</v>
      </c>
      <c r="F7346" s="34">
        <v>7</v>
      </c>
      <c r="G7346" s="35">
        <v>695</v>
      </c>
      <c r="H7346" s="35">
        <v>10</v>
      </c>
      <c r="I7346" s="36"/>
    </row>
    <row r="7347" spans="2:9" ht="15.75" thickTop="1" thickBot="1" x14ac:dyDescent="0.25">
      <c r="B7347" s="22">
        <v>7342</v>
      </c>
      <c r="C7347" s="32">
        <v>92551</v>
      </c>
      <c r="D7347" s="33" t="s">
        <v>5720</v>
      </c>
      <c r="E7347" s="34">
        <v>-14.2</v>
      </c>
      <c r="F7347" s="34">
        <v>8.6999999999999993</v>
      </c>
      <c r="G7347" s="35">
        <v>372</v>
      </c>
      <c r="H7347" s="35">
        <v>13</v>
      </c>
      <c r="I7347" s="36"/>
    </row>
    <row r="7348" spans="2:9" ht="15.75" thickTop="1" thickBot="1" x14ac:dyDescent="0.25">
      <c r="B7348" s="22">
        <v>7343</v>
      </c>
      <c r="C7348" s="32">
        <v>92552</v>
      </c>
      <c r="D7348" s="33" t="s">
        <v>5721</v>
      </c>
      <c r="E7348" s="34">
        <v>-13.9</v>
      </c>
      <c r="F7348" s="34">
        <v>7.9</v>
      </c>
      <c r="G7348" s="35">
        <v>524</v>
      </c>
      <c r="H7348" s="35">
        <v>10</v>
      </c>
      <c r="I7348" s="36"/>
    </row>
    <row r="7349" spans="2:9" ht="15.75" thickTop="1" thickBot="1" x14ac:dyDescent="0.25">
      <c r="B7349" s="22">
        <v>7344</v>
      </c>
      <c r="C7349" s="32">
        <v>92554</v>
      </c>
      <c r="D7349" s="33" t="s">
        <v>5722</v>
      </c>
      <c r="E7349" s="34">
        <v>-13.8</v>
      </c>
      <c r="F7349" s="34">
        <v>8.1</v>
      </c>
      <c r="G7349" s="35">
        <v>487</v>
      </c>
      <c r="H7349" s="35">
        <v>10</v>
      </c>
      <c r="I7349" s="36"/>
    </row>
    <row r="7350" spans="2:9" ht="15.75" thickTop="1" thickBot="1" x14ac:dyDescent="0.25">
      <c r="B7350" s="22">
        <v>7345</v>
      </c>
      <c r="C7350" s="32">
        <v>92555</v>
      </c>
      <c r="D7350" s="33" t="s">
        <v>5723</v>
      </c>
      <c r="E7350" s="34">
        <v>-13.7</v>
      </c>
      <c r="F7350" s="34">
        <v>8.1999999999999993</v>
      </c>
      <c r="G7350" s="35">
        <v>466</v>
      </c>
      <c r="H7350" s="35">
        <v>10</v>
      </c>
      <c r="I7350" s="36"/>
    </row>
    <row r="7351" spans="2:9" ht="15.75" thickTop="1" thickBot="1" x14ac:dyDescent="0.25">
      <c r="B7351" s="22">
        <v>7346</v>
      </c>
      <c r="C7351" s="32">
        <v>92557</v>
      </c>
      <c r="D7351" s="33" t="s">
        <v>5724</v>
      </c>
      <c r="E7351" s="34">
        <v>-14.3</v>
      </c>
      <c r="F7351" s="34">
        <v>7.1</v>
      </c>
      <c r="G7351" s="35">
        <v>668</v>
      </c>
      <c r="H7351" s="35">
        <v>10</v>
      </c>
      <c r="I7351" s="36"/>
    </row>
    <row r="7352" spans="2:9" ht="15.75" thickTop="1" thickBot="1" x14ac:dyDescent="0.25">
      <c r="B7352" s="22">
        <v>7347</v>
      </c>
      <c r="C7352" s="32">
        <v>92559</v>
      </c>
      <c r="D7352" s="33" t="s">
        <v>5725</v>
      </c>
      <c r="E7352" s="34">
        <v>-13.7</v>
      </c>
      <c r="F7352" s="34">
        <v>7.9</v>
      </c>
      <c r="G7352" s="35">
        <v>524</v>
      </c>
      <c r="H7352" s="35">
        <v>10</v>
      </c>
      <c r="I7352" s="36"/>
    </row>
    <row r="7353" spans="2:9" ht="15.75" thickTop="1" thickBot="1" x14ac:dyDescent="0.25">
      <c r="B7353" s="22">
        <v>7348</v>
      </c>
      <c r="C7353" s="32">
        <v>92637</v>
      </c>
      <c r="D7353" s="33" t="s">
        <v>5726</v>
      </c>
      <c r="E7353" s="34">
        <v>-12.8</v>
      </c>
      <c r="F7353" s="34">
        <v>8.9</v>
      </c>
      <c r="G7353" s="35">
        <v>394</v>
      </c>
      <c r="H7353" s="35">
        <v>13</v>
      </c>
      <c r="I7353" s="36"/>
    </row>
    <row r="7354" spans="2:9" ht="15.75" thickTop="1" thickBot="1" x14ac:dyDescent="0.25">
      <c r="B7354" s="22">
        <v>7349</v>
      </c>
      <c r="C7354" s="32">
        <v>92648</v>
      </c>
      <c r="D7354" s="33" t="s">
        <v>5727</v>
      </c>
      <c r="E7354" s="34">
        <v>-13.7</v>
      </c>
      <c r="F7354" s="34">
        <v>7.7</v>
      </c>
      <c r="G7354" s="35">
        <v>557</v>
      </c>
      <c r="H7354" s="35">
        <v>10</v>
      </c>
      <c r="I7354" s="36"/>
    </row>
    <row r="7355" spans="2:9" ht="15.75" thickTop="1" thickBot="1" x14ac:dyDescent="0.25">
      <c r="B7355" s="22">
        <v>7350</v>
      </c>
      <c r="C7355" s="32">
        <v>92655</v>
      </c>
      <c r="D7355" s="33" t="s">
        <v>5728</v>
      </c>
      <c r="E7355" s="34">
        <v>-14.2</v>
      </c>
      <c r="F7355" s="34">
        <v>8</v>
      </c>
      <c r="G7355" s="35">
        <v>506</v>
      </c>
      <c r="H7355" s="35">
        <v>13</v>
      </c>
      <c r="I7355" s="36"/>
    </row>
    <row r="7356" spans="2:9" ht="15.75" thickTop="1" thickBot="1" x14ac:dyDescent="0.25">
      <c r="B7356" s="22">
        <v>7351</v>
      </c>
      <c r="C7356" s="32">
        <v>92660</v>
      </c>
      <c r="D7356" s="33" t="s">
        <v>5729</v>
      </c>
      <c r="E7356" s="34">
        <v>-13.3</v>
      </c>
      <c r="F7356" s="34">
        <v>8.6</v>
      </c>
      <c r="G7356" s="35">
        <v>412</v>
      </c>
      <c r="H7356" s="35">
        <v>13</v>
      </c>
      <c r="I7356" s="36"/>
    </row>
    <row r="7357" spans="2:9" ht="15.75" thickTop="1" thickBot="1" x14ac:dyDescent="0.25">
      <c r="B7357" s="22">
        <v>7352</v>
      </c>
      <c r="C7357" s="32">
        <v>92665</v>
      </c>
      <c r="D7357" s="33" t="s">
        <v>5730</v>
      </c>
      <c r="E7357" s="34">
        <v>-13.8</v>
      </c>
      <c r="F7357" s="34">
        <v>8.1</v>
      </c>
      <c r="G7357" s="35">
        <v>470</v>
      </c>
      <c r="H7357" s="35">
        <v>13</v>
      </c>
      <c r="I7357" s="36"/>
    </row>
    <row r="7358" spans="2:9" ht="15.75" thickTop="1" thickBot="1" x14ac:dyDescent="0.25">
      <c r="B7358" s="22">
        <v>7353</v>
      </c>
      <c r="C7358" s="32">
        <v>92670</v>
      </c>
      <c r="D7358" s="33" t="s">
        <v>5731</v>
      </c>
      <c r="E7358" s="34">
        <v>-13.9</v>
      </c>
      <c r="F7358" s="34">
        <v>8.1999999999999993</v>
      </c>
      <c r="G7358" s="35">
        <v>444</v>
      </c>
      <c r="H7358" s="35">
        <v>13</v>
      </c>
      <c r="I7358" s="36"/>
    </row>
    <row r="7359" spans="2:9" ht="15.75" thickTop="1" thickBot="1" x14ac:dyDescent="0.25">
      <c r="B7359" s="22">
        <v>7354</v>
      </c>
      <c r="C7359" s="32">
        <v>92676</v>
      </c>
      <c r="D7359" s="33" t="s">
        <v>5732</v>
      </c>
      <c r="E7359" s="34">
        <v>-13.7</v>
      </c>
      <c r="F7359" s="34">
        <v>8.4</v>
      </c>
      <c r="G7359" s="35">
        <v>420</v>
      </c>
      <c r="H7359" s="35">
        <v>10</v>
      </c>
      <c r="I7359" s="36"/>
    </row>
    <row r="7360" spans="2:9" ht="15.75" thickTop="1" thickBot="1" x14ac:dyDescent="0.25">
      <c r="B7360" s="22">
        <v>7355</v>
      </c>
      <c r="C7360" s="32">
        <v>92681</v>
      </c>
      <c r="D7360" s="33" t="s">
        <v>5733</v>
      </c>
      <c r="E7360" s="34">
        <v>-13.9</v>
      </c>
      <c r="F7360" s="34">
        <v>7.8</v>
      </c>
      <c r="G7360" s="35">
        <v>530</v>
      </c>
      <c r="H7360" s="35">
        <v>10</v>
      </c>
      <c r="I7360" s="36"/>
    </row>
    <row r="7361" spans="2:9" ht="15.75" thickTop="1" thickBot="1" x14ac:dyDescent="0.25">
      <c r="B7361" s="22">
        <v>7356</v>
      </c>
      <c r="C7361" s="32">
        <v>92685</v>
      </c>
      <c r="D7361" s="33" t="s">
        <v>5734</v>
      </c>
      <c r="E7361" s="34">
        <v>-14</v>
      </c>
      <c r="F7361" s="34">
        <v>8</v>
      </c>
      <c r="G7361" s="35">
        <v>506</v>
      </c>
      <c r="H7361" s="35">
        <v>10</v>
      </c>
      <c r="I7361" s="36"/>
    </row>
    <row r="7362" spans="2:9" ht="15.75" thickTop="1" thickBot="1" x14ac:dyDescent="0.25">
      <c r="B7362" s="22">
        <v>7357</v>
      </c>
      <c r="C7362" s="32">
        <v>92690</v>
      </c>
      <c r="D7362" s="33" t="s">
        <v>5735</v>
      </c>
      <c r="E7362" s="34">
        <v>-14</v>
      </c>
      <c r="F7362" s="34">
        <v>7.9</v>
      </c>
      <c r="G7362" s="35">
        <v>506</v>
      </c>
      <c r="H7362" s="35">
        <v>10</v>
      </c>
      <c r="I7362" s="36"/>
    </row>
    <row r="7363" spans="2:9" ht="15.75" thickTop="1" thickBot="1" x14ac:dyDescent="0.25">
      <c r="B7363" s="22">
        <v>7358</v>
      </c>
      <c r="C7363" s="32">
        <v>92693</v>
      </c>
      <c r="D7363" s="33" t="s">
        <v>5736</v>
      </c>
      <c r="E7363" s="34">
        <v>-13.5</v>
      </c>
      <c r="F7363" s="34">
        <v>7.9</v>
      </c>
      <c r="G7363" s="35">
        <v>536</v>
      </c>
      <c r="H7363" s="35">
        <v>10</v>
      </c>
      <c r="I7363" s="36"/>
    </row>
    <row r="7364" spans="2:9" ht="15.75" thickTop="1" thickBot="1" x14ac:dyDescent="0.25">
      <c r="B7364" s="22">
        <v>7359</v>
      </c>
      <c r="C7364" s="32">
        <v>92694</v>
      </c>
      <c r="D7364" s="33" t="s">
        <v>5737</v>
      </c>
      <c r="E7364" s="34">
        <v>-13.3</v>
      </c>
      <c r="F7364" s="34">
        <v>8.6</v>
      </c>
      <c r="G7364" s="35">
        <v>386</v>
      </c>
      <c r="H7364" s="35">
        <v>13</v>
      </c>
      <c r="I7364" s="36"/>
    </row>
    <row r="7365" spans="2:9" ht="15.75" thickTop="1" thickBot="1" x14ac:dyDescent="0.25">
      <c r="B7365" s="22">
        <v>7360</v>
      </c>
      <c r="C7365" s="32">
        <v>92696</v>
      </c>
      <c r="D7365" s="33" t="s">
        <v>5738</v>
      </c>
      <c r="E7365" s="34">
        <v>-14.5</v>
      </c>
      <c r="F7365" s="34">
        <v>7</v>
      </c>
      <c r="G7365" s="35">
        <v>679</v>
      </c>
      <c r="H7365" s="35">
        <v>10</v>
      </c>
      <c r="I7365" s="36"/>
    </row>
    <row r="7366" spans="2:9" ht="15.75" thickTop="1" thickBot="1" x14ac:dyDescent="0.25">
      <c r="B7366" s="22">
        <v>7361</v>
      </c>
      <c r="C7366" s="32">
        <v>92697</v>
      </c>
      <c r="D7366" s="33" t="s">
        <v>5739</v>
      </c>
      <c r="E7366" s="34">
        <v>-14.3</v>
      </c>
      <c r="F7366" s="34">
        <v>7.3</v>
      </c>
      <c r="G7366" s="35">
        <v>622</v>
      </c>
      <c r="H7366" s="35">
        <v>10</v>
      </c>
      <c r="I7366" s="36"/>
    </row>
    <row r="7367" spans="2:9" ht="15.75" thickTop="1" thickBot="1" x14ac:dyDescent="0.25">
      <c r="B7367" s="22">
        <v>7362</v>
      </c>
      <c r="C7367" s="32">
        <v>92699</v>
      </c>
      <c r="D7367" s="33" t="s">
        <v>5740</v>
      </c>
      <c r="E7367" s="34">
        <v>-13.3</v>
      </c>
      <c r="F7367" s="34">
        <v>8.4</v>
      </c>
      <c r="G7367" s="35">
        <v>433</v>
      </c>
      <c r="H7367" s="35">
        <v>10</v>
      </c>
      <c r="I7367" s="36"/>
    </row>
    <row r="7368" spans="2:9" ht="15.75" thickTop="1" thickBot="1" x14ac:dyDescent="0.25">
      <c r="B7368" s="22">
        <v>7363</v>
      </c>
      <c r="C7368" s="32">
        <v>92700</v>
      </c>
      <c r="D7368" s="33" t="s">
        <v>5741</v>
      </c>
      <c r="E7368" s="34">
        <v>-13.8</v>
      </c>
      <c r="F7368" s="34">
        <v>8.1999999999999993</v>
      </c>
      <c r="G7368" s="35">
        <v>470</v>
      </c>
      <c r="H7368" s="35">
        <v>13</v>
      </c>
      <c r="I7368" s="36"/>
    </row>
    <row r="7369" spans="2:9" ht="15.75" thickTop="1" thickBot="1" x14ac:dyDescent="0.25">
      <c r="B7369" s="22">
        <v>7364</v>
      </c>
      <c r="C7369" s="32">
        <v>92702</v>
      </c>
      <c r="D7369" s="33" t="s">
        <v>3821</v>
      </c>
      <c r="E7369" s="34">
        <v>-13.5</v>
      </c>
      <c r="F7369" s="34">
        <v>8.3000000000000007</v>
      </c>
      <c r="G7369" s="35">
        <v>448</v>
      </c>
      <c r="H7369" s="35">
        <v>13</v>
      </c>
      <c r="I7369" s="36"/>
    </row>
    <row r="7370" spans="2:9" ht="15.75" thickTop="1" thickBot="1" x14ac:dyDescent="0.25">
      <c r="B7370" s="22">
        <v>7365</v>
      </c>
      <c r="C7370" s="32">
        <v>92703</v>
      </c>
      <c r="D7370" s="33" t="s">
        <v>5742</v>
      </c>
      <c r="E7370" s="34">
        <v>-14</v>
      </c>
      <c r="F7370" s="34">
        <v>8</v>
      </c>
      <c r="G7370" s="35">
        <v>490</v>
      </c>
      <c r="H7370" s="35">
        <v>10</v>
      </c>
      <c r="I7370" s="36"/>
    </row>
    <row r="7371" spans="2:9" ht="15.75" thickTop="1" thickBot="1" x14ac:dyDescent="0.25">
      <c r="B7371" s="22">
        <v>7366</v>
      </c>
      <c r="C7371" s="32">
        <v>92705</v>
      </c>
      <c r="D7371" s="33" t="s">
        <v>5743</v>
      </c>
      <c r="E7371" s="34">
        <v>-13.7</v>
      </c>
      <c r="F7371" s="34">
        <v>8.1</v>
      </c>
      <c r="G7371" s="35">
        <v>489</v>
      </c>
      <c r="H7371" s="35">
        <v>10</v>
      </c>
      <c r="I7371" s="36"/>
    </row>
    <row r="7372" spans="2:9" ht="15.75" thickTop="1" thickBot="1" x14ac:dyDescent="0.25">
      <c r="B7372" s="22">
        <v>7367</v>
      </c>
      <c r="C7372" s="32">
        <v>92706</v>
      </c>
      <c r="D7372" s="33" t="s">
        <v>5744</v>
      </c>
      <c r="E7372" s="34">
        <v>-13.3</v>
      </c>
      <c r="F7372" s="34">
        <v>8.5</v>
      </c>
      <c r="G7372" s="35">
        <v>414</v>
      </c>
      <c r="H7372" s="35">
        <v>13</v>
      </c>
      <c r="I7372" s="36"/>
    </row>
    <row r="7373" spans="2:9" ht="15.75" thickTop="1" thickBot="1" x14ac:dyDescent="0.25">
      <c r="B7373" s="22">
        <v>7368</v>
      </c>
      <c r="C7373" s="32">
        <v>92708</v>
      </c>
      <c r="D7373" s="33" t="s">
        <v>5745</v>
      </c>
      <c r="E7373" s="34">
        <v>-13.3</v>
      </c>
      <c r="F7373" s="34">
        <v>8.4</v>
      </c>
      <c r="G7373" s="35">
        <v>419</v>
      </c>
      <c r="H7373" s="35">
        <v>13</v>
      </c>
      <c r="I7373" s="36"/>
    </row>
    <row r="7374" spans="2:9" ht="15.75" thickTop="1" thickBot="1" x14ac:dyDescent="0.25">
      <c r="B7374" s="22">
        <v>7369</v>
      </c>
      <c r="C7374" s="32">
        <v>92709</v>
      </c>
      <c r="D7374" s="33" t="s">
        <v>5746</v>
      </c>
      <c r="E7374" s="34">
        <v>-13.7</v>
      </c>
      <c r="F7374" s="34">
        <v>7.7</v>
      </c>
      <c r="G7374" s="35">
        <v>566</v>
      </c>
      <c r="H7374" s="35">
        <v>10</v>
      </c>
      <c r="I7374" s="36"/>
    </row>
    <row r="7375" spans="2:9" ht="15.75" thickTop="1" thickBot="1" x14ac:dyDescent="0.25">
      <c r="B7375" s="22">
        <v>7370</v>
      </c>
      <c r="C7375" s="32">
        <v>92711</v>
      </c>
      <c r="D7375" s="33" t="s">
        <v>5747</v>
      </c>
      <c r="E7375" s="34">
        <v>-14.1</v>
      </c>
      <c r="F7375" s="34">
        <v>8</v>
      </c>
      <c r="G7375" s="35">
        <v>493</v>
      </c>
      <c r="H7375" s="35">
        <v>13</v>
      </c>
      <c r="I7375" s="36"/>
    </row>
    <row r="7376" spans="2:9" ht="15.75" thickTop="1" thickBot="1" x14ac:dyDescent="0.25">
      <c r="B7376" s="22">
        <v>7371</v>
      </c>
      <c r="C7376" s="32">
        <v>92712</v>
      </c>
      <c r="D7376" s="33" t="s">
        <v>5748</v>
      </c>
      <c r="E7376" s="34">
        <v>-13.3</v>
      </c>
      <c r="F7376" s="34">
        <v>8.4</v>
      </c>
      <c r="G7376" s="35">
        <v>435</v>
      </c>
      <c r="H7376" s="35">
        <v>10</v>
      </c>
      <c r="I7376" s="36"/>
    </row>
    <row r="7377" spans="2:9" ht="15.75" thickTop="1" thickBot="1" x14ac:dyDescent="0.25">
      <c r="B7377" s="22">
        <v>7372</v>
      </c>
      <c r="C7377" s="32">
        <v>92714</v>
      </c>
      <c r="D7377" s="33" t="s">
        <v>5749</v>
      </c>
      <c r="E7377" s="34">
        <v>-13.6</v>
      </c>
      <c r="F7377" s="34">
        <v>7.9</v>
      </c>
      <c r="G7377" s="35">
        <v>506</v>
      </c>
      <c r="H7377" s="35">
        <v>10</v>
      </c>
      <c r="I7377" s="36"/>
    </row>
    <row r="7378" spans="2:9" ht="15.75" thickTop="1" thickBot="1" x14ac:dyDescent="0.25">
      <c r="B7378" s="22">
        <v>7373</v>
      </c>
      <c r="C7378" s="32">
        <v>92715</v>
      </c>
      <c r="D7378" s="33" t="s">
        <v>5750</v>
      </c>
      <c r="E7378" s="34">
        <v>-13.8</v>
      </c>
      <c r="F7378" s="34">
        <v>8.1999999999999993</v>
      </c>
      <c r="G7378" s="35">
        <v>446</v>
      </c>
      <c r="H7378" s="35">
        <v>13</v>
      </c>
      <c r="I7378" s="36"/>
    </row>
    <row r="7379" spans="2:9" ht="15.75" thickTop="1" thickBot="1" x14ac:dyDescent="0.25">
      <c r="B7379" s="22">
        <v>7374</v>
      </c>
      <c r="C7379" s="32">
        <v>92717</v>
      </c>
      <c r="D7379" s="33" t="s">
        <v>5751</v>
      </c>
      <c r="E7379" s="34">
        <v>-14</v>
      </c>
      <c r="F7379" s="34">
        <v>8</v>
      </c>
      <c r="G7379" s="35">
        <v>494</v>
      </c>
      <c r="H7379" s="35">
        <v>10</v>
      </c>
      <c r="I7379" s="36"/>
    </row>
    <row r="7380" spans="2:9" ht="15.75" thickTop="1" thickBot="1" x14ac:dyDescent="0.25">
      <c r="B7380" s="22">
        <v>7375</v>
      </c>
      <c r="C7380" s="32">
        <v>92718</v>
      </c>
      <c r="D7380" s="33" t="s">
        <v>5752</v>
      </c>
      <c r="E7380" s="34">
        <v>-13.3</v>
      </c>
      <c r="F7380" s="34">
        <v>8.5</v>
      </c>
      <c r="G7380" s="35">
        <v>423</v>
      </c>
      <c r="H7380" s="35">
        <v>13</v>
      </c>
      <c r="I7380" s="36"/>
    </row>
    <row r="7381" spans="2:9" ht="15.75" thickTop="1" thickBot="1" x14ac:dyDescent="0.25">
      <c r="B7381" s="22">
        <v>7376</v>
      </c>
      <c r="C7381" s="32">
        <v>92720</v>
      </c>
      <c r="D7381" s="33" t="s">
        <v>5753</v>
      </c>
      <c r="E7381" s="34">
        <v>-13.5</v>
      </c>
      <c r="F7381" s="34">
        <v>8.4</v>
      </c>
      <c r="G7381" s="35">
        <v>424</v>
      </c>
      <c r="H7381" s="35">
        <v>13</v>
      </c>
      <c r="I7381" s="36"/>
    </row>
    <row r="7382" spans="2:9" ht="15.75" thickTop="1" thickBot="1" x14ac:dyDescent="0.25">
      <c r="B7382" s="22">
        <v>7377</v>
      </c>
      <c r="C7382" s="32">
        <v>92721</v>
      </c>
      <c r="D7382" s="33" t="s">
        <v>5754</v>
      </c>
      <c r="E7382" s="34">
        <v>-13.7</v>
      </c>
      <c r="F7382" s="34">
        <v>8.3000000000000007</v>
      </c>
      <c r="G7382" s="35">
        <v>452</v>
      </c>
      <c r="H7382" s="35">
        <v>13</v>
      </c>
      <c r="I7382" s="36"/>
    </row>
    <row r="7383" spans="2:9" ht="15.75" thickTop="1" thickBot="1" x14ac:dyDescent="0.25">
      <c r="B7383" s="22">
        <v>7378</v>
      </c>
      <c r="C7383" s="32">
        <v>92723</v>
      </c>
      <c r="D7383" s="33" t="s">
        <v>5755</v>
      </c>
      <c r="E7383" s="34">
        <v>-13.9</v>
      </c>
      <c r="F7383" s="34">
        <v>7.6</v>
      </c>
      <c r="G7383" s="35">
        <v>583</v>
      </c>
      <c r="H7383" s="35">
        <v>10</v>
      </c>
      <c r="I7383" s="36"/>
    </row>
    <row r="7384" spans="2:9" ht="15.75" thickTop="1" thickBot="1" x14ac:dyDescent="0.25">
      <c r="B7384" s="22">
        <v>7379</v>
      </c>
      <c r="C7384" s="32">
        <v>92724</v>
      </c>
      <c r="D7384" s="33" t="s">
        <v>5756</v>
      </c>
      <c r="E7384" s="34">
        <v>-13.7</v>
      </c>
      <c r="F7384" s="34">
        <v>8.3000000000000007</v>
      </c>
      <c r="G7384" s="35">
        <v>435</v>
      </c>
      <c r="H7384" s="35">
        <v>10</v>
      </c>
      <c r="I7384" s="36"/>
    </row>
    <row r="7385" spans="2:9" ht="15.75" thickTop="1" thickBot="1" x14ac:dyDescent="0.25">
      <c r="B7385" s="22">
        <v>7380</v>
      </c>
      <c r="C7385" s="32">
        <v>92726</v>
      </c>
      <c r="D7385" s="33" t="s">
        <v>5757</v>
      </c>
      <c r="E7385" s="34">
        <v>-13.8</v>
      </c>
      <c r="F7385" s="34">
        <v>7.7</v>
      </c>
      <c r="G7385" s="35">
        <v>543</v>
      </c>
      <c r="H7385" s="35">
        <v>10</v>
      </c>
      <c r="I7385" s="36"/>
    </row>
    <row r="7386" spans="2:9" ht="15.75" thickTop="1" thickBot="1" x14ac:dyDescent="0.25">
      <c r="B7386" s="22">
        <v>7381</v>
      </c>
      <c r="C7386" s="32">
        <v>92727</v>
      </c>
      <c r="D7386" s="33" t="s">
        <v>5758</v>
      </c>
      <c r="E7386" s="34">
        <v>-13.8</v>
      </c>
      <c r="F7386" s="34">
        <v>7.8</v>
      </c>
      <c r="G7386" s="35">
        <v>545</v>
      </c>
      <c r="H7386" s="35">
        <v>10</v>
      </c>
      <c r="I7386" s="36"/>
    </row>
    <row r="7387" spans="2:9" ht="15.75" thickTop="1" thickBot="1" x14ac:dyDescent="0.25">
      <c r="B7387" s="22">
        <v>7382</v>
      </c>
      <c r="C7387" s="32">
        <v>92729</v>
      </c>
      <c r="D7387" s="33" t="s">
        <v>5759</v>
      </c>
      <c r="E7387" s="34">
        <v>-13.3</v>
      </c>
      <c r="F7387" s="34">
        <v>8.4</v>
      </c>
      <c r="G7387" s="35">
        <v>424</v>
      </c>
      <c r="H7387" s="35">
        <v>13</v>
      </c>
      <c r="I7387" s="36"/>
    </row>
    <row r="7388" spans="2:9" ht="15.75" thickTop="1" thickBot="1" x14ac:dyDescent="0.25">
      <c r="B7388" s="22">
        <v>7383</v>
      </c>
      <c r="C7388" s="32">
        <v>93047</v>
      </c>
      <c r="D7388" s="33" t="s">
        <v>5760</v>
      </c>
      <c r="E7388" s="34">
        <v>-11.8</v>
      </c>
      <c r="F7388" s="34">
        <v>10</v>
      </c>
      <c r="G7388" s="35">
        <v>341</v>
      </c>
      <c r="H7388" s="35">
        <v>13</v>
      </c>
      <c r="I7388" s="36"/>
    </row>
    <row r="7389" spans="2:9" ht="15.75" thickTop="1" thickBot="1" x14ac:dyDescent="0.25">
      <c r="B7389" s="22">
        <v>7384</v>
      </c>
      <c r="C7389" s="32">
        <v>93049</v>
      </c>
      <c r="D7389" s="33" t="s">
        <v>5760</v>
      </c>
      <c r="E7389" s="34">
        <v>-12.8</v>
      </c>
      <c r="F7389" s="34">
        <v>9.4</v>
      </c>
      <c r="G7389" s="35">
        <v>346</v>
      </c>
      <c r="H7389" s="35">
        <v>13</v>
      </c>
      <c r="I7389" s="36"/>
    </row>
    <row r="7390" spans="2:9" ht="15.75" thickTop="1" thickBot="1" x14ac:dyDescent="0.25">
      <c r="B7390" s="22">
        <v>7385</v>
      </c>
      <c r="C7390" s="32">
        <v>93051</v>
      </c>
      <c r="D7390" s="33" t="s">
        <v>5760</v>
      </c>
      <c r="E7390" s="34">
        <v>-12.6</v>
      </c>
      <c r="F7390" s="34">
        <v>9.3000000000000007</v>
      </c>
      <c r="G7390" s="35">
        <v>376</v>
      </c>
      <c r="H7390" s="35">
        <v>13</v>
      </c>
      <c r="I7390" s="36"/>
    </row>
    <row r="7391" spans="2:9" ht="15.75" thickTop="1" thickBot="1" x14ac:dyDescent="0.25">
      <c r="B7391" s="22">
        <v>7386</v>
      </c>
      <c r="C7391" s="32">
        <v>93053</v>
      </c>
      <c r="D7391" s="33" t="s">
        <v>5760</v>
      </c>
      <c r="E7391" s="34">
        <v>-13.3</v>
      </c>
      <c r="F7391" s="34">
        <v>8.8000000000000007</v>
      </c>
      <c r="G7391" s="35">
        <v>379</v>
      </c>
      <c r="H7391" s="35">
        <v>13</v>
      </c>
      <c r="I7391" s="36"/>
    </row>
    <row r="7392" spans="2:9" ht="15.75" thickTop="1" thickBot="1" x14ac:dyDescent="0.25">
      <c r="B7392" s="22">
        <v>7387</v>
      </c>
      <c r="C7392" s="32">
        <v>93055</v>
      </c>
      <c r="D7392" s="33" t="s">
        <v>5760</v>
      </c>
      <c r="E7392" s="34">
        <v>-13.2</v>
      </c>
      <c r="F7392" s="34">
        <v>9.1</v>
      </c>
      <c r="G7392" s="35">
        <v>333</v>
      </c>
      <c r="H7392" s="35">
        <v>13</v>
      </c>
      <c r="I7392" s="36"/>
    </row>
    <row r="7393" spans="2:9" ht="15.75" thickTop="1" thickBot="1" x14ac:dyDescent="0.25">
      <c r="B7393" s="22">
        <v>7388</v>
      </c>
      <c r="C7393" s="32">
        <v>93057</v>
      </c>
      <c r="D7393" s="33" t="s">
        <v>5760</v>
      </c>
      <c r="E7393" s="34">
        <v>-13.3</v>
      </c>
      <c r="F7393" s="34">
        <v>8.6999999999999993</v>
      </c>
      <c r="G7393" s="35">
        <v>394</v>
      </c>
      <c r="H7393" s="35">
        <v>13</v>
      </c>
      <c r="I7393" s="36"/>
    </row>
    <row r="7394" spans="2:9" ht="15.75" thickTop="1" thickBot="1" x14ac:dyDescent="0.25">
      <c r="B7394" s="22">
        <v>7389</v>
      </c>
      <c r="C7394" s="32">
        <v>93059</v>
      </c>
      <c r="D7394" s="33" t="s">
        <v>5760</v>
      </c>
      <c r="E7394" s="34">
        <v>-13</v>
      </c>
      <c r="F7394" s="34">
        <v>8.8000000000000007</v>
      </c>
      <c r="G7394" s="35">
        <v>398</v>
      </c>
      <c r="H7394" s="35">
        <v>13</v>
      </c>
      <c r="I7394" s="36"/>
    </row>
    <row r="7395" spans="2:9" ht="15.75" thickTop="1" thickBot="1" x14ac:dyDescent="0.25">
      <c r="B7395" s="22">
        <v>7390</v>
      </c>
      <c r="C7395" s="32">
        <v>93073</v>
      </c>
      <c r="D7395" s="33" t="s">
        <v>5761</v>
      </c>
      <c r="E7395" s="34">
        <v>-13.6</v>
      </c>
      <c r="F7395" s="34">
        <v>9.1</v>
      </c>
      <c r="G7395" s="35">
        <v>331</v>
      </c>
      <c r="H7395" s="35">
        <v>13</v>
      </c>
      <c r="I7395" s="36"/>
    </row>
    <row r="7396" spans="2:9" ht="15.75" thickTop="1" thickBot="1" x14ac:dyDescent="0.25">
      <c r="B7396" s="22">
        <v>7391</v>
      </c>
      <c r="C7396" s="32">
        <v>93077</v>
      </c>
      <c r="D7396" s="33" t="s">
        <v>5762</v>
      </c>
      <c r="E7396" s="34">
        <v>-13.7</v>
      </c>
      <c r="F7396" s="34">
        <v>8.8000000000000007</v>
      </c>
      <c r="G7396" s="35">
        <v>366</v>
      </c>
      <c r="H7396" s="35">
        <v>13</v>
      </c>
      <c r="I7396" s="36"/>
    </row>
    <row r="7397" spans="2:9" ht="15.75" thickTop="1" thickBot="1" x14ac:dyDescent="0.25">
      <c r="B7397" s="22">
        <v>7392</v>
      </c>
      <c r="C7397" s="32">
        <v>93080</v>
      </c>
      <c r="D7397" s="33" t="s">
        <v>5763</v>
      </c>
      <c r="E7397" s="34">
        <v>-13.7</v>
      </c>
      <c r="F7397" s="34">
        <v>8.5</v>
      </c>
      <c r="G7397" s="35">
        <v>417</v>
      </c>
      <c r="H7397" s="35">
        <v>13</v>
      </c>
      <c r="I7397" s="36"/>
    </row>
    <row r="7398" spans="2:9" ht="15.75" thickTop="1" thickBot="1" x14ac:dyDescent="0.25">
      <c r="B7398" s="22">
        <v>7393</v>
      </c>
      <c r="C7398" s="32">
        <v>93083</v>
      </c>
      <c r="D7398" s="33" t="s">
        <v>5764</v>
      </c>
      <c r="E7398" s="34">
        <v>-13.7</v>
      </c>
      <c r="F7398" s="34">
        <v>8.8000000000000007</v>
      </c>
      <c r="G7398" s="35">
        <v>379</v>
      </c>
      <c r="H7398" s="35">
        <v>13</v>
      </c>
      <c r="I7398" s="36"/>
    </row>
    <row r="7399" spans="2:9" ht="15.75" thickTop="1" thickBot="1" x14ac:dyDescent="0.25">
      <c r="B7399" s="22">
        <v>7394</v>
      </c>
      <c r="C7399" s="32">
        <v>93086</v>
      </c>
      <c r="D7399" s="33" t="s">
        <v>5765</v>
      </c>
      <c r="E7399" s="34">
        <v>-13.8</v>
      </c>
      <c r="F7399" s="34">
        <v>8.6</v>
      </c>
      <c r="G7399" s="35">
        <v>410</v>
      </c>
      <c r="H7399" s="35">
        <v>13</v>
      </c>
      <c r="I7399" s="36"/>
    </row>
    <row r="7400" spans="2:9" ht="15.75" thickTop="1" thickBot="1" x14ac:dyDescent="0.25">
      <c r="B7400" s="22">
        <v>7395</v>
      </c>
      <c r="C7400" s="32">
        <v>93087</v>
      </c>
      <c r="D7400" s="33" t="s">
        <v>5766</v>
      </c>
      <c r="E7400" s="34">
        <v>-13.7</v>
      </c>
      <c r="F7400" s="34">
        <v>8.8000000000000007</v>
      </c>
      <c r="G7400" s="35">
        <v>357</v>
      </c>
      <c r="H7400" s="35">
        <v>13</v>
      </c>
      <c r="I7400" s="36"/>
    </row>
    <row r="7401" spans="2:9" ht="15.75" thickTop="1" thickBot="1" x14ac:dyDescent="0.25">
      <c r="B7401" s="22">
        <v>7396</v>
      </c>
      <c r="C7401" s="32">
        <v>93089</v>
      </c>
      <c r="D7401" s="33" t="s">
        <v>5767</v>
      </c>
      <c r="E7401" s="34">
        <v>-13.7</v>
      </c>
      <c r="F7401" s="34">
        <v>8.6999999999999993</v>
      </c>
      <c r="G7401" s="35">
        <v>391</v>
      </c>
      <c r="H7401" s="35">
        <v>13</v>
      </c>
      <c r="I7401" s="36"/>
    </row>
    <row r="7402" spans="2:9" ht="15.75" thickTop="1" thickBot="1" x14ac:dyDescent="0.25">
      <c r="B7402" s="22">
        <v>7397</v>
      </c>
      <c r="C7402" s="32">
        <v>93090</v>
      </c>
      <c r="D7402" s="33" t="s">
        <v>5768</v>
      </c>
      <c r="E7402" s="34">
        <v>-13.6</v>
      </c>
      <c r="F7402" s="34">
        <v>9</v>
      </c>
      <c r="G7402" s="35">
        <v>330</v>
      </c>
      <c r="H7402" s="35">
        <v>13</v>
      </c>
      <c r="I7402" s="36"/>
    </row>
    <row r="7403" spans="2:9" ht="15.75" thickTop="1" thickBot="1" x14ac:dyDescent="0.25">
      <c r="B7403" s="22">
        <v>7398</v>
      </c>
      <c r="C7403" s="32">
        <v>93092</v>
      </c>
      <c r="D7403" s="33" t="s">
        <v>5769</v>
      </c>
      <c r="E7403" s="34">
        <v>-13.6</v>
      </c>
      <c r="F7403" s="34">
        <v>9</v>
      </c>
      <c r="G7403" s="35">
        <v>325</v>
      </c>
      <c r="H7403" s="35">
        <v>13</v>
      </c>
      <c r="I7403" s="36"/>
    </row>
    <row r="7404" spans="2:9" ht="15.75" thickTop="1" thickBot="1" x14ac:dyDescent="0.25">
      <c r="B7404" s="22">
        <v>7399</v>
      </c>
      <c r="C7404" s="32">
        <v>93093</v>
      </c>
      <c r="D7404" s="33" t="s">
        <v>5770</v>
      </c>
      <c r="E7404" s="34">
        <v>-13.8</v>
      </c>
      <c r="F7404" s="34">
        <v>8.6999999999999993</v>
      </c>
      <c r="G7404" s="35">
        <v>378</v>
      </c>
      <c r="H7404" s="35">
        <v>13</v>
      </c>
      <c r="I7404" s="36"/>
    </row>
    <row r="7405" spans="2:9" ht="15.75" thickTop="1" thickBot="1" x14ac:dyDescent="0.25">
      <c r="B7405" s="22">
        <v>7400</v>
      </c>
      <c r="C7405" s="32">
        <v>93095</v>
      </c>
      <c r="D7405" s="33" t="s">
        <v>5771</v>
      </c>
      <c r="E7405" s="34">
        <v>-13.9</v>
      </c>
      <c r="F7405" s="34">
        <v>8.6999999999999993</v>
      </c>
      <c r="G7405" s="35">
        <v>388</v>
      </c>
      <c r="H7405" s="35">
        <v>13</v>
      </c>
      <c r="I7405" s="36"/>
    </row>
    <row r="7406" spans="2:9" ht="15.75" thickTop="1" thickBot="1" x14ac:dyDescent="0.25">
      <c r="B7406" s="22">
        <v>7401</v>
      </c>
      <c r="C7406" s="32">
        <v>93096</v>
      </c>
      <c r="D7406" s="33" t="s">
        <v>5772</v>
      </c>
      <c r="E7406" s="34">
        <v>-13.8</v>
      </c>
      <c r="F7406" s="34">
        <v>8.9</v>
      </c>
      <c r="G7406" s="35">
        <v>350</v>
      </c>
      <c r="H7406" s="35">
        <v>13</v>
      </c>
      <c r="I7406" s="36"/>
    </row>
    <row r="7407" spans="2:9" ht="15.75" thickTop="1" thickBot="1" x14ac:dyDescent="0.25">
      <c r="B7407" s="22">
        <v>7402</v>
      </c>
      <c r="C7407" s="32">
        <v>93098</v>
      </c>
      <c r="D7407" s="33" t="s">
        <v>5773</v>
      </c>
      <c r="E7407" s="34">
        <v>-13.5</v>
      </c>
      <c r="F7407" s="34">
        <v>9</v>
      </c>
      <c r="G7407" s="35">
        <v>328</v>
      </c>
      <c r="H7407" s="35">
        <v>13</v>
      </c>
      <c r="I7407" s="36"/>
    </row>
    <row r="7408" spans="2:9" ht="15.75" thickTop="1" thickBot="1" x14ac:dyDescent="0.25">
      <c r="B7408" s="22">
        <v>7403</v>
      </c>
      <c r="C7408" s="32">
        <v>93099</v>
      </c>
      <c r="D7408" s="33" t="s">
        <v>5774</v>
      </c>
      <c r="E7408" s="34">
        <v>-13.7</v>
      </c>
      <c r="F7408" s="34">
        <v>9</v>
      </c>
      <c r="G7408" s="35">
        <v>332</v>
      </c>
      <c r="H7408" s="35">
        <v>13</v>
      </c>
      <c r="I7408" s="36"/>
    </row>
    <row r="7409" spans="2:9" ht="15.75" thickTop="1" thickBot="1" x14ac:dyDescent="0.25">
      <c r="B7409" s="22">
        <v>7404</v>
      </c>
      <c r="C7409" s="32">
        <v>93101</v>
      </c>
      <c r="D7409" s="33" t="s">
        <v>5775</v>
      </c>
      <c r="E7409" s="34">
        <v>-13.6</v>
      </c>
      <c r="F7409" s="34">
        <v>8.8000000000000007</v>
      </c>
      <c r="G7409" s="35">
        <v>364</v>
      </c>
      <c r="H7409" s="35">
        <v>13</v>
      </c>
      <c r="I7409" s="36"/>
    </row>
    <row r="7410" spans="2:9" ht="15.75" thickTop="1" thickBot="1" x14ac:dyDescent="0.25">
      <c r="B7410" s="22">
        <v>7405</v>
      </c>
      <c r="C7410" s="32">
        <v>93102</v>
      </c>
      <c r="D7410" s="33" t="s">
        <v>5776</v>
      </c>
      <c r="E7410" s="34">
        <v>-13.3</v>
      </c>
      <c r="F7410" s="34">
        <v>9</v>
      </c>
      <c r="G7410" s="35">
        <v>324</v>
      </c>
      <c r="H7410" s="35">
        <v>13</v>
      </c>
      <c r="I7410" s="36"/>
    </row>
    <row r="7411" spans="2:9" ht="15.75" thickTop="1" thickBot="1" x14ac:dyDescent="0.25">
      <c r="B7411" s="22">
        <v>7406</v>
      </c>
      <c r="C7411" s="32">
        <v>93104</v>
      </c>
      <c r="D7411" s="33" t="s">
        <v>5777</v>
      </c>
      <c r="E7411" s="34">
        <v>-13.7</v>
      </c>
      <c r="F7411" s="34">
        <v>8.9</v>
      </c>
      <c r="G7411" s="35">
        <v>347</v>
      </c>
      <c r="H7411" s="35">
        <v>13</v>
      </c>
      <c r="I7411" s="36"/>
    </row>
    <row r="7412" spans="2:9" ht="15.75" thickTop="1" thickBot="1" x14ac:dyDescent="0.25">
      <c r="B7412" s="22">
        <v>7407</v>
      </c>
      <c r="C7412" s="32">
        <v>93105</v>
      </c>
      <c r="D7412" s="33" t="s">
        <v>5778</v>
      </c>
      <c r="E7412" s="34">
        <v>-13.4</v>
      </c>
      <c r="F7412" s="34">
        <v>9</v>
      </c>
      <c r="G7412" s="35">
        <v>330</v>
      </c>
      <c r="H7412" s="35">
        <v>13</v>
      </c>
      <c r="I7412" s="36"/>
    </row>
    <row r="7413" spans="2:9" ht="15.75" thickTop="1" thickBot="1" x14ac:dyDescent="0.25">
      <c r="B7413" s="22">
        <v>7408</v>
      </c>
      <c r="C7413" s="32">
        <v>93107</v>
      </c>
      <c r="D7413" s="33" t="s">
        <v>5779</v>
      </c>
      <c r="E7413" s="34">
        <v>-13.8</v>
      </c>
      <c r="F7413" s="34">
        <v>8.6999999999999993</v>
      </c>
      <c r="G7413" s="35">
        <v>392</v>
      </c>
      <c r="H7413" s="35">
        <v>13</v>
      </c>
      <c r="I7413" s="36"/>
    </row>
    <row r="7414" spans="2:9" ht="15.75" thickTop="1" thickBot="1" x14ac:dyDescent="0.25">
      <c r="B7414" s="22">
        <v>7409</v>
      </c>
      <c r="C7414" s="32">
        <v>93109</v>
      </c>
      <c r="D7414" s="33" t="s">
        <v>5780</v>
      </c>
      <c r="E7414" s="34">
        <v>-14</v>
      </c>
      <c r="F7414" s="34">
        <v>8.3000000000000007</v>
      </c>
      <c r="G7414" s="35">
        <v>454</v>
      </c>
      <c r="H7414" s="35">
        <v>13</v>
      </c>
      <c r="I7414" s="36"/>
    </row>
    <row r="7415" spans="2:9" ht="15.75" thickTop="1" thickBot="1" x14ac:dyDescent="0.25">
      <c r="B7415" s="22">
        <v>7410</v>
      </c>
      <c r="C7415" s="32">
        <v>93128</v>
      </c>
      <c r="D7415" s="33" t="s">
        <v>5781</v>
      </c>
      <c r="E7415" s="34">
        <v>-14</v>
      </c>
      <c r="F7415" s="34">
        <v>8.6</v>
      </c>
      <c r="G7415" s="35">
        <v>397</v>
      </c>
      <c r="H7415" s="35">
        <v>13</v>
      </c>
      <c r="I7415" s="36"/>
    </row>
    <row r="7416" spans="2:9" ht="15.75" thickTop="1" thickBot="1" x14ac:dyDescent="0.25">
      <c r="B7416" s="22">
        <v>7411</v>
      </c>
      <c r="C7416" s="32">
        <v>93133</v>
      </c>
      <c r="D7416" s="33" t="s">
        <v>5782</v>
      </c>
      <c r="E7416" s="34">
        <v>-14.4</v>
      </c>
      <c r="F7416" s="34">
        <v>8.6</v>
      </c>
      <c r="G7416" s="35">
        <v>410</v>
      </c>
      <c r="H7416" s="35">
        <v>13</v>
      </c>
      <c r="I7416" s="36"/>
    </row>
    <row r="7417" spans="2:9" ht="15.75" thickTop="1" thickBot="1" x14ac:dyDescent="0.25">
      <c r="B7417" s="22">
        <v>7412</v>
      </c>
      <c r="C7417" s="32">
        <v>93138</v>
      </c>
      <c r="D7417" s="33" t="s">
        <v>5783</v>
      </c>
      <c r="E7417" s="34">
        <v>-13.8</v>
      </c>
      <c r="F7417" s="34">
        <v>8.6</v>
      </c>
      <c r="G7417" s="35">
        <v>396</v>
      </c>
      <c r="H7417" s="35">
        <v>13</v>
      </c>
      <c r="I7417" s="36"/>
    </row>
    <row r="7418" spans="2:9" ht="15.75" thickTop="1" thickBot="1" x14ac:dyDescent="0.25">
      <c r="B7418" s="22">
        <v>7413</v>
      </c>
      <c r="C7418" s="32">
        <v>93142</v>
      </c>
      <c r="D7418" s="33" t="s">
        <v>5784</v>
      </c>
      <c r="E7418" s="34">
        <v>-14.1</v>
      </c>
      <c r="F7418" s="34">
        <v>8.6999999999999993</v>
      </c>
      <c r="G7418" s="35">
        <v>392</v>
      </c>
      <c r="H7418" s="35">
        <v>13</v>
      </c>
      <c r="I7418" s="36"/>
    </row>
    <row r="7419" spans="2:9" ht="15.75" thickTop="1" thickBot="1" x14ac:dyDescent="0.25">
      <c r="B7419" s="22">
        <v>7414</v>
      </c>
      <c r="C7419" s="32">
        <v>93149</v>
      </c>
      <c r="D7419" s="33" t="s">
        <v>5785</v>
      </c>
      <c r="E7419" s="34">
        <v>-13.8</v>
      </c>
      <c r="F7419" s="34">
        <v>8.8000000000000007</v>
      </c>
      <c r="G7419" s="35">
        <v>383</v>
      </c>
      <c r="H7419" s="35">
        <v>13</v>
      </c>
      <c r="I7419" s="36"/>
    </row>
    <row r="7420" spans="2:9" ht="15.75" thickTop="1" thickBot="1" x14ac:dyDescent="0.25">
      <c r="B7420" s="22">
        <v>7415</v>
      </c>
      <c r="C7420" s="32">
        <v>93152</v>
      </c>
      <c r="D7420" s="33" t="s">
        <v>5786</v>
      </c>
      <c r="E7420" s="34">
        <v>-13.5</v>
      </c>
      <c r="F7420" s="34">
        <v>8.3000000000000007</v>
      </c>
      <c r="G7420" s="35">
        <v>484</v>
      </c>
      <c r="H7420" s="35">
        <v>13</v>
      </c>
      <c r="I7420" s="36"/>
    </row>
    <row r="7421" spans="2:9" ht="15.75" thickTop="1" thickBot="1" x14ac:dyDescent="0.25">
      <c r="B7421" s="22">
        <v>7416</v>
      </c>
      <c r="C7421" s="32">
        <v>93155</v>
      </c>
      <c r="D7421" s="33" t="s">
        <v>5787</v>
      </c>
      <c r="E7421" s="34">
        <v>-13.7</v>
      </c>
      <c r="F7421" s="34">
        <v>8.4</v>
      </c>
      <c r="G7421" s="35">
        <v>511</v>
      </c>
      <c r="H7421" s="35">
        <v>13</v>
      </c>
      <c r="I7421" s="36"/>
    </row>
    <row r="7422" spans="2:9" ht="15.75" thickTop="1" thickBot="1" x14ac:dyDescent="0.25">
      <c r="B7422" s="22">
        <v>7417</v>
      </c>
      <c r="C7422" s="32">
        <v>93158</v>
      </c>
      <c r="D7422" s="33" t="s">
        <v>5788</v>
      </c>
      <c r="E7422" s="34">
        <v>-13.9</v>
      </c>
      <c r="F7422" s="34">
        <v>8.9</v>
      </c>
      <c r="G7422" s="35">
        <v>347</v>
      </c>
      <c r="H7422" s="35">
        <v>13</v>
      </c>
      <c r="I7422" s="36"/>
    </row>
    <row r="7423" spans="2:9" ht="15.75" thickTop="1" thickBot="1" x14ac:dyDescent="0.25">
      <c r="B7423" s="22">
        <v>7418</v>
      </c>
      <c r="C7423" s="32">
        <v>93161</v>
      </c>
      <c r="D7423" s="33" t="s">
        <v>5789</v>
      </c>
      <c r="E7423" s="34">
        <v>-13.7</v>
      </c>
      <c r="F7423" s="34">
        <v>8.8000000000000007</v>
      </c>
      <c r="G7423" s="35">
        <v>390</v>
      </c>
      <c r="H7423" s="35">
        <v>13</v>
      </c>
      <c r="I7423" s="36"/>
    </row>
    <row r="7424" spans="2:9" ht="15.75" thickTop="1" thickBot="1" x14ac:dyDescent="0.25">
      <c r="B7424" s="22">
        <v>7419</v>
      </c>
      <c r="C7424" s="32">
        <v>93164</v>
      </c>
      <c r="D7424" s="33" t="s">
        <v>5790</v>
      </c>
      <c r="E7424" s="34">
        <v>-13.5</v>
      </c>
      <c r="F7424" s="34">
        <v>8.3000000000000007</v>
      </c>
      <c r="G7424" s="35">
        <v>485</v>
      </c>
      <c r="H7424" s="35">
        <v>13</v>
      </c>
      <c r="I7424" s="36"/>
    </row>
    <row r="7425" spans="2:9" ht="15.75" thickTop="1" thickBot="1" x14ac:dyDescent="0.25">
      <c r="B7425" s="22">
        <v>7420</v>
      </c>
      <c r="C7425" s="32">
        <v>93167</v>
      </c>
      <c r="D7425" s="33" t="s">
        <v>277</v>
      </c>
      <c r="E7425" s="34">
        <v>-13.5</v>
      </c>
      <c r="F7425" s="34">
        <v>7.8</v>
      </c>
      <c r="G7425" s="35">
        <v>548</v>
      </c>
      <c r="H7425" s="35">
        <v>13</v>
      </c>
      <c r="I7425" s="36"/>
    </row>
    <row r="7426" spans="2:9" ht="15.75" thickTop="1" thickBot="1" x14ac:dyDescent="0.25">
      <c r="B7426" s="22">
        <v>7421</v>
      </c>
      <c r="C7426" s="32">
        <v>93170</v>
      </c>
      <c r="D7426" s="33" t="s">
        <v>5791</v>
      </c>
      <c r="E7426" s="34">
        <v>-13.8</v>
      </c>
      <c r="F7426" s="34">
        <v>8.4</v>
      </c>
      <c r="G7426" s="35">
        <v>444</v>
      </c>
      <c r="H7426" s="35">
        <v>13</v>
      </c>
      <c r="I7426" s="36"/>
    </row>
    <row r="7427" spans="2:9" ht="15.75" thickTop="1" thickBot="1" x14ac:dyDescent="0.25">
      <c r="B7427" s="22">
        <v>7422</v>
      </c>
      <c r="C7427" s="32">
        <v>93173</v>
      </c>
      <c r="D7427" s="33" t="s">
        <v>5792</v>
      </c>
      <c r="E7427" s="34">
        <v>-13.8</v>
      </c>
      <c r="F7427" s="34">
        <v>8.8000000000000007</v>
      </c>
      <c r="G7427" s="35">
        <v>359</v>
      </c>
      <c r="H7427" s="35">
        <v>13</v>
      </c>
      <c r="I7427" s="36"/>
    </row>
    <row r="7428" spans="2:9" ht="15.75" thickTop="1" thickBot="1" x14ac:dyDescent="0.25">
      <c r="B7428" s="22">
        <v>7423</v>
      </c>
      <c r="C7428" s="32">
        <v>93176</v>
      </c>
      <c r="D7428" s="33" t="s">
        <v>5793</v>
      </c>
      <c r="E7428" s="34">
        <v>-13.7</v>
      </c>
      <c r="F7428" s="34">
        <v>8.3000000000000007</v>
      </c>
      <c r="G7428" s="35">
        <v>501</v>
      </c>
      <c r="H7428" s="35">
        <v>13</v>
      </c>
      <c r="I7428" s="36"/>
    </row>
    <row r="7429" spans="2:9" ht="15.75" thickTop="1" thickBot="1" x14ac:dyDescent="0.25">
      <c r="B7429" s="22">
        <v>7424</v>
      </c>
      <c r="C7429" s="32">
        <v>93177</v>
      </c>
      <c r="D7429" s="33" t="s">
        <v>5794</v>
      </c>
      <c r="E7429" s="34">
        <v>-13.5</v>
      </c>
      <c r="F7429" s="34">
        <v>8.3000000000000007</v>
      </c>
      <c r="G7429" s="35">
        <v>469</v>
      </c>
      <c r="H7429" s="35">
        <v>13</v>
      </c>
      <c r="I7429" s="36"/>
    </row>
    <row r="7430" spans="2:9" ht="15.75" thickTop="1" thickBot="1" x14ac:dyDescent="0.25">
      <c r="B7430" s="22">
        <v>7425</v>
      </c>
      <c r="C7430" s="32">
        <v>93179</v>
      </c>
      <c r="D7430" s="33" t="s">
        <v>5795</v>
      </c>
      <c r="E7430" s="34">
        <v>-13.8</v>
      </c>
      <c r="F7430" s="34">
        <v>7.8</v>
      </c>
      <c r="G7430" s="35">
        <v>553</v>
      </c>
      <c r="H7430" s="35">
        <v>13</v>
      </c>
      <c r="I7430" s="36"/>
    </row>
    <row r="7431" spans="2:9" ht="15.75" thickTop="1" thickBot="1" x14ac:dyDescent="0.25">
      <c r="B7431" s="22">
        <v>7426</v>
      </c>
      <c r="C7431" s="32">
        <v>93180</v>
      </c>
      <c r="D7431" s="33" t="s">
        <v>5796</v>
      </c>
      <c r="E7431" s="34">
        <v>-13.5</v>
      </c>
      <c r="F7431" s="34">
        <v>8.5</v>
      </c>
      <c r="G7431" s="35">
        <v>440</v>
      </c>
      <c r="H7431" s="35">
        <v>13</v>
      </c>
      <c r="I7431" s="36"/>
    </row>
    <row r="7432" spans="2:9" ht="15.75" thickTop="1" thickBot="1" x14ac:dyDescent="0.25">
      <c r="B7432" s="22">
        <v>7427</v>
      </c>
      <c r="C7432" s="32">
        <v>93182</v>
      </c>
      <c r="D7432" s="33" t="s">
        <v>5797</v>
      </c>
      <c r="E7432" s="34">
        <v>-13.6</v>
      </c>
      <c r="F7432" s="34">
        <v>8.4</v>
      </c>
      <c r="G7432" s="35">
        <v>465</v>
      </c>
      <c r="H7432" s="35">
        <v>13</v>
      </c>
      <c r="I7432" s="36"/>
    </row>
    <row r="7433" spans="2:9" ht="15.75" thickTop="1" thickBot="1" x14ac:dyDescent="0.25">
      <c r="B7433" s="22">
        <v>7428</v>
      </c>
      <c r="C7433" s="32">
        <v>93183</v>
      </c>
      <c r="D7433" s="33" t="s">
        <v>5798</v>
      </c>
      <c r="E7433" s="34">
        <v>-14.1</v>
      </c>
      <c r="F7433" s="34">
        <v>8.6999999999999993</v>
      </c>
      <c r="G7433" s="35">
        <v>394</v>
      </c>
      <c r="H7433" s="35">
        <v>13</v>
      </c>
      <c r="I7433" s="36"/>
    </row>
    <row r="7434" spans="2:9" ht="15.75" thickTop="1" thickBot="1" x14ac:dyDescent="0.25">
      <c r="B7434" s="22">
        <v>7429</v>
      </c>
      <c r="C7434" s="32">
        <v>93185</v>
      </c>
      <c r="D7434" s="33" t="s">
        <v>5799</v>
      </c>
      <c r="E7434" s="34">
        <v>-14</v>
      </c>
      <c r="F7434" s="34">
        <v>7.3</v>
      </c>
      <c r="G7434" s="35">
        <v>629</v>
      </c>
      <c r="H7434" s="35">
        <v>13</v>
      </c>
      <c r="I7434" s="36"/>
    </row>
    <row r="7435" spans="2:9" ht="15.75" thickTop="1" thickBot="1" x14ac:dyDescent="0.25">
      <c r="B7435" s="22">
        <v>7430</v>
      </c>
      <c r="C7435" s="32">
        <v>93186</v>
      </c>
      <c r="D7435" s="33" t="s">
        <v>5800</v>
      </c>
      <c r="E7435" s="34">
        <v>-13.6</v>
      </c>
      <c r="F7435" s="34">
        <v>8.5</v>
      </c>
      <c r="G7435" s="35">
        <v>438</v>
      </c>
      <c r="H7435" s="35">
        <v>13</v>
      </c>
      <c r="I7435" s="36"/>
    </row>
    <row r="7436" spans="2:9" ht="15.75" thickTop="1" thickBot="1" x14ac:dyDescent="0.25">
      <c r="B7436" s="22">
        <v>7431</v>
      </c>
      <c r="C7436" s="32">
        <v>93188</v>
      </c>
      <c r="D7436" s="33" t="s">
        <v>5801</v>
      </c>
      <c r="E7436" s="34">
        <v>-13.5</v>
      </c>
      <c r="F7436" s="34">
        <v>8.5</v>
      </c>
      <c r="G7436" s="35">
        <v>439</v>
      </c>
      <c r="H7436" s="35">
        <v>13</v>
      </c>
      <c r="I7436" s="36"/>
    </row>
    <row r="7437" spans="2:9" ht="15.75" thickTop="1" thickBot="1" x14ac:dyDescent="0.25">
      <c r="B7437" s="22">
        <v>7432</v>
      </c>
      <c r="C7437" s="32">
        <v>93189</v>
      </c>
      <c r="D7437" s="33" t="s">
        <v>5802</v>
      </c>
      <c r="E7437" s="34">
        <v>-13.9</v>
      </c>
      <c r="F7437" s="34">
        <v>8.6999999999999993</v>
      </c>
      <c r="G7437" s="35">
        <v>402</v>
      </c>
      <c r="H7437" s="35">
        <v>13</v>
      </c>
      <c r="I7437" s="36"/>
    </row>
    <row r="7438" spans="2:9" ht="15.75" thickTop="1" thickBot="1" x14ac:dyDescent="0.25">
      <c r="B7438" s="22">
        <v>7433</v>
      </c>
      <c r="C7438" s="32">
        <v>93191</v>
      </c>
      <c r="D7438" s="33" t="s">
        <v>5409</v>
      </c>
      <c r="E7438" s="34">
        <v>-14</v>
      </c>
      <c r="F7438" s="34">
        <v>7.5</v>
      </c>
      <c r="G7438" s="35">
        <v>601</v>
      </c>
      <c r="H7438" s="35">
        <v>13</v>
      </c>
      <c r="I7438" s="36"/>
    </row>
    <row r="7439" spans="2:9" ht="15.75" thickTop="1" thickBot="1" x14ac:dyDescent="0.25">
      <c r="B7439" s="22">
        <v>7434</v>
      </c>
      <c r="C7439" s="32">
        <v>93192</v>
      </c>
      <c r="D7439" s="33" t="s">
        <v>5343</v>
      </c>
      <c r="E7439" s="34">
        <v>-13.8</v>
      </c>
      <c r="F7439" s="34">
        <v>8</v>
      </c>
      <c r="G7439" s="35">
        <v>537</v>
      </c>
      <c r="H7439" s="35">
        <v>13</v>
      </c>
      <c r="I7439" s="36"/>
    </row>
    <row r="7440" spans="2:9" ht="15.75" thickTop="1" thickBot="1" x14ac:dyDescent="0.25">
      <c r="B7440" s="22">
        <v>7435</v>
      </c>
      <c r="C7440" s="32">
        <v>93194</v>
      </c>
      <c r="D7440" s="33" t="s">
        <v>5803</v>
      </c>
      <c r="E7440" s="34">
        <v>-13.9</v>
      </c>
      <c r="F7440" s="34">
        <v>8.6999999999999993</v>
      </c>
      <c r="G7440" s="35">
        <v>406</v>
      </c>
      <c r="H7440" s="35">
        <v>13</v>
      </c>
      <c r="I7440" s="36"/>
    </row>
    <row r="7441" spans="2:9" ht="15.75" thickTop="1" thickBot="1" x14ac:dyDescent="0.25">
      <c r="B7441" s="22">
        <v>7436</v>
      </c>
      <c r="C7441" s="32">
        <v>93195</v>
      </c>
      <c r="D7441" s="33" t="s">
        <v>5804</v>
      </c>
      <c r="E7441" s="34">
        <v>-14</v>
      </c>
      <c r="F7441" s="34">
        <v>8.5</v>
      </c>
      <c r="G7441" s="35">
        <v>430</v>
      </c>
      <c r="H7441" s="35">
        <v>13</v>
      </c>
      <c r="I7441" s="36"/>
    </row>
    <row r="7442" spans="2:9" ht="15.75" thickTop="1" thickBot="1" x14ac:dyDescent="0.25">
      <c r="B7442" s="22">
        <v>7437</v>
      </c>
      <c r="C7442" s="32">
        <v>93197</v>
      </c>
      <c r="D7442" s="33" t="s">
        <v>5805</v>
      </c>
      <c r="E7442" s="34">
        <v>-13.7</v>
      </c>
      <c r="F7442" s="34">
        <v>8.9</v>
      </c>
      <c r="G7442" s="35">
        <v>337</v>
      </c>
      <c r="H7442" s="35">
        <v>13</v>
      </c>
      <c r="I7442" s="36"/>
    </row>
    <row r="7443" spans="2:9" ht="15.75" thickTop="1" thickBot="1" x14ac:dyDescent="0.25">
      <c r="B7443" s="22">
        <v>7438</v>
      </c>
      <c r="C7443" s="32">
        <v>93199</v>
      </c>
      <c r="D7443" s="33" t="s">
        <v>5806</v>
      </c>
      <c r="E7443" s="34">
        <v>-13.8</v>
      </c>
      <c r="F7443" s="34">
        <v>8.1999999999999993</v>
      </c>
      <c r="G7443" s="35">
        <v>492</v>
      </c>
      <c r="H7443" s="35">
        <v>13</v>
      </c>
      <c r="I7443" s="36"/>
    </row>
    <row r="7444" spans="2:9" ht="15.75" thickTop="1" thickBot="1" x14ac:dyDescent="0.25">
      <c r="B7444" s="22">
        <v>7439</v>
      </c>
      <c r="C7444" s="32">
        <v>93309</v>
      </c>
      <c r="D7444" s="33" t="s">
        <v>5807</v>
      </c>
      <c r="E7444" s="34">
        <v>-13.3</v>
      </c>
      <c r="F7444" s="34">
        <v>9</v>
      </c>
      <c r="G7444" s="35">
        <v>347</v>
      </c>
      <c r="H7444" s="35">
        <v>13</v>
      </c>
      <c r="I7444" s="36"/>
    </row>
    <row r="7445" spans="2:9" ht="15.75" thickTop="1" thickBot="1" x14ac:dyDescent="0.25">
      <c r="B7445" s="22">
        <v>7440</v>
      </c>
      <c r="C7445" s="32">
        <v>93326</v>
      </c>
      <c r="D7445" s="33" t="s">
        <v>5808</v>
      </c>
      <c r="E7445" s="34">
        <v>-13.3</v>
      </c>
      <c r="F7445" s="34">
        <v>8.8000000000000007</v>
      </c>
      <c r="G7445" s="35">
        <v>404</v>
      </c>
      <c r="H7445" s="35">
        <v>13</v>
      </c>
      <c r="I7445" s="36"/>
    </row>
    <row r="7446" spans="2:9" ht="15.75" thickTop="1" thickBot="1" x14ac:dyDescent="0.25">
      <c r="B7446" s="22">
        <v>7441</v>
      </c>
      <c r="C7446" s="32">
        <v>93333</v>
      </c>
      <c r="D7446" s="33" t="s">
        <v>5809</v>
      </c>
      <c r="E7446" s="34">
        <v>-13.1</v>
      </c>
      <c r="F7446" s="34">
        <v>9.1999999999999993</v>
      </c>
      <c r="G7446" s="35">
        <v>352</v>
      </c>
      <c r="H7446" s="35">
        <v>13</v>
      </c>
      <c r="I7446" s="36"/>
    </row>
    <row r="7447" spans="2:9" ht="15.75" thickTop="1" thickBot="1" x14ac:dyDescent="0.25">
      <c r="B7447" s="22">
        <v>7442</v>
      </c>
      <c r="C7447" s="32">
        <v>93336</v>
      </c>
      <c r="D7447" s="33" t="s">
        <v>5810</v>
      </c>
      <c r="E7447" s="34">
        <v>-13.3</v>
      </c>
      <c r="F7447" s="34">
        <v>8.8000000000000007</v>
      </c>
      <c r="G7447" s="35">
        <v>439</v>
      </c>
      <c r="H7447" s="35">
        <v>13</v>
      </c>
      <c r="I7447" s="36"/>
    </row>
    <row r="7448" spans="2:9" ht="15.75" thickTop="1" thickBot="1" x14ac:dyDescent="0.25">
      <c r="B7448" s="22">
        <v>7443</v>
      </c>
      <c r="C7448" s="32">
        <v>93339</v>
      </c>
      <c r="D7448" s="33" t="s">
        <v>5811</v>
      </c>
      <c r="E7448" s="34">
        <v>-13.1</v>
      </c>
      <c r="F7448" s="34">
        <v>9</v>
      </c>
      <c r="G7448" s="35">
        <v>388</v>
      </c>
      <c r="H7448" s="35">
        <v>13</v>
      </c>
      <c r="I7448" s="36"/>
    </row>
    <row r="7449" spans="2:9" ht="15.75" thickTop="1" thickBot="1" x14ac:dyDescent="0.25">
      <c r="B7449" s="22">
        <v>7444</v>
      </c>
      <c r="C7449" s="32">
        <v>93342</v>
      </c>
      <c r="D7449" s="33" t="s">
        <v>5812</v>
      </c>
      <c r="E7449" s="34">
        <v>-13.5</v>
      </c>
      <c r="F7449" s="34">
        <v>8.8000000000000007</v>
      </c>
      <c r="G7449" s="35">
        <v>375</v>
      </c>
      <c r="H7449" s="35">
        <v>13</v>
      </c>
      <c r="I7449" s="36"/>
    </row>
    <row r="7450" spans="2:9" ht="15.75" thickTop="1" thickBot="1" x14ac:dyDescent="0.25">
      <c r="B7450" s="22">
        <v>7445</v>
      </c>
      <c r="C7450" s="32">
        <v>93343</v>
      </c>
      <c r="D7450" s="33" t="s">
        <v>5813</v>
      </c>
      <c r="E7450" s="34">
        <v>-13.4</v>
      </c>
      <c r="F7450" s="34">
        <v>8.6</v>
      </c>
      <c r="G7450" s="35">
        <v>466</v>
      </c>
      <c r="H7450" s="35">
        <v>13</v>
      </c>
      <c r="I7450" s="36"/>
    </row>
    <row r="7451" spans="2:9" ht="15.75" thickTop="1" thickBot="1" x14ac:dyDescent="0.25">
      <c r="B7451" s="22">
        <v>7446</v>
      </c>
      <c r="C7451" s="32">
        <v>93345</v>
      </c>
      <c r="D7451" s="33" t="s">
        <v>3194</v>
      </c>
      <c r="E7451" s="34">
        <v>-13.6</v>
      </c>
      <c r="F7451" s="34">
        <v>8.9</v>
      </c>
      <c r="G7451" s="35">
        <v>374</v>
      </c>
      <c r="H7451" s="35">
        <v>13</v>
      </c>
      <c r="I7451" s="36"/>
    </row>
    <row r="7452" spans="2:9" ht="15.75" thickTop="1" thickBot="1" x14ac:dyDescent="0.25">
      <c r="B7452" s="22">
        <v>7447</v>
      </c>
      <c r="C7452" s="32">
        <v>93346</v>
      </c>
      <c r="D7452" s="33" t="s">
        <v>5814</v>
      </c>
      <c r="E7452" s="34">
        <v>-13.8</v>
      </c>
      <c r="F7452" s="34">
        <v>8.3000000000000007</v>
      </c>
      <c r="G7452" s="35">
        <v>522</v>
      </c>
      <c r="H7452" s="35">
        <v>13</v>
      </c>
      <c r="I7452" s="36"/>
    </row>
    <row r="7453" spans="2:9" ht="15.75" thickTop="1" thickBot="1" x14ac:dyDescent="0.25">
      <c r="B7453" s="22">
        <v>7448</v>
      </c>
      <c r="C7453" s="32">
        <v>93348</v>
      </c>
      <c r="D7453" s="33" t="s">
        <v>5815</v>
      </c>
      <c r="E7453" s="34">
        <v>-13.4</v>
      </c>
      <c r="F7453" s="34">
        <v>8.6999999999999993</v>
      </c>
      <c r="G7453" s="35">
        <v>418</v>
      </c>
      <c r="H7453" s="35">
        <v>13</v>
      </c>
      <c r="I7453" s="36"/>
    </row>
    <row r="7454" spans="2:9" ht="15.75" thickTop="1" thickBot="1" x14ac:dyDescent="0.25">
      <c r="B7454" s="22">
        <v>7449</v>
      </c>
      <c r="C7454" s="32">
        <v>93349</v>
      </c>
      <c r="D7454" s="33" t="s">
        <v>5816</v>
      </c>
      <c r="E7454" s="34">
        <v>-13.2</v>
      </c>
      <c r="F7454" s="34">
        <v>8.9</v>
      </c>
      <c r="G7454" s="35">
        <v>396</v>
      </c>
      <c r="H7454" s="35">
        <v>13</v>
      </c>
      <c r="I7454" s="36"/>
    </row>
    <row r="7455" spans="2:9" ht="15.75" thickTop="1" thickBot="1" x14ac:dyDescent="0.25">
      <c r="B7455" s="22">
        <v>7450</v>
      </c>
      <c r="C7455" s="32">
        <v>93351</v>
      </c>
      <c r="D7455" s="33" t="s">
        <v>5817</v>
      </c>
      <c r="E7455" s="34">
        <v>-13.9</v>
      </c>
      <c r="F7455" s="34">
        <v>8.1999999999999993</v>
      </c>
      <c r="G7455" s="35">
        <v>554</v>
      </c>
      <c r="H7455" s="35">
        <v>13</v>
      </c>
      <c r="I7455" s="36"/>
    </row>
    <row r="7456" spans="2:9" ht="15.75" thickTop="1" thickBot="1" x14ac:dyDescent="0.25">
      <c r="B7456" s="22">
        <v>7451</v>
      </c>
      <c r="C7456" s="32">
        <v>93352</v>
      </c>
      <c r="D7456" s="33" t="s">
        <v>5818</v>
      </c>
      <c r="E7456" s="34">
        <v>-13.7</v>
      </c>
      <c r="F7456" s="34">
        <v>8.6</v>
      </c>
      <c r="G7456" s="35">
        <v>431</v>
      </c>
      <c r="H7456" s="35">
        <v>13</v>
      </c>
      <c r="I7456" s="36"/>
    </row>
    <row r="7457" spans="2:9" ht="15.75" thickTop="1" thickBot="1" x14ac:dyDescent="0.25">
      <c r="B7457" s="22">
        <v>7452</v>
      </c>
      <c r="C7457" s="32">
        <v>93354</v>
      </c>
      <c r="D7457" s="33" t="s">
        <v>5819</v>
      </c>
      <c r="E7457" s="34">
        <v>-13.3</v>
      </c>
      <c r="F7457" s="34">
        <v>8.9</v>
      </c>
      <c r="G7457" s="35">
        <v>390</v>
      </c>
      <c r="H7457" s="35">
        <v>13</v>
      </c>
      <c r="I7457" s="36"/>
    </row>
    <row r="7458" spans="2:9" ht="15.75" thickTop="1" thickBot="1" x14ac:dyDescent="0.25">
      <c r="B7458" s="22">
        <v>7453</v>
      </c>
      <c r="C7458" s="32">
        <v>93356</v>
      </c>
      <c r="D7458" s="33" t="s">
        <v>5820</v>
      </c>
      <c r="E7458" s="34">
        <v>-13.8</v>
      </c>
      <c r="F7458" s="34">
        <v>8.6</v>
      </c>
      <c r="G7458" s="35">
        <v>405</v>
      </c>
      <c r="H7458" s="35">
        <v>13</v>
      </c>
      <c r="I7458" s="36"/>
    </row>
    <row r="7459" spans="2:9" ht="15.75" thickTop="1" thickBot="1" x14ac:dyDescent="0.25">
      <c r="B7459" s="22">
        <v>7454</v>
      </c>
      <c r="C7459" s="32">
        <v>93358</v>
      </c>
      <c r="D7459" s="33" t="s">
        <v>5821</v>
      </c>
      <c r="E7459" s="34">
        <v>-13.3</v>
      </c>
      <c r="F7459" s="34">
        <v>8.9</v>
      </c>
      <c r="G7459" s="35">
        <v>389</v>
      </c>
      <c r="H7459" s="35">
        <v>13</v>
      </c>
      <c r="I7459" s="36"/>
    </row>
    <row r="7460" spans="2:9" ht="15.75" thickTop="1" thickBot="1" x14ac:dyDescent="0.25">
      <c r="B7460" s="22">
        <v>7455</v>
      </c>
      <c r="C7460" s="32">
        <v>93359</v>
      </c>
      <c r="D7460" s="33" t="s">
        <v>5822</v>
      </c>
      <c r="E7460" s="34">
        <v>-13.4</v>
      </c>
      <c r="F7460" s="34">
        <v>8.8000000000000007</v>
      </c>
      <c r="G7460" s="35">
        <v>419</v>
      </c>
      <c r="H7460" s="35">
        <v>13</v>
      </c>
      <c r="I7460" s="36"/>
    </row>
    <row r="7461" spans="2:9" ht="15.75" thickTop="1" thickBot="1" x14ac:dyDescent="0.25">
      <c r="B7461" s="22">
        <v>7456</v>
      </c>
      <c r="C7461" s="32">
        <v>93413</v>
      </c>
      <c r="D7461" s="33" t="s">
        <v>5823</v>
      </c>
      <c r="E7461" s="34">
        <v>-13.2</v>
      </c>
      <c r="F7461" s="34">
        <v>8.8000000000000007</v>
      </c>
      <c r="G7461" s="35">
        <v>366</v>
      </c>
      <c r="H7461" s="35">
        <v>10</v>
      </c>
      <c r="I7461" s="36"/>
    </row>
    <row r="7462" spans="2:9" ht="15.75" thickTop="1" thickBot="1" x14ac:dyDescent="0.25">
      <c r="B7462" s="22">
        <v>7457</v>
      </c>
      <c r="C7462" s="32">
        <v>93426</v>
      </c>
      <c r="D7462" s="33" t="s">
        <v>5824</v>
      </c>
      <c r="E7462" s="34">
        <v>-13.7</v>
      </c>
      <c r="F7462" s="34">
        <v>8.6999999999999993</v>
      </c>
      <c r="G7462" s="35">
        <v>408</v>
      </c>
      <c r="H7462" s="35">
        <v>13</v>
      </c>
      <c r="I7462" s="36"/>
    </row>
    <row r="7463" spans="2:9" ht="15.75" thickTop="1" thickBot="1" x14ac:dyDescent="0.25">
      <c r="B7463" s="22">
        <v>7458</v>
      </c>
      <c r="C7463" s="32">
        <v>93437</v>
      </c>
      <c r="D7463" s="33" t="s">
        <v>5825</v>
      </c>
      <c r="E7463" s="34">
        <v>-13.2</v>
      </c>
      <c r="F7463" s="34">
        <v>8.6</v>
      </c>
      <c r="G7463" s="35">
        <v>399</v>
      </c>
      <c r="H7463" s="35">
        <v>10</v>
      </c>
      <c r="I7463" s="36"/>
    </row>
    <row r="7464" spans="2:9" ht="15.75" thickTop="1" thickBot="1" x14ac:dyDescent="0.25">
      <c r="B7464" s="22">
        <v>7459</v>
      </c>
      <c r="C7464" s="32">
        <v>93444</v>
      </c>
      <c r="D7464" s="33" t="s">
        <v>5826</v>
      </c>
      <c r="E7464" s="34">
        <v>-13.5</v>
      </c>
      <c r="F7464" s="34">
        <v>8.4</v>
      </c>
      <c r="G7464" s="35">
        <v>406</v>
      </c>
      <c r="H7464" s="35">
        <v>10</v>
      </c>
      <c r="I7464" s="36"/>
    </row>
    <row r="7465" spans="2:9" ht="15.75" thickTop="1" thickBot="1" x14ac:dyDescent="0.25">
      <c r="B7465" s="22">
        <v>7460</v>
      </c>
      <c r="C7465" s="32">
        <v>93449</v>
      </c>
      <c r="D7465" s="33" t="s">
        <v>5827</v>
      </c>
      <c r="E7465" s="34">
        <v>-13.8</v>
      </c>
      <c r="F7465" s="34">
        <v>7.8</v>
      </c>
      <c r="G7465" s="35">
        <v>530</v>
      </c>
      <c r="H7465" s="35">
        <v>10</v>
      </c>
      <c r="I7465" s="36"/>
    </row>
    <row r="7466" spans="2:9" ht="15.75" thickTop="1" thickBot="1" x14ac:dyDescent="0.25">
      <c r="B7466" s="22">
        <v>7461</v>
      </c>
      <c r="C7466" s="32">
        <v>93453</v>
      </c>
      <c r="D7466" s="33" t="s">
        <v>5828</v>
      </c>
      <c r="E7466" s="34">
        <v>-13.3</v>
      </c>
      <c r="F7466" s="34">
        <v>7.7</v>
      </c>
      <c r="G7466" s="35">
        <v>539</v>
      </c>
      <c r="H7466" s="35">
        <v>10</v>
      </c>
      <c r="I7466" s="36"/>
    </row>
    <row r="7467" spans="2:9" ht="15.75" thickTop="1" thickBot="1" x14ac:dyDescent="0.25">
      <c r="B7467" s="22">
        <v>7462</v>
      </c>
      <c r="C7467" s="32">
        <v>93455</v>
      </c>
      <c r="D7467" s="33" t="s">
        <v>5829</v>
      </c>
      <c r="E7467" s="34">
        <v>-13.8</v>
      </c>
      <c r="F7467" s="34">
        <v>8.3000000000000007</v>
      </c>
      <c r="G7467" s="35">
        <v>455</v>
      </c>
      <c r="H7467" s="35">
        <v>10</v>
      </c>
      <c r="I7467" s="36"/>
    </row>
    <row r="7468" spans="2:9" ht="15.75" thickTop="1" thickBot="1" x14ac:dyDescent="0.25">
      <c r="B7468" s="22">
        <v>7463</v>
      </c>
      <c r="C7468" s="32">
        <v>93458</v>
      </c>
      <c r="D7468" s="33" t="s">
        <v>5830</v>
      </c>
      <c r="E7468" s="34">
        <v>-13.2</v>
      </c>
      <c r="F7468" s="34">
        <v>8.3000000000000007</v>
      </c>
      <c r="G7468" s="35">
        <v>438</v>
      </c>
      <c r="H7468" s="35">
        <v>10</v>
      </c>
      <c r="I7468" s="36"/>
    </row>
    <row r="7469" spans="2:9" ht="15.75" thickTop="1" thickBot="1" x14ac:dyDescent="0.25">
      <c r="B7469" s="22">
        <v>7464</v>
      </c>
      <c r="C7469" s="32">
        <v>93462</v>
      </c>
      <c r="D7469" s="33" t="s">
        <v>5831</v>
      </c>
      <c r="E7469" s="34">
        <v>-13.5</v>
      </c>
      <c r="F7469" s="34">
        <v>7.5</v>
      </c>
      <c r="G7469" s="35">
        <v>572</v>
      </c>
      <c r="H7469" s="35">
        <v>10</v>
      </c>
      <c r="I7469" s="36"/>
    </row>
    <row r="7470" spans="2:9" ht="15.75" thickTop="1" thickBot="1" x14ac:dyDescent="0.25">
      <c r="B7470" s="22">
        <v>7465</v>
      </c>
      <c r="C7470" s="32">
        <v>93464</v>
      </c>
      <c r="D7470" s="33" t="s">
        <v>4767</v>
      </c>
      <c r="E7470" s="34">
        <v>-13.7</v>
      </c>
      <c r="F7470" s="34">
        <v>7.9</v>
      </c>
      <c r="G7470" s="35">
        <v>507</v>
      </c>
      <c r="H7470" s="35">
        <v>10</v>
      </c>
      <c r="I7470" s="36"/>
    </row>
    <row r="7471" spans="2:9" ht="15.75" thickTop="1" thickBot="1" x14ac:dyDescent="0.25">
      <c r="B7471" s="22">
        <v>7466</v>
      </c>
      <c r="C7471" s="32">
        <v>93466</v>
      </c>
      <c r="D7471" s="33" t="s">
        <v>5832</v>
      </c>
      <c r="E7471" s="34">
        <v>-13.6</v>
      </c>
      <c r="F7471" s="34">
        <v>7.8</v>
      </c>
      <c r="G7471" s="35">
        <v>515</v>
      </c>
      <c r="H7471" s="35">
        <v>10</v>
      </c>
      <c r="I7471" s="36"/>
    </row>
    <row r="7472" spans="2:9" ht="15.75" thickTop="1" thickBot="1" x14ac:dyDescent="0.25">
      <c r="B7472" s="22">
        <v>7467</v>
      </c>
      <c r="C7472" s="32">
        <v>93468</v>
      </c>
      <c r="D7472" s="33" t="s">
        <v>5833</v>
      </c>
      <c r="E7472" s="34">
        <v>-13.6</v>
      </c>
      <c r="F7472" s="34">
        <v>8.4</v>
      </c>
      <c r="G7472" s="35">
        <v>419</v>
      </c>
      <c r="H7472" s="35">
        <v>10</v>
      </c>
      <c r="I7472" s="36"/>
    </row>
    <row r="7473" spans="2:9" ht="15.75" thickTop="1" thickBot="1" x14ac:dyDescent="0.25">
      <c r="B7473" s="22">
        <v>7468</v>
      </c>
      <c r="C7473" s="32">
        <v>93470</v>
      </c>
      <c r="D7473" s="33" t="s">
        <v>5834</v>
      </c>
      <c r="E7473" s="34">
        <v>-13.7</v>
      </c>
      <c r="F7473" s="34">
        <v>7.1</v>
      </c>
      <c r="G7473" s="35">
        <v>660</v>
      </c>
      <c r="H7473" s="35">
        <v>11</v>
      </c>
      <c r="I7473" s="36"/>
    </row>
    <row r="7474" spans="2:9" ht="15.75" thickTop="1" thickBot="1" x14ac:dyDescent="0.25">
      <c r="B7474" s="22">
        <v>7469</v>
      </c>
      <c r="C7474" s="32">
        <v>93471</v>
      </c>
      <c r="D7474" s="33" t="s">
        <v>5835</v>
      </c>
      <c r="E7474" s="34">
        <v>-13.3</v>
      </c>
      <c r="F7474" s="34">
        <v>7.6</v>
      </c>
      <c r="G7474" s="35">
        <v>539</v>
      </c>
      <c r="H7474" s="35">
        <v>11</v>
      </c>
      <c r="I7474" s="36"/>
    </row>
    <row r="7475" spans="2:9" ht="15.75" thickTop="1" thickBot="1" x14ac:dyDescent="0.25">
      <c r="B7475" s="22">
        <v>7470</v>
      </c>
      <c r="C7475" s="32">
        <v>93473</v>
      </c>
      <c r="D7475" s="33" t="s">
        <v>5836</v>
      </c>
      <c r="E7475" s="34">
        <v>-13.4</v>
      </c>
      <c r="F7475" s="34">
        <v>8.3000000000000007</v>
      </c>
      <c r="G7475" s="35">
        <v>434</v>
      </c>
      <c r="H7475" s="35">
        <v>10</v>
      </c>
      <c r="I7475" s="36"/>
    </row>
    <row r="7476" spans="2:9" ht="15.75" thickTop="1" thickBot="1" x14ac:dyDescent="0.25">
      <c r="B7476" s="22">
        <v>7471</v>
      </c>
      <c r="C7476" s="32">
        <v>93474</v>
      </c>
      <c r="D7476" s="33" t="s">
        <v>5837</v>
      </c>
      <c r="E7476" s="34">
        <v>-13.7</v>
      </c>
      <c r="F7476" s="34">
        <v>7.3</v>
      </c>
      <c r="G7476" s="35">
        <v>603</v>
      </c>
      <c r="H7476" s="35">
        <v>10</v>
      </c>
      <c r="I7476" s="36"/>
    </row>
    <row r="7477" spans="2:9" ht="15.75" thickTop="1" thickBot="1" x14ac:dyDescent="0.25">
      <c r="B7477" s="22">
        <v>7472</v>
      </c>
      <c r="C7477" s="32">
        <v>93476</v>
      </c>
      <c r="D7477" s="33" t="s">
        <v>5838</v>
      </c>
      <c r="E7477" s="34">
        <v>-13.5</v>
      </c>
      <c r="F7477" s="34">
        <v>8.4</v>
      </c>
      <c r="G7477" s="35">
        <v>410</v>
      </c>
      <c r="H7477" s="35">
        <v>10</v>
      </c>
      <c r="I7477" s="36"/>
    </row>
    <row r="7478" spans="2:9" ht="15.75" thickTop="1" thickBot="1" x14ac:dyDescent="0.25">
      <c r="B7478" s="22">
        <v>7473</v>
      </c>
      <c r="C7478" s="32">
        <v>93477</v>
      </c>
      <c r="D7478" s="33" t="s">
        <v>5839</v>
      </c>
      <c r="E7478" s="34">
        <v>-13.6</v>
      </c>
      <c r="F7478" s="34">
        <v>8.1999999999999993</v>
      </c>
      <c r="G7478" s="35">
        <v>463</v>
      </c>
      <c r="H7478" s="35">
        <v>10</v>
      </c>
      <c r="I7478" s="36"/>
    </row>
    <row r="7479" spans="2:9" ht="15.75" thickTop="1" thickBot="1" x14ac:dyDescent="0.25">
      <c r="B7479" s="22">
        <v>7474</v>
      </c>
      <c r="C7479" s="32">
        <v>93479</v>
      </c>
      <c r="D7479" s="33" t="s">
        <v>5840</v>
      </c>
      <c r="E7479" s="34">
        <v>-13.5</v>
      </c>
      <c r="F7479" s="34">
        <v>8.4</v>
      </c>
      <c r="G7479" s="35">
        <v>414</v>
      </c>
      <c r="H7479" s="35">
        <v>10</v>
      </c>
      <c r="I7479" s="36"/>
    </row>
    <row r="7480" spans="2:9" ht="15.75" thickTop="1" thickBot="1" x14ac:dyDescent="0.25">
      <c r="B7480" s="22">
        <v>7475</v>
      </c>
      <c r="C7480" s="32">
        <v>93480</v>
      </c>
      <c r="D7480" s="33" t="s">
        <v>5841</v>
      </c>
      <c r="E7480" s="34">
        <v>-13.3</v>
      </c>
      <c r="F7480" s="34">
        <v>7.8</v>
      </c>
      <c r="G7480" s="35">
        <v>520</v>
      </c>
      <c r="H7480" s="35">
        <v>10</v>
      </c>
      <c r="I7480" s="36"/>
    </row>
    <row r="7481" spans="2:9" ht="15.75" thickTop="1" thickBot="1" x14ac:dyDescent="0.25">
      <c r="B7481" s="22">
        <v>7476</v>
      </c>
      <c r="C7481" s="32">
        <v>93482</v>
      </c>
      <c r="D7481" s="33" t="s">
        <v>5842</v>
      </c>
      <c r="E7481" s="34">
        <v>-13.6</v>
      </c>
      <c r="F7481" s="34">
        <v>8.5</v>
      </c>
      <c r="G7481" s="35">
        <v>427</v>
      </c>
      <c r="H7481" s="35">
        <v>10</v>
      </c>
      <c r="I7481" s="36"/>
    </row>
    <row r="7482" spans="2:9" ht="15.75" thickTop="1" thickBot="1" x14ac:dyDescent="0.25">
      <c r="B7482" s="22">
        <v>7477</v>
      </c>
      <c r="C7482" s="32">
        <v>93483</v>
      </c>
      <c r="D7482" s="33" t="s">
        <v>5843</v>
      </c>
      <c r="E7482" s="34">
        <v>-13.3</v>
      </c>
      <c r="F7482" s="34">
        <v>8.8000000000000007</v>
      </c>
      <c r="G7482" s="35">
        <v>365</v>
      </c>
      <c r="H7482" s="35">
        <v>13</v>
      </c>
      <c r="I7482" s="36"/>
    </row>
    <row r="7483" spans="2:9" ht="15.75" thickTop="1" thickBot="1" x14ac:dyDescent="0.25">
      <c r="B7483" s="22">
        <v>7478</v>
      </c>
      <c r="C7483" s="32">
        <v>93485</v>
      </c>
      <c r="D7483" s="33" t="s">
        <v>3258</v>
      </c>
      <c r="E7483" s="34">
        <v>-13.3</v>
      </c>
      <c r="F7483" s="34">
        <v>7.7</v>
      </c>
      <c r="G7483" s="35">
        <v>540</v>
      </c>
      <c r="H7483" s="35">
        <v>10</v>
      </c>
      <c r="I7483" s="36"/>
    </row>
    <row r="7484" spans="2:9" ht="15.75" thickTop="1" thickBot="1" x14ac:dyDescent="0.25">
      <c r="B7484" s="22">
        <v>7479</v>
      </c>
      <c r="C7484" s="32">
        <v>93486</v>
      </c>
      <c r="D7484" s="33" t="s">
        <v>5844</v>
      </c>
      <c r="E7484" s="34">
        <v>-13.5</v>
      </c>
      <c r="F7484" s="34">
        <v>8.5</v>
      </c>
      <c r="G7484" s="35">
        <v>415</v>
      </c>
      <c r="H7484" s="35">
        <v>10</v>
      </c>
      <c r="I7484" s="36"/>
    </row>
    <row r="7485" spans="2:9" ht="15.75" thickTop="1" thickBot="1" x14ac:dyDescent="0.25">
      <c r="B7485" s="22">
        <v>7480</v>
      </c>
      <c r="C7485" s="32">
        <v>93488</v>
      </c>
      <c r="D7485" s="33" t="s">
        <v>5845</v>
      </c>
      <c r="E7485" s="34">
        <v>-13.6</v>
      </c>
      <c r="F7485" s="34">
        <v>8.1999999999999993</v>
      </c>
      <c r="G7485" s="35">
        <v>450</v>
      </c>
      <c r="H7485" s="35">
        <v>10</v>
      </c>
      <c r="I7485" s="36"/>
    </row>
    <row r="7486" spans="2:9" ht="15.75" thickTop="1" thickBot="1" x14ac:dyDescent="0.25">
      <c r="B7486" s="22">
        <v>7481</v>
      </c>
      <c r="C7486" s="32">
        <v>93489</v>
      </c>
      <c r="D7486" s="33" t="s">
        <v>3928</v>
      </c>
      <c r="E7486" s="34">
        <v>-13.5</v>
      </c>
      <c r="F7486" s="34">
        <v>8.6</v>
      </c>
      <c r="G7486" s="35">
        <v>406</v>
      </c>
      <c r="H7486" s="35">
        <v>10</v>
      </c>
      <c r="I7486" s="36"/>
    </row>
    <row r="7487" spans="2:9" ht="15.75" thickTop="1" thickBot="1" x14ac:dyDescent="0.25">
      <c r="B7487" s="22">
        <v>7482</v>
      </c>
      <c r="C7487" s="32">
        <v>93491</v>
      </c>
      <c r="D7487" s="33" t="s">
        <v>5846</v>
      </c>
      <c r="E7487" s="34">
        <v>-13.8</v>
      </c>
      <c r="F7487" s="34">
        <v>8.4</v>
      </c>
      <c r="G7487" s="35">
        <v>447</v>
      </c>
      <c r="H7487" s="35">
        <v>10</v>
      </c>
      <c r="I7487" s="36"/>
    </row>
    <row r="7488" spans="2:9" ht="15.75" thickTop="1" thickBot="1" x14ac:dyDescent="0.25">
      <c r="B7488" s="22">
        <v>7483</v>
      </c>
      <c r="C7488" s="32">
        <v>93492</v>
      </c>
      <c r="D7488" s="33" t="s">
        <v>5847</v>
      </c>
      <c r="E7488" s="34">
        <v>-13.6</v>
      </c>
      <c r="F7488" s="34">
        <v>7.7</v>
      </c>
      <c r="G7488" s="35">
        <v>537</v>
      </c>
      <c r="H7488" s="35">
        <v>10</v>
      </c>
      <c r="I7488" s="36"/>
    </row>
    <row r="7489" spans="2:9" ht="15.75" thickTop="1" thickBot="1" x14ac:dyDescent="0.25">
      <c r="B7489" s="22">
        <v>7484</v>
      </c>
      <c r="C7489" s="32">
        <v>93494</v>
      </c>
      <c r="D7489" s="33" t="s">
        <v>5848</v>
      </c>
      <c r="E7489" s="34">
        <v>-13.7</v>
      </c>
      <c r="F7489" s="34">
        <v>8.1999999999999993</v>
      </c>
      <c r="G7489" s="35">
        <v>466</v>
      </c>
      <c r="H7489" s="35">
        <v>13</v>
      </c>
      <c r="I7489" s="36"/>
    </row>
    <row r="7490" spans="2:9" ht="15.75" thickTop="1" thickBot="1" x14ac:dyDescent="0.25">
      <c r="B7490" s="22">
        <v>7485</v>
      </c>
      <c r="C7490" s="32">
        <v>93495</v>
      </c>
      <c r="D7490" s="33" t="s">
        <v>5724</v>
      </c>
      <c r="E7490" s="34">
        <v>-13.3</v>
      </c>
      <c r="F7490" s="34">
        <v>8.6</v>
      </c>
      <c r="G7490" s="35">
        <v>386</v>
      </c>
      <c r="H7490" s="35">
        <v>13</v>
      </c>
      <c r="I7490" s="36"/>
    </row>
    <row r="7491" spans="2:9" ht="15.75" thickTop="1" thickBot="1" x14ac:dyDescent="0.25">
      <c r="B7491" s="22">
        <v>7486</v>
      </c>
      <c r="C7491" s="32">
        <v>93497</v>
      </c>
      <c r="D7491" s="33" t="s">
        <v>5849</v>
      </c>
      <c r="E7491" s="34">
        <v>-13.5</v>
      </c>
      <c r="F7491" s="34">
        <v>8.6</v>
      </c>
      <c r="G7491" s="35">
        <v>393</v>
      </c>
      <c r="H7491" s="35">
        <v>13</v>
      </c>
      <c r="I7491" s="36"/>
    </row>
    <row r="7492" spans="2:9" ht="15.75" thickTop="1" thickBot="1" x14ac:dyDescent="0.25">
      <c r="B7492" s="22">
        <v>7487</v>
      </c>
      <c r="C7492" s="32">
        <v>93499</v>
      </c>
      <c r="D7492" s="33" t="s">
        <v>5850</v>
      </c>
      <c r="E7492" s="34">
        <v>-13.7</v>
      </c>
      <c r="F7492" s="34">
        <v>7.7</v>
      </c>
      <c r="G7492" s="35">
        <v>539</v>
      </c>
      <c r="H7492" s="35">
        <v>10</v>
      </c>
      <c r="I7492" s="36"/>
    </row>
    <row r="7493" spans="2:9" ht="15.75" thickTop="1" thickBot="1" x14ac:dyDescent="0.25">
      <c r="B7493" s="22">
        <v>7488</v>
      </c>
      <c r="C7493" s="32">
        <v>94032</v>
      </c>
      <c r="D7493" s="33" t="s">
        <v>5851</v>
      </c>
      <c r="E7493" s="34">
        <v>-10.9</v>
      </c>
      <c r="F7493" s="34">
        <v>9.8000000000000007</v>
      </c>
      <c r="G7493" s="35">
        <v>307</v>
      </c>
      <c r="H7493" s="35">
        <v>13</v>
      </c>
      <c r="I7493" s="36">
        <v>2</v>
      </c>
    </row>
    <row r="7494" spans="2:9" ht="15.75" thickTop="1" thickBot="1" x14ac:dyDescent="0.25">
      <c r="B7494" s="22">
        <v>7489</v>
      </c>
      <c r="C7494" s="32">
        <v>94034</v>
      </c>
      <c r="D7494" s="33" t="s">
        <v>5851</v>
      </c>
      <c r="E7494" s="34">
        <v>-11.8</v>
      </c>
      <c r="F7494" s="34">
        <v>8.9</v>
      </c>
      <c r="G7494" s="35">
        <v>418</v>
      </c>
      <c r="H7494" s="35">
        <v>13</v>
      </c>
      <c r="I7494" s="36"/>
    </row>
    <row r="7495" spans="2:9" ht="15.75" thickTop="1" thickBot="1" x14ac:dyDescent="0.25">
      <c r="B7495" s="22">
        <v>7490</v>
      </c>
      <c r="C7495" s="32">
        <v>94036</v>
      </c>
      <c r="D7495" s="33" t="s">
        <v>5851</v>
      </c>
      <c r="E7495" s="34">
        <v>-11.8</v>
      </c>
      <c r="F7495" s="34">
        <v>9.1999999999999993</v>
      </c>
      <c r="G7495" s="35">
        <v>344</v>
      </c>
      <c r="H7495" s="35">
        <v>13</v>
      </c>
      <c r="I7495" s="36"/>
    </row>
    <row r="7496" spans="2:9" ht="15.75" thickTop="1" thickBot="1" x14ac:dyDescent="0.25">
      <c r="B7496" s="22">
        <v>7491</v>
      </c>
      <c r="C7496" s="32">
        <v>94051</v>
      </c>
      <c r="D7496" s="33" t="s">
        <v>5852</v>
      </c>
      <c r="E7496" s="34">
        <v>-12.3</v>
      </c>
      <c r="F7496" s="34">
        <v>8.6</v>
      </c>
      <c r="G7496" s="35">
        <v>484</v>
      </c>
      <c r="H7496" s="35">
        <v>10</v>
      </c>
      <c r="I7496" s="36"/>
    </row>
    <row r="7497" spans="2:9" ht="15.75" thickTop="1" thickBot="1" x14ac:dyDescent="0.25">
      <c r="B7497" s="22">
        <v>7492</v>
      </c>
      <c r="C7497" s="32">
        <v>94060</v>
      </c>
      <c r="D7497" s="33" t="s">
        <v>5853</v>
      </c>
      <c r="E7497" s="34">
        <v>-12.2</v>
      </c>
      <c r="F7497" s="34">
        <v>9.4</v>
      </c>
      <c r="G7497" s="35">
        <v>317</v>
      </c>
      <c r="H7497" s="35">
        <v>13</v>
      </c>
      <c r="I7497" s="36"/>
    </row>
    <row r="7498" spans="2:9" ht="15.75" thickTop="1" thickBot="1" x14ac:dyDescent="0.25">
      <c r="B7498" s="22">
        <v>7493</v>
      </c>
      <c r="C7498" s="32">
        <v>94065</v>
      </c>
      <c r="D7498" s="33" t="s">
        <v>5854</v>
      </c>
      <c r="E7498" s="34">
        <v>-12.5</v>
      </c>
      <c r="F7498" s="34">
        <v>8.3000000000000007</v>
      </c>
      <c r="G7498" s="35">
        <v>513</v>
      </c>
      <c r="H7498" s="35">
        <v>10</v>
      </c>
      <c r="I7498" s="36"/>
    </row>
    <row r="7499" spans="2:9" ht="15.75" thickTop="1" thickBot="1" x14ac:dyDescent="0.25">
      <c r="B7499" s="22">
        <v>7494</v>
      </c>
      <c r="C7499" s="32">
        <v>94072</v>
      </c>
      <c r="D7499" s="33" t="s">
        <v>5855</v>
      </c>
      <c r="E7499" s="34">
        <v>-12.2</v>
      </c>
      <c r="F7499" s="34">
        <v>9.4</v>
      </c>
      <c r="G7499" s="35">
        <v>321</v>
      </c>
      <c r="H7499" s="35">
        <v>13</v>
      </c>
      <c r="I7499" s="36"/>
    </row>
    <row r="7500" spans="2:9" ht="15.75" thickTop="1" thickBot="1" x14ac:dyDescent="0.25">
      <c r="B7500" s="22">
        <v>7495</v>
      </c>
      <c r="C7500" s="32">
        <v>94078</v>
      </c>
      <c r="D7500" s="33" t="s">
        <v>5856</v>
      </c>
      <c r="E7500" s="34">
        <v>-13.5</v>
      </c>
      <c r="F7500" s="34">
        <v>7.4</v>
      </c>
      <c r="G7500" s="35">
        <v>653</v>
      </c>
      <c r="H7500" s="35">
        <v>11</v>
      </c>
      <c r="I7500" s="36"/>
    </row>
    <row r="7501" spans="2:9" ht="15.75" thickTop="1" thickBot="1" x14ac:dyDescent="0.25">
      <c r="B7501" s="22">
        <v>7496</v>
      </c>
      <c r="C7501" s="32">
        <v>94081</v>
      </c>
      <c r="D7501" s="33" t="s">
        <v>5857</v>
      </c>
      <c r="E7501" s="34">
        <v>-11.9</v>
      </c>
      <c r="F7501" s="34">
        <v>9</v>
      </c>
      <c r="G7501" s="35">
        <v>368</v>
      </c>
      <c r="H7501" s="35">
        <v>13</v>
      </c>
      <c r="I7501" s="36"/>
    </row>
    <row r="7502" spans="2:9" ht="15.75" thickTop="1" thickBot="1" x14ac:dyDescent="0.25">
      <c r="B7502" s="22">
        <v>7497</v>
      </c>
      <c r="C7502" s="32">
        <v>94086</v>
      </c>
      <c r="D7502" s="33" t="s">
        <v>5858</v>
      </c>
      <c r="E7502" s="34">
        <v>-12.3</v>
      </c>
      <c r="F7502" s="34">
        <v>8.6</v>
      </c>
      <c r="G7502" s="35">
        <v>477</v>
      </c>
      <c r="H7502" s="35">
        <v>13</v>
      </c>
      <c r="I7502" s="36"/>
    </row>
    <row r="7503" spans="2:9" ht="15.75" thickTop="1" thickBot="1" x14ac:dyDescent="0.25">
      <c r="B7503" s="22">
        <v>7498</v>
      </c>
      <c r="C7503" s="32">
        <v>94089</v>
      </c>
      <c r="D7503" s="33" t="s">
        <v>5859</v>
      </c>
      <c r="E7503" s="34">
        <v>-14</v>
      </c>
      <c r="F7503" s="34">
        <v>7</v>
      </c>
      <c r="G7503" s="35">
        <v>769</v>
      </c>
      <c r="H7503" s="35">
        <v>11</v>
      </c>
      <c r="I7503" s="36"/>
    </row>
    <row r="7504" spans="2:9" ht="15.75" thickTop="1" thickBot="1" x14ac:dyDescent="0.25">
      <c r="B7504" s="22">
        <v>7499</v>
      </c>
      <c r="C7504" s="32">
        <v>94094</v>
      </c>
      <c r="D7504" s="33" t="s">
        <v>5860</v>
      </c>
      <c r="E7504" s="34">
        <v>-12.3</v>
      </c>
      <c r="F7504" s="34">
        <v>8.9</v>
      </c>
      <c r="G7504" s="35">
        <v>410</v>
      </c>
      <c r="H7504" s="35">
        <v>13</v>
      </c>
      <c r="I7504" s="36"/>
    </row>
    <row r="7505" spans="2:9" ht="15.75" thickTop="1" thickBot="1" x14ac:dyDescent="0.25">
      <c r="B7505" s="22">
        <v>7500</v>
      </c>
      <c r="C7505" s="32">
        <v>94099</v>
      </c>
      <c r="D7505" s="33" t="s">
        <v>5861</v>
      </c>
      <c r="E7505" s="34">
        <v>-12.1</v>
      </c>
      <c r="F7505" s="34">
        <v>9</v>
      </c>
      <c r="G7505" s="35">
        <v>377</v>
      </c>
      <c r="H7505" s="35">
        <v>13</v>
      </c>
      <c r="I7505" s="36"/>
    </row>
    <row r="7506" spans="2:9" ht="15.75" thickTop="1" thickBot="1" x14ac:dyDescent="0.25">
      <c r="B7506" s="22">
        <v>7501</v>
      </c>
      <c r="C7506" s="32">
        <v>94104</v>
      </c>
      <c r="D7506" s="33" t="s">
        <v>5862</v>
      </c>
      <c r="E7506" s="34">
        <v>-12</v>
      </c>
      <c r="F7506" s="34">
        <v>8.6</v>
      </c>
      <c r="G7506" s="35">
        <v>451</v>
      </c>
      <c r="H7506" s="35">
        <v>13</v>
      </c>
      <c r="I7506" s="36"/>
    </row>
    <row r="7507" spans="2:9" ht="15.75" thickTop="1" thickBot="1" x14ac:dyDescent="0.25">
      <c r="B7507" s="22">
        <v>7502</v>
      </c>
      <c r="C7507" s="32">
        <v>94107</v>
      </c>
      <c r="D7507" s="33" t="s">
        <v>5863</v>
      </c>
      <c r="E7507" s="34">
        <v>-12.5</v>
      </c>
      <c r="F7507" s="34">
        <v>8.3000000000000007</v>
      </c>
      <c r="G7507" s="35">
        <v>547</v>
      </c>
      <c r="H7507" s="35">
        <v>10</v>
      </c>
      <c r="I7507" s="36"/>
    </row>
    <row r="7508" spans="2:9" ht="15.75" thickTop="1" thickBot="1" x14ac:dyDescent="0.25">
      <c r="B7508" s="22">
        <v>7503</v>
      </c>
      <c r="C7508" s="32">
        <v>94110</v>
      </c>
      <c r="D7508" s="33" t="s">
        <v>5864</v>
      </c>
      <c r="E7508" s="34">
        <v>-13.1</v>
      </c>
      <c r="F7508" s="34">
        <v>7.6</v>
      </c>
      <c r="G7508" s="35">
        <v>677</v>
      </c>
      <c r="H7508" s="35">
        <v>10</v>
      </c>
      <c r="I7508" s="36"/>
    </row>
    <row r="7509" spans="2:9" ht="15.75" thickTop="1" thickBot="1" x14ac:dyDescent="0.25">
      <c r="B7509" s="22">
        <v>7504</v>
      </c>
      <c r="C7509" s="32">
        <v>94113</v>
      </c>
      <c r="D7509" s="33" t="s">
        <v>4767</v>
      </c>
      <c r="E7509" s="34">
        <v>-12</v>
      </c>
      <c r="F7509" s="34">
        <v>8.9</v>
      </c>
      <c r="G7509" s="35">
        <v>401</v>
      </c>
      <c r="H7509" s="35">
        <v>13</v>
      </c>
      <c r="I7509" s="36"/>
    </row>
    <row r="7510" spans="2:9" ht="15.75" thickTop="1" thickBot="1" x14ac:dyDescent="0.25">
      <c r="B7510" s="22">
        <v>7505</v>
      </c>
      <c r="C7510" s="32">
        <v>94116</v>
      </c>
      <c r="D7510" s="33" t="s">
        <v>5865</v>
      </c>
      <c r="E7510" s="34">
        <v>-12.1</v>
      </c>
      <c r="F7510" s="34">
        <v>8.6</v>
      </c>
      <c r="G7510" s="35">
        <v>461</v>
      </c>
      <c r="H7510" s="35">
        <v>13</v>
      </c>
      <c r="I7510" s="36"/>
    </row>
    <row r="7511" spans="2:9" ht="15.75" thickTop="1" thickBot="1" x14ac:dyDescent="0.25">
      <c r="B7511" s="22">
        <v>7506</v>
      </c>
      <c r="C7511" s="32">
        <v>94118</v>
      </c>
      <c r="D7511" s="33" t="s">
        <v>5866</v>
      </c>
      <c r="E7511" s="34">
        <v>-13.1</v>
      </c>
      <c r="F7511" s="34">
        <v>7.6</v>
      </c>
      <c r="G7511" s="35">
        <v>638</v>
      </c>
      <c r="H7511" s="35">
        <v>10</v>
      </c>
      <c r="I7511" s="36"/>
    </row>
    <row r="7512" spans="2:9" ht="15.75" thickTop="1" thickBot="1" x14ac:dyDescent="0.25">
      <c r="B7512" s="22">
        <v>7507</v>
      </c>
      <c r="C7512" s="32">
        <v>94121</v>
      </c>
      <c r="D7512" s="33" t="s">
        <v>5867</v>
      </c>
      <c r="E7512" s="34">
        <v>-11.9</v>
      </c>
      <c r="F7512" s="34">
        <v>8.8000000000000007</v>
      </c>
      <c r="G7512" s="35">
        <v>428</v>
      </c>
      <c r="H7512" s="35">
        <v>13</v>
      </c>
      <c r="I7512" s="36"/>
    </row>
    <row r="7513" spans="2:9" ht="15.75" thickTop="1" thickBot="1" x14ac:dyDescent="0.25">
      <c r="B7513" s="22">
        <v>7508</v>
      </c>
      <c r="C7513" s="32">
        <v>94124</v>
      </c>
      <c r="D7513" s="33" t="s">
        <v>5868</v>
      </c>
      <c r="E7513" s="34">
        <v>-12.1</v>
      </c>
      <c r="F7513" s="34">
        <v>8.8000000000000007</v>
      </c>
      <c r="G7513" s="35">
        <v>422</v>
      </c>
      <c r="H7513" s="35">
        <v>10</v>
      </c>
      <c r="I7513" s="36"/>
    </row>
    <row r="7514" spans="2:9" ht="15.75" thickTop="1" thickBot="1" x14ac:dyDescent="0.25">
      <c r="B7514" s="22">
        <v>7509</v>
      </c>
      <c r="C7514" s="32">
        <v>94127</v>
      </c>
      <c r="D7514" s="33" t="s">
        <v>5869</v>
      </c>
      <c r="E7514" s="34">
        <v>-12</v>
      </c>
      <c r="F7514" s="34">
        <v>8.9</v>
      </c>
      <c r="G7514" s="35">
        <v>409</v>
      </c>
      <c r="H7514" s="35">
        <v>13</v>
      </c>
      <c r="I7514" s="36"/>
    </row>
    <row r="7515" spans="2:9" ht="15.75" thickTop="1" thickBot="1" x14ac:dyDescent="0.25">
      <c r="B7515" s="22">
        <v>7510</v>
      </c>
      <c r="C7515" s="32">
        <v>94130</v>
      </c>
      <c r="D7515" s="33" t="s">
        <v>5870</v>
      </c>
      <c r="E7515" s="34">
        <v>-12.5</v>
      </c>
      <c r="F7515" s="34">
        <v>8.3000000000000007</v>
      </c>
      <c r="G7515" s="35">
        <v>540</v>
      </c>
      <c r="H7515" s="35">
        <v>10</v>
      </c>
      <c r="I7515" s="36"/>
    </row>
    <row r="7516" spans="2:9" ht="15.75" thickTop="1" thickBot="1" x14ac:dyDescent="0.25">
      <c r="B7516" s="22">
        <v>7511</v>
      </c>
      <c r="C7516" s="32">
        <v>94133</v>
      </c>
      <c r="D7516" s="33" t="s">
        <v>5871</v>
      </c>
      <c r="E7516" s="34">
        <v>-12.3</v>
      </c>
      <c r="F7516" s="34">
        <v>8.5</v>
      </c>
      <c r="G7516" s="35">
        <v>470</v>
      </c>
      <c r="H7516" s="35">
        <v>10</v>
      </c>
      <c r="I7516" s="36"/>
    </row>
    <row r="7517" spans="2:9" ht="15.75" thickTop="1" thickBot="1" x14ac:dyDescent="0.25">
      <c r="B7517" s="22">
        <v>7512</v>
      </c>
      <c r="C7517" s="32">
        <v>94136</v>
      </c>
      <c r="D7517" s="33" t="s">
        <v>5872</v>
      </c>
      <c r="E7517" s="34">
        <v>-11.9</v>
      </c>
      <c r="F7517" s="34">
        <v>8.9</v>
      </c>
      <c r="G7517" s="35">
        <v>395</v>
      </c>
      <c r="H7517" s="35">
        <v>13</v>
      </c>
      <c r="I7517" s="36"/>
    </row>
    <row r="7518" spans="2:9" ht="15.75" thickTop="1" thickBot="1" x14ac:dyDescent="0.25">
      <c r="B7518" s="22">
        <v>7513</v>
      </c>
      <c r="C7518" s="32">
        <v>94137</v>
      </c>
      <c r="D7518" s="33" t="s">
        <v>5873</v>
      </c>
      <c r="E7518" s="34">
        <v>-12.3</v>
      </c>
      <c r="F7518" s="34">
        <v>9.1</v>
      </c>
      <c r="G7518" s="35">
        <v>360</v>
      </c>
      <c r="H7518" s="35">
        <v>13</v>
      </c>
      <c r="I7518" s="36"/>
    </row>
    <row r="7519" spans="2:9" ht="15.75" thickTop="1" thickBot="1" x14ac:dyDescent="0.25">
      <c r="B7519" s="22">
        <v>7514</v>
      </c>
      <c r="C7519" s="32">
        <v>94139</v>
      </c>
      <c r="D7519" s="33" t="s">
        <v>5874</v>
      </c>
      <c r="E7519" s="34">
        <v>-13.5</v>
      </c>
      <c r="F7519" s="34">
        <v>7.3</v>
      </c>
      <c r="G7519" s="35">
        <v>696</v>
      </c>
      <c r="H7519" s="35">
        <v>10</v>
      </c>
      <c r="I7519" s="36"/>
    </row>
    <row r="7520" spans="2:9" ht="15.75" thickTop="1" thickBot="1" x14ac:dyDescent="0.25">
      <c r="B7520" s="22">
        <v>7515</v>
      </c>
      <c r="C7520" s="32">
        <v>94140</v>
      </c>
      <c r="D7520" s="33" t="s">
        <v>5875</v>
      </c>
      <c r="E7520" s="34">
        <v>-12.3</v>
      </c>
      <c r="F7520" s="34">
        <v>9.1</v>
      </c>
      <c r="G7520" s="35">
        <v>389</v>
      </c>
      <c r="H7520" s="35">
        <v>13</v>
      </c>
      <c r="I7520" s="36"/>
    </row>
    <row r="7521" spans="2:9" ht="15.75" thickTop="1" thickBot="1" x14ac:dyDescent="0.25">
      <c r="B7521" s="22">
        <v>7516</v>
      </c>
      <c r="C7521" s="32">
        <v>94142</v>
      </c>
      <c r="D7521" s="33" t="s">
        <v>5876</v>
      </c>
      <c r="E7521" s="34">
        <v>-12.3</v>
      </c>
      <c r="F7521" s="34">
        <v>8.5</v>
      </c>
      <c r="G7521" s="35">
        <v>467</v>
      </c>
      <c r="H7521" s="35">
        <v>13</v>
      </c>
      <c r="I7521" s="36"/>
    </row>
    <row r="7522" spans="2:9" ht="15.75" thickTop="1" thickBot="1" x14ac:dyDescent="0.25">
      <c r="B7522" s="22">
        <v>7517</v>
      </c>
      <c r="C7522" s="32">
        <v>94143</v>
      </c>
      <c r="D7522" s="33" t="s">
        <v>5877</v>
      </c>
      <c r="E7522" s="34">
        <v>-14.1</v>
      </c>
      <c r="F7522" s="34">
        <v>6.5</v>
      </c>
      <c r="G7522" s="35">
        <v>860</v>
      </c>
      <c r="H7522" s="35">
        <v>11</v>
      </c>
      <c r="I7522" s="36"/>
    </row>
    <row r="7523" spans="2:9" ht="15.75" thickTop="1" thickBot="1" x14ac:dyDescent="0.25">
      <c r="B7523" s="22">
        <v>7518</v>
      </c>
      <c r="C7523" s="32">
        <v>94145</v>
      </c>
      <c r="D7523" s="33" t="s">
        <v>5878</v>
      </c>
      <c r="E7523" s="34">
        <v>-14.2</v>
      </c>
      <c r="F7523" s="34">
        <v>6.5</v>
      </c>
      <c r="G7523" s="35">
        <v>853</v>
      </c>
      <c r="H7523" s="35">
        <v>11</v>
      </c>
      <c r="I7523" s="36"/>
    </row>
    <row r="7524" spans="2:9" ht="15.75" thickTop="1" thickBot="1" x14ac:dyDescent="0.25">
      <c r="B7524" s="22">
        <v>7519</v>
      </c>
      <c r="C7524" s="32">
        <v>94146</v>
      </c>
      <c r="D7524" s="33" t="s">
        <v>5879</v>
      </c>
      <c r="E7524" s="34">
        <v>-14.6</v>
      </c>
      <c r="F7524" s="34">
        <v>6.4</v>
      </c>
      <c r="G7524" s="35">
        <v>857</v>
      </c>
      <c r="H7524" s="35">
        <v>11</v>
      </c>
      <c r="I7524" s="36"/>
    </row>
    <row r="7525" spans="2:9" ht="15.75" thickTop="1" thickBot="1" x14ac:dyDescent="0.25">
      <c r="B7525" s="22">
        <v>7520</v>
      </c>
      <c r="C7525" s="32">
        <v>94148</v>
      </c>
      <c r="D7525" s="33" t="s">
        <v>5880</v>
      </c>
      <c r="E7525" s="34">
        <v>-12.2</v>
      </c>
      <c r="F7525" s="34">
        <v>9.3000000000000007</v>
      </c>
      <c r="G7525" s="35">
        <v>339</v>
      </c>
      <c r="H7525" s="35">
        <v>13</v>
      </c>
      <c r="I7525" s="36"/>
    </row>
    <row r="7526" spans="2:9" ht="15.75" thickTop="1" thickBot="1" x14ac:dyDescent="0.25">
      <c r="B7526" s="22">
        <v>7521</v>
      </c>
      <c r="C7526" s="32">
        <v>94149</v>
      </c>
      <c r="D7526" s="33" t="s">
        <v>5881</v>
      </c>
      <c r="E7526" s="34">
        <v>-12.5</v>
      </c>
      <c r="F7526" s="34">
        <v>8.8000000000000007</v>
      </c>
      <c r="G7526" s="35">
        <v>425</v>
      </c>
      <c r="H7526" s="35">
        <v>13</v>
      </c>
      <c r="I7526" s="36"/>
    </row>
    <row r="7527" spans="2:9" ht="15.75" thickTop="1" thickBot="1" x14ac:dyDescent="0.25">
      <c r="B7527" s="22">
        <v>7522</v>
      </c>
      <c r="C7527" s="32">
        <v>94151</v>
      </c>
      <c r="D7527" s="33" t="s">
        <v>5882</v>
      </c>
      <c r="E7527" s="34">
        <v>-14.6</v>
      </c>
      <c r="F7527" s="34">
        <v>6.4</v>
      </c>
      <c r="G7527" s="35">
        <v>852</v>
      </c>
      <c r="H7527" s="35">
        <v>11</v>
      </c>
      <c r="I7527" s="36"/>
    </row>
    <row r="7528" spans="2:9" ht="15.75" thickTop="1" thickBot="1" x14ac:dyDescent="0.25">
      <c r="B7528" s="22">
        <v>7523</v>
      </c>
      <c r="C7528" s="32">
        <v>94152</v>
      </c>
      <c r="D7528" s="33" t="s">
        <v>5883</v>
      </c>
      <c r="E7528" s="34">
        <v>-12.1</v>
      </c>
      <c r="F7528" s="34">
        <v>9.4</v>
      </c>
      <c r="G7528" s="35">
        <v>306</v>
      </c>
      <c r="H7528" s="35">
        <v>13</v>
      </c>
      <c r="I7528" s="36"/>
    </row>
    <row r="7529" spans="2:9" ht="15.75" thickTop="1" thickBot="1" x14ac:dyDescent="0.25">
      <c r="B7529" s="22">
        <v>7524</v>
      </c>
      <c r="C7529" s="32">
        <v>94154</v>
      </c>
      <c r="D7529" s="33" t="s">
        <v>5884</v>
      </c>
      <c r="E7529" s="34">
        <v>-12.3</v>
      </c>
      <c r="F7529" s="34">
        <v>8.6</v>
      </c>
      <c r="G7529" s="35">
        <v>460</v>
      </c>
      <c r="H7529" s="35">
        <v>13</v>
      </c>
      <c r="I7529" s="36"/>
    </row>
    <row r="7530" spans="2:9" ht="15.75" thickTop="1" thickBot="1" x14ac:dyDescent="0.25">
      <c r="B7530" s="22">
        <v>7525</v>
      </c>
      <c r="C7530" s="32">
        <v>94157</v>
      </c>
      <c r="D7530" s="33" t="s">
        <v>5885</v>
      </c>
      <c r="E7530" s="34">
        <v>-12.6</v>
      </c>
      <c r="F7530" s="34">
        <v>8.1999999999999993</v>
      </c>
      <c r="G7530" s="35">
        <v>519</v>
      </c>
      <c r="H7530" s="35">
        <v>13</v>
      </c>
      <c r="I7530" s="36"/>
    </row>
    <row r="7531" spans="2:9" ht="15.75" thickTop="1" thickBot="1" x14ac:dyDescent="0.25">
      <c r="B7531" s="22">
        <v>7526</v>
      </c>
      <c r="C7531" s="32">
        <v>94158</v>
      </c>
      <c r="D7531" s="33" t="s">
        <v>5886</v>
      </c>
      <c r="E7531" s="34">
        <v>-14.8</v>
      </c>
      <c r="F7531" s="34">
        <v>5.8</v>
      </c>
      <c r="G7531" s="35">
        <v>1007</v>
      </c>
      <c r="H7531" s="35">
        <v>11</v>
      </c>
      <c r="I7531" s="36">
        <v>2</v>
      </c>
    </row>
    <row r="7532" spans="2:9" ht="15.75" thickTop="1" thickBot="1" x14ac:dyDescent="0.25">
      <c r="B7532" s="22">
        <v>7527</v>
      </c>
      <c r="C7532" s="32">
        <v>94160</v>
      </c>
      <c r="D7532" s="33" t="s">
        <v>5887</v>
      </c>
      <c r="E7532" s="34">
        <v>-12.2</v>
      </c>
      <c r="F7532" s="34">
        <v>8.5</v>
      </c>
      <c r="G7532" s="35">
        <v>454</v>
      </c>
      <c r="H7532" s="35">
        <v>10</v>
      </c>
      <c r="I7532" s="36"/>
    </row>
    <row r="7533" spans="2:9" ht="15.75" thickTop="1" thickBot="1" x14ac:dyDescent="0.25">
      <c r="B7533" s="22">
        <v>7528</v>
      </c>
      <c r="C7533" s="32">
        <v>94161</v>
      </c>
      <c r="D7533" s="33" t="s">
        <v>5888</v>
      </c>
      <c r="E7533" s="34">
        <v>-12.1</v>
      </c>
      <c r="F7533" s="34">
        <v>8.6999999999999993</v>
      </c>
      <c r="G7533" s="35">
        <v>440</v>
      </c>
      <c r="H7533" s="35">
        <v>13</v>
      </c>
      <c r="I7533" s="36"/>
    </row>
    <row r="7534" spans="2:9" ht="15.75" thickTop="1" thickBot="1" x14ac:dyDescent="0.25">
      <c r="B7534" s="22">
        <v>7529</v>
      </c>
      <c r="C7534" s="32">
        <v>94163</v>
      </c>
      <c r="D7534" s="33" t="s">
        <v>5889</v>
      </c>
      <c r="E7534" s="34">
        <v>-12.6</v>
      </c>
      <c r="F7534" s="34">
        <v>8.1999999999999993</v>
      </c>
      <c r="G7534" s="35">
        <v>518</v>
      </c>
      <c r="H7534" s="35">
        <v>10</v>
      </c>
      <c r="I7534" s="36"/>
    </row>
    <row r="7535" spans="2:9" ht="15.75" thickTop="1" thickBot="1" x14ac:dyDescent="0.25">
      <c r="B7535" s="22">
        <v>7530</v>
      </c>
      <c r="C7535" s="32">
        <v>94164</v>
      </c>
      <c r="D7535" s="33" t="s">
        <v>5890</v>
      </c>
      <c r="E7535" s="34">
        <v>-14.3</v>
      </c>
      <c r="F7535" s="34">
        <v>6.5</v>
      </c>
      <c r="G7535" s="35">
        <v>884</v>
      </c>
      <c r="H7535" s="35">
        <v>10</v>
      </c>
      <c r="I7535" s="36"/>
    </row>
    <row r="7536" spans="2:9" ht="15.75" thickTop="1" thickBot="1" x14ac:dyDescent="0.25">
      <c r="B7536" s="22">
        <v>7531</v>
      </c>
      <c r="C7536" s="32">
        <v>94166</v>
      </c>
      <c r="D7536" s="33" t="s">
        <v>5891</v>
      </c>
      <c r="E7536" s="34">
        <v>-12.3</v>
      </c>
      <c r="F7536" s="34">
        <v>8.6</v>
      </c>
      <c r="G7536" s="35">
        <v>493</v>
      </c>
      <c r="H7536" s="35">
        <v>13</v>
      </c>
      <c r="I7536" s="36"/>
    </row>
    <row r="7537" spans="2:9" ht="15.75" thickTop="1" thickBot="1" x14ac:dyDescent="0.25">
      <c r="B7537" s="22">
        <v>7532</v>
      </c>
      <c r="C7537" s="32">
        <v>94167</v>
      </c>
      <c r="D7537" s="33" t="s">
        <v>5892</v>
      </c>
      <c r="E7537" s="34">
        <v>-12.3</v>
      </c>
      <c r="F7537" s="34">
        <v>9.1999999999999993</v>
      </c>
      <c r="G7537" s="35">
        <v>340</v>
      </c>
      <c r="H7537" s="35">
        <v>13</v>
      </c>
      <c r="I7537" s="36"/>
    </row>
    <row r="7538" spans="2:9" ht="15.75" thickTop="1" thickBot="1" x14ac:dyDescent="0.25">
      <c r="B7538" s="22">
        <v>7533</v>
      </c>
      <c r="C7538" s="32">
        <v>94169</v>
      </c>
      <c r="D7538" s="33" t="s">
        <v>5893</v>
      </c>
      <c r="E7538" s="34">
        <v>-12.3</v>
      </c>
      <c r="F7538" s="34">
        <v>8.5</v>
      </c>
      <c r="G7538" s="35">
        <v>454</v>
      </c>
      <c r="H7538" s="35">
        <v>10</v>
      </c>
      <c r="I7538" s="36"/>
    </row>
    <row r="7539" spans="2:9" ht="15.75" thickTop="1" thickBot="1" x14ac:dyDescent="0.25">
      <c r="B7539" s="22">
        <v>7534</v>
      </c>
      <c r="C7539" s="32">
        <v>94209</v>
      </c>
      <c r="D7539" s="33" t="s">
        <v>5894</v>
      </c>
      <c r="E7539" s="34">
        <v>-13.8</v>
      </c>
      <c r="F7539" s="34">
        <v>7.4</v>
      </c>
      <c r="G7539" s="35">
        <v>571</v>
      </c>
      <c r="H7539" s="35">
        <v>10</v>
      </c>
      <c r="I7539" s="36"/>
    </row>
    <row r="7540" spans="2:9" ht="15.75" thickTop="1" thickBot="1" x14ac:dyDescent="0.25">
      <c r="B7540" s="22">
        <v>7535</v>
      </c>
      <c r="C7540" s="32">
        <v>94227</v>
      </c>
      <c r="D7540" s="33" t="s">
        <v>5895</v>
      </c>
      <c r="E7540" s="34">
        <v>-14.1</v>
      </c>
      <c r="F7540" s="34">
        <v>7</v>
      </c>
      <c r="G7540" s="35">
        <v>648</v>
      </c>
      <c r="H7540" s="35">
        <v>11</v>
      </c>
      <c r="I7540" s="36"/>
    </row>
    <row r="7541" spans="2:9" ht="15.75" thickTop="1" thickBot="1" x14ac:dyDescent="0.25">
      <c r="B7541" s="22">
        <v>7536</v>
      </c>
      <c r="C7541" s="32">
        <v>94234</v>
      </c>
      <c r="D7541" s="33" t="s">
        <v>5896</v>
      </c>
      <c r="E7541" s="34">
        <v>-13.5</v>
      </c>
      <c r="F7541" s="34">
        <v>7.9</v>
      </c>
      <c r="G7541" s="35">
        <v>487</v>
      </c>
      <c r="H7541" s="35">
        <v>10</v>
      </c>
      <c r="I7541" s="36"/>
    </row>
    <row r="7542" spans="2:9" ht="15.75" thickTop="1" thickBot="1" x14ac:dyDescent="0.25">
      <c r="B7542" s="22">
        <v>7537</v>
      </c>
      <c r="C7542" s="32">
        <v>94239</v>
      </c>
      <c r="D7542" s="33" t="s">
        <v>5897</v>
      </c>
      <c r="E7542" s="34">
        <v>-14.1</v>
      </c>
      <c r="F7542" s="34">
        <v>7.1</v>
      </c>
      <c r="G7542" s="35">
        <v>641</v>
      </c>
      <c r="H7542" s="35">
        <v>10</v>
      </c>
      <c r="I7542" s="36"/>
    </row>
    <row r="7543" spans="2:9" ht="15.75" thickTop="1" thickBot="1" x14ac:dyDescent="0.25">
      <c r="B7543" s="22">
        <v>7538</v>
      </c>
      <c r="C7543" s="32">
        <v>94244</v>
      </c>
      <c r="D7543" s="33" t="s">
        <v>5898</v>
      </c>
      <c r="E7543" s="34">
        <v>-13.7</v>
      </c>
      <c r="F7543" s="34">
        <v>7.4</v>
      </c>
      <c r="G7543" s="35">
        <v>572</v>
      </c>
      <c r="H7543" s="35">
        <v>10</v>
      </c>
      <c r="I7543" s="36"/>
    </row>
    <row r="7544" spans="2:9" ht="15.75" thickTop="1" thickBot="1" x14ac:dyDescent="0.25">
      <c r="B7544" s="22">
        <v>7539</v>
      </c>
      <c r="C7544" s="32">
        <v>94249</v>
      </c>
      <c r="D7544" s="33" t="s">
        <v>5899</v>
      </c>
      <c r="E7544" s="34">
        <v>-14.1</v>
      </c>
      <c r="F7544" s="34">
        <v>6.6</v>
      </c>
      <c r="G7544" s="35">
        <v>757</v>
      </c>
      <c r="H7544" s="35">
        <v>11</v>
      </c>
      <c r="I7544" s="36"/>
    </row>
    <row r="7545" spans="2:9" ht="15.75" thickTop="1" thickBot="1" x14ac:dyDescent="0.25">
      <c r="B7545" s="22">
        <v>7540</v>
      </c>
      <c r="C7545" s="32">
        <v>94250</v>
      </c>
      <c r="D7545" s="33" t="s">
        <v>5900</v>
      </c>
      <c r="E7545" s="34">
        <v>-14.1</v>
      </c>
      <c r="F7545" s="34">
        <v>6.6</v>
      </c>
      <c r="G7545" s="35">
        <v>775</v>
      </c>
      <c r="H7545" s="35">
        <v>11</v>
      </c>
      <c r="I7545" s="36"/>
    </row>
    <row r="7546" spans="2:9" ht="15.75" thickTop="1" thickBot="1" x14ac:dyDescent="0.25">
      <c r="B7546" s="22">
        <v>7541</v>
      </c>
      <c r="C7546" s="32">
        <v>94252</v>
      </c>
      <c r="D7546" s="33" t="s">
        <v>5901</v>
      </c>
      <c r="E7546" s="34">
        <v>-14.5</v>
      </c>
      <c r="F7546" s="34">
        <v>6.4</v>
      </c>
      <c r="G7546" s="35">
        <v>792</v>
      </c>
      <c r="H7546" s="35">
        <v>11</v>
      </c>
      <c r="I7546" s="36"/>
    </row>
    <row r="7547" spans="2:9" ht="15.75" thickTop="1" thickBot="1" x14ac:dyDescent="0.25">
      <c r="B7547" s="22">
        <v>7542</v>
      </c>
      <c r="C7547" s="32">
        <v>94253</v>
      </c>
      <c r="D7547" s="33" t="s">
        <v>5902</v>
      </c>
      <c r="E7547" s="34">
        <v>-13.9</v>
      </c>
      <c r="F7547" s="34">
        <v>6.8</v>
      </c>
      <c r="G7547" s="35">
        <v>706</v>
      </c>
      <c r="H7547" s="35">
        <v>11</v>
      </c>
      <c r="I7547" s="36"/>
    </row>
    <row r="7548" spans="2:9" ht="15.75" thickTop="1" thickBot="1" x14ac:dyDescent="0.25">
      <c r="B7548" s="22">
        <v>7543</v>
      </c>
      <c r="C7548" s="32">
        <v>94255</v>
      </c>
      <c r="D7548" s="33" t="s">
        <v>5903</v>
      </c>
      <c r="E7548" s="34">
        <v>-14.1</v>
      </c>
      <c r="F7548" s="34">
        <v>7.1</v>
      </c>
      <c r="G7548" s="35">
        <v>621</v>
      </c>
      <c r="H7548" s="35">
        <v>10</v>
      </c>
      <c r="I7548" s="36"/>
    </row>
    <row r="7549" spans="2:9" ht="15.75" thickTop="1" thickBot="1" x14ac:dyDescent="0.25">
      <c r="B7549" s="22">
        <v>7544</v>
      </c>
      <c r="C7549" s="32">
        <v>94256</v>
      </c>
      <c r="D7549" s="33" t="s">
        <v>5904</v>
      </c>
      <c r="E7549" s="34">
        <v>-14.1</v>
      </c>
      <c r="F7549" s="34">
        <v>7.1</v>
      </c>
      <c r="G7549" s="35">
        <v>622</v>
      </c>
      <c r="H7549" s="35">
        <v>11</v>
      </c>
      <c r="I7549" s="36"/>
    </row>
    <row r="7550" spans="2:9" ht="15.75" thickTop="1" thickBot="1" x14ac:dyDescent="0.25">
      <c r="B7550" s="22">
        <v>7545</v>
      </c>
      <c r="C7550" s="32">
        <v>94258</v>
      </c>
      <c r="D7550" s="33" t="s">
        <v>5905</v>
      </c>
      <c r="E7550" s="34">
        <v>-14.1</v>
      </c>
      <c r="F7550" s="34">
        <v>6.7</v>
      </c>
      <c r="G7550" s="35">
        <v>734</v>
      </c>
      <c r="H7550" s="35">
        <v>11</v>
      </c>
      <c r="I7550" s="36"/>
    </row>
    <row r="7551" spans="2:9" ht="15.75" thickTop="1" thickBot="1" x14ac:dyDescent="0.25">
      <c r="B7551" s="22">
        <v>7546</v>
      </c>
      <c r="C7551" s="32">
        <v>94259</v>
      </c>
      <c r="D7551" s="33" t="s">
        <v>384</v>
      </c>
      <c r="E7551" s="34">
        <v>-13.7</v>
      </c>
      <c r="F7551" s="34">
        <v>7</v>
      </c>
      <c r="G7551" s="35">
        <v>662</v>
      </c>
      <c r="H7551" s="35">
        <v>10</v>
      </c>
      <c r="I7551" s="36"/>
    </row>
    <row r="7552" spans="2:9" ht="15.75" thickTop="1" thickBot="1" x14ac:dyDescent="0.25">
      <c r="B7552" s="22">
        <v>7547</v>
      </c>
      <c r="C7552" s="32">
        <v>94261</v>
      </c>
      <c r="D7552" s="33" t="s">
        <v>5906</v>
      </c>
      <c r="E7552" s="34">
        <v>-13.6</v>
      </c>
      <c r="F7552" s="34">
        <v>7.1</v>
      </c>
      <c r="G7552" s="35">
        <v>655</v>
      </c>
      <c r="H7552" s="35">
        <v>10</v>
      </c>
      <c r="I7552" s="36"/>
    </row>
    <row r="7553" spans="2:9" ht="15.75" thickTop="1" thickBot="1" x14ac:dyDescent="0.25">
      <c r="B7553" s="22">
        <v>7548</v>
      </c>
      <c r="C7553" s="32">
        <v>94262</v>
      </c>
      <c r="D7553" s="33" t="s">
        <v>5907</v>
      </c>
      <c r="E7553" s="34">
        <v>-13.3</v>
      </c>
      <c r="F7553" s="34">
        <v>8</v>
      </c>
      <c r="G7553" s="35">
        <v>479</v>
      </c>
      <c r="H7553" s="35">
        <v>10</v>
      </c>
      <c r="I7553" s="36"/>
    </row>
    <row r="7554" spans="2:9" ht="15.75" thickTop="1" thickBot="1" x14ac:dyDescent="0.25">
      <c r="B7554" s="22">
        <v>7549</v>
      </c>
      <c r="C7554" s="32">
        <v>94264</v>
      </c>
      <c r="D7554" s="33" t="s">
        <v>5908</v>
      </c>
      <c r="E7554" s="34">
        <v>-13.8</v>
      </c>
      <c r="F7554" s="34">
        <v>7.3</v>
      </c>
      <c r="G7554" s="35">
        <v>585</v>
      </c>
      <c r="H7554" s="35">
        <v>10</v>
      </c>
      <c r="I7554" s="36"/>
    </row>
    <row r="7555" spans="2:9" ht="15.75" thickTop="1" thickBot="1" x14ac:dyDescent="0.25">
      <c r="B7555" s="22">
        <v>7550</v>
      </c>
      <c r="C7555" s="32">
        <v>94265</v>
      </c>
      <c r="D7555" s="33" t="s">
        <v>5909</v>
      </c>
      <c r="E7555" s="34">
        <v>-13.3</v>
      </c>
      <c r="F7555" s="34">
        <v>7.7</v>
      </c>
      <c r="G7555" s="35">
        <v>512</v>
      </c>
      <c r="H7555" s="35">
        <v>10</v>
      </c>
      <c r="I7555" s="36"/>
    </row>
    <row r="7556" spans="2:9" ht="15.75" thickTop="1" thickBot="1" x14ac:dyDescent="0.25">
      <c r="B7556" s="22">
        <v>7551</v>
      </c>
      <c r="C7556" s="32">
        <v>94267</v>
      </c>
      <c r="D7556" s="33" t="s">
        <v>5910</v>
      </c>
      <c r="E7556" s="34">
        <v>-13.8</v>
      </c>
      <c r="F7556" s="34">
        <v>7.4</v>
      </c>
      <c r="G7556" s="35">
        <v>578</v>
      </c>
      <c r="H7556" s="35">
        <v>10</v>
      </c>
      <c r="I7556" s="36"/>
    </row>
    <row r="7557" spans="2:9" ht="15.75" thickTop="1" thickBot="1" x14ac:dyDescent="0.25">
      <c r="B7557" s="22">
        <v>7552</v>
      </c>
      <c r="C7557" s="32">
        <v>94269</v>
      </c>
      <c r="D7557" s="33" t="s">
        <v>5911</v>
      </c>
      <c r="E7557" s="34">
        <v>-13.8</v>
      </c>
      <c r="F7557" s="34">
        <v>7.3</v>
      </c>
      <c r="G7557" s="35">
        <v>579</v>
      </c>
      <c r="H7557" s="35">
        <v>10</v>
      </c>
      <c r="I7557" s="36"/>
    </row>
    <row r="7558" spans="2:9" ht="15.75" thickTop="1" thickBot="1" x14ac:dyDescent="0.25">
      <c r="B7558" s="22">
        <v>7553</v>
      </c>
      <c r="C7558" s="32">
        <v>94315</v>
      </c>
      <c r="D7558" s="33" t="s">
        <v>5912</v>
      </c>
      <c r="E7558" s="34">
        <v>-12.9</v>
      </c>
      <c r="F7558" s="34">
        <v>9.5</v>
      </c>
      <c r="G7558" s="35">
        <v>326</v>
      </c>
      <c r="H7558" s="35">
        <v>13</v>
      </c>
      <c r="I7558" s="36"/>
    </row>
    <row r="7559" spans="2:9" ht="15.75" thickTop="1" thickBot="1" x14ac:dyDescent="0.25">
      <c r="B7559" s="22">
        <v>7554</v>
      </c>
      <c r="C7559" s="32">
        <v>94327</v>
      </c>
      <c r="D7559" s="33" t="s">
        <v>5913</v>
      </c>
      <c r="E7559" s="34">
        <v>-13.7</v>
      </c>
      <c r="F7559" s="34">
        <v>9</v>
      </c>
      <c r="G7559" s="35">
        <v>326</v>
      </c>
      <c r="H7559" s="35">
        <v>13</v>
      </c>
      <c r="I7559" s="36"/>
    </row>
    <row r="7560" spans="2:9" ht="15.75" thickTop="1" thickBot="1" x14ac:dyDescent="0.25">
      <c r="B7560" s="22">
        <v>7555</v>
      </c>
      <c r="C7560" s="32">
        <v>94330</v>
      </c>
      <c r="D7560" s="33" t="s">
        <v>5914</v>
      </c>
      <c r="E7560" s="34">
        <v>-13.8</v>
      </c>
      <c r="F7560" s="34">
        <v>9</v>
      </c>
      <c r="G7560" s="35">
        <v>331</v>
      </c>
      <c r="H7560" s="35">
        <v>13</v>
      </c>
      <c r="I7560" s="36"/>
    </row>
    <row r="7561" spans="2:9" ht="15.75" thickTop="1" thickBot="1" x14ac:dyDescent="0.25">
      <c r="B7561" s="22">
        <v>7556</v>
      </c>
      <c r="C7561" s="32">
        <v>94333</v>
      </c>
      <c r="D7561" s="33" t="s">
        <v>5915</v>
      </c>
      <c r="E7561" s="34">
        <v>-13.6</v>
      </c>
      <c r="F7561" s="34">
        <v>8.8000000000000007</v>
      </c>
      <c r="G7561" s="35">
        <v>362</v>
      </c>
      <c r="H7561" s="35">
        <v>13</v>
      </c>
      <c r="I7561" s="36"/>
    </row>
    <row r="7562" spans="2:9" ht="15.75" thickTop="1" thickBot="1" x14ac:dyDescent="0.25">
      <c r="B7562" s="22">
        <v>7557</v>
      </c>
      <c r="C7562" s="32">
        <v>94336</v>
      </c>
      <c r="D7562" s="33" t="s">
        <v>5916</v>
      </c>
      <c r="E7562" s="34">
        <v>-13.7</v>
      </c>
      <c r="F7562" s="34">
        <v>9</v>
      </c>
      <c r="G7562" s="35">
        <v>330</v>
      </c>
      <c r="H7562" s="35">
        <v>13</v>
      </c>
      <c r="I7562" s="36"/>
    </row>
    <row r="7563" spans="2:9" ht="15.75" thickTop="1" thickBot="1" x14ac:dyDescent="0.25">
      <c r="B7563" s="22">
        <v>7558</v>
      </c>
      <c r="C7563" s="32">
        <v>94339</v>
      </c>
      <c r="D7563" s="33" t="s">
        <v>5917</v>
      </c>
      <c r="E7563" s="34">
        <v>-13.9</v>
      </c>
      <c r="F7563" s="34">
        <v>8.6999999999999993</v>
      </c>
      <c r="G7563" s="35">
        <v>392</v>
      </c>
      <c r="H7563" s="35">
        <v>13</v>
      </c>
      <c r="I7563" s="36"/>
    </row>
    <row r="7564" spans="2:9" ht="15.75" thickTop="1" thickBot="1" x14ac:dyDescent="0.25">
      <c r="B7564" s="22">
        <v>7559</v>
      </c>
      <c r="C7564" s="32">
        <v>94342</v>
      </c>
      <c r="D7564" s="33" t="s">
        <v>5918</v>
      </c>
      <c r="E7564" s="34">
        <v>-13.8</v>
      </c>
      <c r="F7564" s="34">
        <v>9</v>
      </c>
      <c r="G7564" s="35">
        <v>325</v>
      </c>
      <c r="H7564" s="35">
        <v>13</v>
      </c>
      <c r="I7564" s="36"/>
    </row>
    <row r="7565" spans="2:9" ht="15.75" thickTop="1" thickBot="1" x14ac:dyDescent="0.25">
      <c r="B7565" s="22">
        <v>7560</v>
      </c>
      <c r="C7565" s="32">
        <v>94344</v>
      </c>
      <c r="D7565" s="33" t="s">
        <v>5919</v>
      </c>
      <c r="E7565" s="34">
        <v>-14.1</v>
      </c>
      <c r="F7565" s="34">
        <v>7.3</v>
      </c>
      <c r="G7565" s="35">
        <v>629</v>
      </c>
      <c r="H7565" s="35">
        <v>13</v>
      </c>
      <c r="I7565" s="36"/>
    </row>
    <row r="7566" spans="2:9" ht="15.75" thickTop="1" thickBot="1" x14ac:dyDescent="0.25">
      <c r="B7566" s="22">
        <v>7561</v>
      </c>
      <c r="C7566" s="32">
        <v>94345</v>
      </c>
      <c r="D7566" s="33" t="s">
        <v>5920</v>
      </c>
      <c r="E7566" s="34">
        <v>-13.7</v>
      </c>
      <c r="F7566" s="34">
        <v>9</v>
      </c>
      <c r="G7566" s="35">
        <v>321</v>
      </c>
      <c r="H7566" s="35">
        <v>13</v>
      </c>
      <c r="I7566" s="36"/>
    </row>
    <row r="7567" spans="2:9" ht="15.75" thickTop="1" thickBot="1" x14ac:dyDescent="0.25">
      <c r="B7567" s="22">
        <v>7562</v>
      </c>
      <c r="C7567" s="32">
        <v>94347</v>
      </c>
      <c r="D7567" s="33" t="s">
        <v>5921</v>
      </c>
      <c r="E7567" s="34">
        <v>-13.6</v>
      </c>
      <c r="F7567" s="34">
        <v>8.9</v>
      </c>
      <c r="G7567" s="35">
        <v>359</v>
      </c>
      <c r="H7567" s="35">
        <v>13</v>
      </c>
      <c r="I7567" s="36"/>
    </row>
    <row r="7568" spans="2:9" ht="15.75" thickTop="1" thickBot="1" x14ac:dyDescent="0.25">
      <c r="B7568" s="22">
        <v>7563</v>
      </c>
      <c r="C7568" s="32">
        <v>94348</v>
      </c>
      <c r="D7568" s="33" t="s">
        <v>5922</v>
      </c>
      <c r="E7568" s="34">
        <v>-13.8</v>
      </c>
      <c r="F7568" s="34">
        <v>9</v>
      </c>
      <c r="G7568" s="35">
        <v>330</v>
      </c>
      <c r="H7568" s="35">
        <v>13</v>
      </c>
      <c r="I7568" s="36"/>
    </row>
    <row r="7569" spans="2:9" ht="15.75" thickTop="1" thickBot="1" x14ac:dyDescent="0.25">
      <c r="B7569" s="22">
        <v>7564</v>
      </c>
      <c r="C7569" s="32">
        <v>94350</v>
      </c>
      <c r="D7569" s="33" t="s">
        <v>5923</v>
      </c>
      <c r="E7569" s="34">
        <v>-13.9</v>
      </c>
      <c r="F7569" s="34">
        <v>8.1999999999999993</v>
      </c>
      <c r="G7569" s="35">
        <v>482</v>
      </c>
      <c r="H7569" s="35">
        <v>13</v>
      </c>
      <c r="I7569" s="36"/>
    </row>
    <row r="7570" spans="2:9" ht="15.75" thickTop="1" thickBot="1" x14ac:dyDescent="0.25">
      <c r="B7570" s="22">
        <v>7565</v>
      </c>
      <c r="C7570" s="32">
        <v>94351</v>
      </c>
      <c r="D7570" s="33" t="s">
        <v>4931</v>
      </c>
      <c r="E7570" s="34">
        <v>-13.8</v>
      </c>
      <c r="F7570" s="34">
        <v>8.9</v>
      </c>
      <c r="G7570" s="35">
        <v>342</v>
      </c>
      <c r="H7570" s="35">
        <v>13</v>
      </c>
      <c r="I7570" s="36"/>
    </row>
    <row r="7571" spans="2:9" ht="15.75" thickTop="1" thickBot="1" x14ac:dyDescent="0.25">
      <c r="B7571" s="22">
        <v>7566</v>
      </c>
      <c r="C7571" s="32">
        <v>94353</v>
      </c>
      <c r="D7571" s="33" t="s">
        <v>3183</v>
      </c>
      <c r="E7571" s="34">
        <v>-13.6</v>
      </c>
      <c r="F7571" s="34">
        <v>8</v>
      </c>
      <c r="G7571" s="35">
        <v>495</v>
      </c>
      <c r="H7571" s="35">
        <v>10</v>
      </c>
      <c r="I7571" s="36"/>
    </row>
    <row r="7572" spans="2:9" ht="15.75" thickTop="1" thickBot="1" x14ac:dyDescent="0.25">
      <c r="B7572" s="22">
        <v>7567</v>
      </c>
      <c r="C7572" s="32">
        <v>94354</v>
      </c>
      <c r="D7572" s="33" t="s">
        <v>5924</v>
      </c>
      <c r="E7572" s="34">
        <v>-13.6</v>
      </c>
      <c r="F7572" s="34">
        <v>8.4</v>
      </c>
      <c r="G7572" s="35">
        <v>441</v>
      </c>
      <c r="H7572" s="35">
        <v>13</v>
      </c>
      <c r="I7572" s="36"/>
    </row>
    <row r="7573" spans="2:9" ht="15.75" thickTop="1" thickBot="1" x14ac:dyDescent="0.25">
      <c r="B7573" s="22">
        <v>7568</v>
      </c>
      <c r="C7573" s="32">
        <v>94356</v>
      </c>
      <c r="D7573" s="33" t="s">
        <v>5925</v>
      </c>
      <c r="E7573" s="34">
        <v>-13.7</v>
      </c>
      <c r="F7573" s="34">
        <v>9</v>
      </c>
      <c r="G7573" s="35">
        <v>324</v>
      </c>
      <c r="H7573" s="35">
        <v>13</v>
      </c>
      <c r="I7573" s="36"/>
    </row>
    <row r="7574" spans="2:9" ht="15.75" thickTop="1" thickBot="1" x14ac:dyDescent="0.25">
      <c r="B7574" s="22">
        <v>7569</v>
      </c>
      <c r="C7574" s="32">
        <v>94357</v>
      </c>
      <c r="D7574" s="33" t="s">
        <v>5926</v>
      </c>
      <c r="E7574" s="34">
        <v>-13.6</v>
      </c>
      <c r="F7574" s="34">
        <v>7.7</v>
      </c>
      <c r="G7574" s="35">
        <v>541</v>
      </c>
      <c r="H7574" s="35">
        <v>10</v>
      </c>
      <c r="I7574" s="36"/>
    </row>
    <row r="7575" spans="2:9" ht="15.75" thickTop="1" thickBot="1" x14ac:dyDescent="0.25">
      <c r="B7575" s="22">
        <v>7570</v>
      </c>
      <c r="C7575" s="32">
        <v>94359</v>
      </c>
      <c r="D7575" s="33" t="s">
        <v>5927</v>
      </c>
      <c r="E7575" s="34">
        <v>-13.6</v>
      </c>
      <c r="F7575" s="34">
        <v>8.5</v>
      </c>
      <c r="G7575" s="35">
        <v>417</v>
      </c>
      <c r="H7575" s="35">
        <v>10</v>
      </c>
      <c r="I7575" s="36"/>
    </row>
    <row r="7576" spans="2:9" ht="15.75" thickTop="1" thickBot="1" x14ac:dyDescent="0.25">
      <c r="B7576" s="22">
        <v>7571</v>
      </c>
      <c r="C7576" s="32">
        <v>94360</v>
      </c>
      <c r="D7576" s="33" t="s">
        <v>5928</v>
      </c>
      <c r="E7576" s="34">
        <v>-13.6</v>
      </c>
      <c r="F7576" s="34">
        <v>8.5</v>
      </c>
      <c r="G7576" s="35">
        <v>420</v>
      </c>
      <c r="H7576" s="35">
        <v>13</v>
      </c>
      <c r="I7576" s="36"/>
    </row>
    <row r="7577" spans="2:9" ht="15.75" thickTop="1" thickBot="1" x14ac:dyDescent="0.25">
      <c r="B7577" s="22">
        <v>7572</v>
      </c>
      <c r="C7577" s="32">
        <v>94362</v>
      </c>
      <c r="D7577" s="33" t="s">
        <v>1075</v>
      </c>
      <c r="E7577" s="34">
        <v>-13.8</v>
      </c>
      <c r="F7577" s="34">
        <v>8.1999999999999993</v>
      </c>
      <c r="G7577" s="35">
        <v>475</v>
      </c>
      <c r="H7577" s="35">
        <v>10</v>
      </c>
      <c r="I7577" s="36"/>
    </row>
    <row r="7578" spans="2:9" ht="15.75" thickTop="1" thickBot="1" x14ac:dyDescent="0.25">
      <c r="B7578" s="22">
        <v>7573</v>
      </c>
      <c r="C7578" s="32">
        <v>94363</v>
      </c>
      <c r="D7578" s="33" t="s">
        <v>5929</v>
      </c>
      <c r="E7578" s="34">
        <v>-13.9</v>
      </c>
      <c r="F7578" s="34">
        <v>8.6999999999999993</v>
      </c>
      <c r="G7578" s="35">
        <v>375</v>
      </c>
      <c r="H7578" s="35">
        <v>13</v>
      </c>
      <c r="I7578" s="36"/>
    </row>
    <row r="7579" spans="2:9" ht="15.75" thickTop="1" thickBot="1" x14ac:dyDescent="0.25">
      <c r="B7579" s="22">
        <v>7574</v>
      </c>
      <c r="C7579" s="32">
        <v>94365</v>
      </c>
      <c r="D7579" s="33" t="s">
        <v>5930</v>
      </c>
      <c r="E7579" s="34">
        <v>-13.8</v>
      </c>
      <c r="F7579" s="34">
        <v>9.1</v>
      </c>
      <c r="G7579" s="35">
        <v>316</v>
      </c>
      <c r="H7579" s="35">
        <v>13</v>
      </c>
      <c r="I7579" s="36"/>
    </row>
    <row r="7580" spans="2:9" ht="15.75" thickTop="1" thickBot="1" x14ac:dyDescent="0.25">
      <c r="B7580" s="22">
        <v>7575</v>
      </c>
      <c r="C7580" s="32">
        <v>94366</v>
      </c>
      <c r="D7580" s="33" t="s">
        <v>5931</v>
      </c>
      <c r="E7580" s="34">
        <v>-13.7</v>
      </c>
      <c r="F7580" s="34">
        <v>8.3000000000000007</v>
      </c>
      <c r="G7580" s="35">
        <v>464</v>
      </c>
      <c r="H7580" s="35">
        <v>10</v>
      </c>
      <c r="I7580" s="36"/>
    </row>
    <row r="7581" spans="2:9" ht="15.75" thickTop="1" thickBot="1" x14ac:dyDescent="0.25">
      <c r="B7581" s="22">
        <v>7576</v>
      </c>
      <c r="C7581" s="32">
        <v>94368</v>
      </c>
      <c r="D7581" s="33" t="s">
        <v>5932</v>
      </c>
      <c r="E7581" s="34">
        <v>-13.8</v>
      </c>
      <c r="F7581" s="34">
        <v>9</v>
      </c>
      <c r="G7581" s="35">
        <v>331</v>
      </c>
      <c r="H7581" s="35">
        <v>13</v>
      </c>
      <c r="I7581" s="36"/>
    </row>
    <row r="7582" spans="2:9" ht="15.75" thickTop="1" thickBot="1" x14ac:dyDescent="0.25">
      <c r="B7582" s="22">
        <v>7577</v>
      </c>
      <c r="C7582" s="32">
        <v>94369</v>
      </c>
      <c r="D7582" s="33" t="s">
        <v>5030</v>
      </c>
      <c r="E7582" s="34">
        <v>-13.8</v>
      </c>
      <c r="F7582" s="34">
        <v>9</v>
      </c>
      <c r="G7582" s="35">
        <v>331</v>
      </c>
      <c r="H7582" s="35">
        <v>13</v>
      </c>
      <c r="I7582" s="36"/>
    </row>
    <row r="7583" spans="2:9" ht="15.75" thickTop="1" thickBot="1" x14ac:dyDescent="0.25">
      <c r="B7583" s="22">
        <v>7578</v>
      </c>
      <c r="C7583" s="32">
        <v>94371</v>
      </c>
      <c r="D7583" s="33" t="s">
        <v>5933</v>
      </c>
      <c r="E7583" s="34">
        <v>-14</v>
      </c>
      <c r="F7583" s="34">
        <v>7.2</v>
      </c>
      <c r="G7583" s="35">
        <v>633</v>
      </c>
      <c r="H7583" s="35">
        <v>11</v>
      </c>
      <c r="I7583" s="36"/>
    </row>
    <row r="7584" spans="2:9" ht="15.75" thickTop="1" thickBot="1" x14ac:dyDescent="0.25">
      <c r="B7584" s="22">
        <v>7579</v>
      </c>
      <c r="C7584" s="32">
        <v>94372</v>
      </c>
      <c r="D7584" s="33" t="s">
        <v>5934</v>
      </c>
      <c r="E7584" s="34">
        <v>-13.8</v>
      </c>
      <c r="F7584" s="34">
        <v>8.4</v>
      </c>
      <c r="G7584" s="35">
        <v>452</v>
      </c>
      <c r="H7584" s="35">
        <v>13</v>
      </c>
      <c r="I7584" s="36"/>
    </row>
    <row r="7585" spans="2:9" ht="15.75" thickTop="1" thickBot="1" x14ac:dyDescent="0.25">
      <c r="B7585" s="22">
        <v>7580</v>
      </c>
      <c r="C7585" s="32">
        <v>94374</v>
      </c>
      <c r="D7585" s="33" t="s">
        <v>4063</v>
      </c>
      <c r="E7585" s="34">
        <v>-13.6</v>
      </c>
      <c r="F7585" s="34">
        <v>8.4</v>
      </c>
      <c r="G7585" s="35">
        <v>442</v>
      </c>
      <c r="H7585" s="35">
        <v>10</v>
      </c>
      <c r="I7585" s="36"/>
    </row>
    <row r="7586" spans="2:9" ht="15.75" thickTop="1" thickBot="1" x14ac:dyDescent="0.25">
      <c r="B7586" s="22">
        <v>7581</v>
      </c>
      <c r="C7586" s="32">
        <v>94375</v>
      </c>
      <c r="D7586" s="33" t="s">
        <v>5935</v>
      </c>
      <c r="E7586" s="34">
        <v>-13.6</v>
      </c>
      <c r="F7586" s="34">
        <v>8.5</v>
      </c>
      <c r="G7586" s="35">
        <v>412</v>
      </c>
      <c r="H7586" s="35">
        <v>10</v>
      </c>
      <c r="I7586" s="36"/>
    </row>
    <row r="7587" spans="2:9" ht="15.75" thickTop="1" thickBot="1" x14ac:dyDescent="0.25">
      <c r="B7587" s="22">
        <v>7582</v>
      </c>
      <c r="C7587" s="32">
        <v>94377</v>
      </c>
      <c r="D7587" s="33" t="s">
        <v>4228</v>
      </c>
      <c r="E7587" s="34">
        <v>-13.8</v>
      </c>
      <c r="F7587" s="34">
        <v>9</v>
      </c>
      <c r="G7587" s="35">
        <v>328</v>
      </c>
      <c r="H7587" s="35">
        <v>13</v>
      </c>
      <c r="I7587" s="36"/>
    </row>
    <row r="7588" spans="2:9" ht="15.75" thickTop="1" thickBot="1" x14ac:dyDescent="0.25">
      <c r="B7588" s="22">
        <v>7583</v>
      </c>
      <c r="C7588" s="32">
        <v>94379</v>
      </c>
      <c r="D7588" s="33" t="s">
        <v>5936</v>
      </c>
      <c r="E7588" s="34">
        <v>-14.5</v>
      </c>
      <c r="F7588" s="34">
        <v>6.7</v>
      </c>
      <c r="G7588" s="35">
        <v>769</v>
      </c>
      <c r="H7588" s="35">
        <v>11</v>
      </c>
      <c r="I7588" s="36"/>
    </row>
    <row r="7589" spans="2:9" ht="15.75" thickTop="1" thickBot="1" x14ac:dyDescent="0.25">
      <c r="B7589" s="22">
        <v>7584</v>
      </c>
      <c r="C7589" s="32">
        <v>94405</v>
      </c>
      <c r="D7589" s="33" t="s">
        <v>5937</v>
      </c>
      <c r="E7589" s="34">
        <v>-13.6</v>
      </c>
      <c r="F7589" s="34">
        <v>8.6</v>
      </c>
      <c r="G7589" s="35">
        <v>415</v>
      </c>
      <c r="H7589" s="35">
        <v>13</v>
      </c>
      <c r="I7589" s="36"/>
    </row>
    <row r="7590" spans="2:9" ht="15.75" thickTop="1" thickBot="1" x14ac:dyDescent="0.25">
      <c r="B7590" s="22">
        <v>7585</v>
      </c>
      <c r="C7590" s="32">
        <v>94419</v>
      </c>
      <c r="D7590" s="33" t="s">
        <v>5938</v>
      </c>
      <c r="E7590" s="34">
        <v>-13.2</v>
      </c>
      <c r="F7590" s="34">
        <v>8.6</v>
      </c>
      <c r="G7590" s="35">
        <v>432</v>
      </c>
      <c r="H7590" s="35">
        <v>13</v>
      </c>
      <c r="I7590" s="36"/>
    </row>
    <row r="7591" spans="2:9" ht="15.75" thickTop="1" thickBot="1" x14ac:dyDescent="0.25">
      <c r="B7591" s="22">
        <v>7586</v>
      </c>
      <c r="C7591" s="32">
        <v>94424</v>
      </c>
      <c r="D7591" s="33" t="s">
        <v>5939</v>
      </c>
      <c r="E7591" s="34">
        <v>-13</v>
      </c>
      <c r="F7591" s="34">
        <v>8.6</v>
      </c>
      <c r="G7591" s="35">
        <v>439</v>
      </c>
      <c r="H7591" s="35">
        <v>13</v>
      </c>
      <c r="I7591" s="36"/>
    </row>
    <row r="7592" spans="2:9" ht="15.75" thickTop="1" thickBot="1" x14ac:dyDescent="0.25">
      <c r="B7592" s="22">
        <v>7587</v>
      </c>
      <c r="C7592" s="32">
        <v>94428</v>
      </c>
      <c r="D7592" s="33" t="s">
        <v>5940</v>
      </c>
      <c r="E7592" s="34">
        <v>-13.1</v>
      </c>
      <c r="F7592" s="34">
        <v>8.9</v>
      </c>
      <c r="G7592" s="35">
        <v>357</v>
      </c>
      <c r="H7592" s="35">
        <v>13</v>
      </c>
      <c r="I7592" s="36"/>
    </row>
    <row r="7593" spans="2:9" ht="15.75" thickTop="1" thickBot="1" x14ac:dyDescent="0.25">
      <c r="B7593" s="22">
        <v>7588</v>
      </c>
      <c r="C7593" s="32">
        <v>94431</v>
      </c>
      <c r="D7593" s="33" t="s">
        <v>5941</v>
      </c>
      <c r="E7593" s="34">
        <v>-13.6</v>
      </c>
      <c r="F7593" s="34">
        <v>8.9</v>
      </c>
      <c r="G7593" s="35">
        <v>344</v>
      </c>
      <c r="H7593" s="35">
        <v>13</v>
      </c>
      <c r="I7593" s="36"/>
    </row>
    <row r="7594" spans="2:9" ht="15.75" thickTop="1" thickBot="1" x14ac:dyDescent="0.25">
      <c r="B7594" s="22">
        <v>7589</v>
      </c>
      <c r="C7594" s="32">
        <v>94436</v>
      </c>
      <c r="D7594" s="33" t="s">
        <v>5942</v>
      </c>
      <c r="E7594" s="34">
        <v>-13.2</v>
      </c>
      <c r="F7594" s="34">
        <v>8.5</v>
      </c>
      <c r="G7594" s="35">
        <v>456</v>
      </c>
      <c r="H7594" s="35">
        <v>13</v>
      </c>
      <c r="I7594" s="36"/>
    </row>
    <row r="7595" spans="2:9" ht="15.75" thickTop="1" thickBot="1" x14ac:dyDescent="0.25">
      <c r="B7595" s="22">
        <v>7590</v>
      </c>
      <c r="C7595" s="32">
        <v>94437</v>
      </c>
      <c r="D7595" s="33" t="s">
        <v>5943</v>
      </c>
      <c r="E7595" s="34">
        <v>-13.6</v>
      </c>
      <c r="F7595" s="34">
        <v>8.6</v>
      </c>
      <c r="G7595" s="35">
        <v>428</v>
      </c>
      <c r="H7595" s="35">
        <v>13</v>
      </c>
      <c r="I7595" s="36"/>
    </row>
    <row r="7596" spans="2:9" ht="15.75" thickTop="1" thickBot="1" x14ac:dyDescent="0.25">
      <c r="B7596" s="22">
        <v>7591</v>
      </c>
      <c r="C7596" s="32">
        <v>94439</v>
      </c>
      <c r="D7596" s="33" t="s">
        <v>5944</v>
      </c>
      <c r="E7596" s="34">
        <v>-12.6</v>
      </c>
      <c r="F7596" s="34">
        <v>8.6</v>
      </c>
      <c r="G7596" s="35">
        <v>447</v>
      </c>
      <c r="H7596" s="35">
        <v>13</v>
      </c>
      <c r="I7596" s="36"/>
    </row>
    <row r="7597" spans="2:9" ht="15.75" thickTop="1" thickBot="1" x14ac:dyDescent="0.25">
      <c r="B7597" s="22">
        <v>7592</v>
      </c>
      <c r="C7597" s="32">
        <v>94447</v>
      </c>
      <c r="D7597" s="33" t="s">
        <v>5945</v>
      </c>
      <c r="E7597" s="34">
        <v>-13.3</v>
      </c>
      <c r="F7597" s="34">
        <v>9.1</v>
      </c>
      <c r="G7597" s="35">
        <v>316</v>
      </c>
      <c r="H7597" s="35">
        <v>13</v>
      </c>
      <c r="I7597" s="36"/>
    </row>
    <row r="7598" spans="2:9" ht="15.75" thickTop="1" thickBot="1" x14ac:dyDescent="0.25">
      <c r="B7598" s="22">
        <v>7593</v>
      </c>
      <c r="C7598" s="32">
        <v>94469</v>
      </c>
      <c r="D7598" s="33" t="s">
        <v>5946</v>
      </c>
      <c r="E7598" s="34">
        <v>-13.1</v>
      </c>
      <c r="F7598" s="34">
        <v>9.1</v>
      </c>
      <c r="G7598" s="35">
        <v>342</v>
      </c>
      <c r="H7598" s="35">
        <v>13</v>
      </c>
      <c r="I7598" s="36"/>
    </row>
    <row r="7599" spans="2:9" ht="15.75" thickTop="1" thickBot="1" x14ac:dyDescent="0.25">
      <c r="B7599" s="22">
        <v>7594</v>
      </c>
      <c r="C7599" s="32">
        <v>94474</v>
      </c>
      <c r="D7599" s="33" t="s">
        <v>5947</v>
      </c>
      <c r="E7599" s="34">
        <v>-12.3</v>
      </c>
      <c r="F7599" s="34">
        <v>9.1</v>
      </c>
      <c r="G7599" s="35">
        <v>362</v>
      </c>
      <c r="H7599" s="35">
        <v>13</v>
      </c>
      <c r="I7599" s="36"/>
    </row>
    <row r="7600" spans="2:9" ht="15.75" thickTop="1" thickBot="1" x14ac:dyDescent="0.25">
      <c r="B7600" s="22">
        <v>7595</v>
      </c>
      <c r="C7600" s="32">
        <v>94481</v>
      </c>
      <c r="D7600" s="33" t="s">
        <v>3656</v>
      </c>
      <c r="E7600" s="34">
        <v>-13.1</v>
      </c>
      <c r="F7600" s="34">
        <v>7.5</v>
      </c>
      <c r="G7600" s="35">
        <v>609</v>
      </c>
      <c r="H7600" s="35">
        <v>10</v>
      </c>
      <c r="I7600" s="36"/>
    </row>
    <row r="7601" spans="2:9" ht="15.75" thickTop="1" thickBot="1" x14ac:dyDescent="0.25">
      <c r="B7601" s="22">
        <v>7596</v>
      </c>
      <c r="C7601" s="32">
        <v>94486</v>
      </c>
      <c r="D7601" s="33" t="s">
        <v>5948</v>
      </c>
      <c r="E7601" s="34">
        <v>-13.3</v>
      </c>
      <c r="F7601" s="34">
        <v>9.1</v>
      </c>
      <c r="G7601" s="35">
        <v>332</v>
      </c>
      <c r="H7601" s="35">
        <v>13</v>
      </c>
      <c r="I7601" s="36"/>
    </row>
    <row r="7602" spans="2:9" ht="15.75" thickTop="1" thickBot="1" x14ac:dyDescent="0.25">
      <c r="B7602" s="22">
        <v>7597</v>
      </c>
      <c r="C7602" s="32">
        <v>94491</v>
      </c>
      <c r="D7602" s="33" t="s">
        <v>5949</v>
      </c>
      <c r="E7602" s="34">
        <v>-13.3</v>
      </c>
      <c r="F7602" s="34">
        <v>9</v>
      </c>
      <c r="G7602" s="35">
        <v>341</v>
      </c>
      <c r="H7602" s="35">
        <v>13</v>
      </c>
      <c r="I7602" s="36"/>
    </row>
    <row r="7603" spans="2:9" ht="15.75" thickTop="1" thickBot="1" x14ac:dyDescent="0.25">
      <c r="B7603" s="22">
        <v>7598</v>
      </c>
      <c r="C7603" s="32">
        <v>94496</v>
      </c>
      <c r="D7603" s="33" t="s">
        <v>5950</v>
      </c>
      <c r="E7603" s="34">
        <v>-12.2</v>
      </c>
      <c r="F7603" s="34">
        <v>9.1999999999999993</v>
      </c>
      <c r="G7603" s="35">
        <v>340</v>
      </c>
      <c r="H7603" s="35">
        <v>13</v>
      </c>
      <c r="I7603" s="36"/>
    </row>
    <row r="7604" spans="2:9" ht="15.75" thickTop="1" thickBot="1" x14ac:dyDescent="0.25">
      <c r="B7604" s="22">
        <v>7599</v>
      </c>
      <c r="C7604" s="32">
        <v>94501</v>
      </c>
      <c r="D7604" s="33" t="s">
        <v>5951</v>
      </c>
      <c r="E7604" s="34">
        <v>-12.5</v>
      </c>
      <c r="F7604" s="34">
        <v>9.1999999999999993</v>
      </c>
      <c r="G7604" s="35">
        <v>331</v>
      </c>
      <c r="H7604" s="35">
        <v>13</v>
      </c>
      <c r="I7604" s="36"/>
    </row>
    <row r="7605" spans="2:9" ht="15.75" thickTop="1" thickBot="1" x14ac:dyDescent="0.25">
      <c r="B7605" s="22">
        <v>7600</v>
      </c>
      <c r="C7605" s="32">
        <v>94505</v>
      </c>
      <c r="D7605" s="33" t="s">
        <v>4534</v>
      </c>
      <c r="E7605" s="34">
        <v>-13.8</v>
      </c>
      <c r="F7605" s="34">
        <v>7.8</v>
      </c>
      <c r="G7605" s="35">
        <v>550</v>
      </c>
      <c r="H7605" s="35">
        <v>10</v>
      </c>
      <c r="I7605" s="36"/>
    </row>
    <row r="7606" spans="2:9" ht="15.75" thickTop="1" thickBot="1" x14ac:dyDescent="0.25">
      <c r="B7606" s="22">
        <v>7601</v>
      </c>
      <c r="C7606" s="32">
        <v>94508</v>
      </c>
      <c r="D7606" s="33" t="s">
        <v>5952</v>
      </c>
      <c r="E7606" s="34">
        <v>-12.5</v>
      </c>
      <c r="F7606" s="34">
        <v>8.5</v>
      </c>
      <c r="G7606" s="35">
        <v>452</v>
      </c>
      <c r="H7606" s="35">
        <v>10</v>
      </c>
      <c r="I7606" s="36"/>
    </row>
    <row r="7607" spans="2:9" ht="15.75" thickTop="1" thickBot="1" x14ac:dyDescent="0.25">
      <c r="B7607" s="22">
        <v>7602</v>
      </c>
      <c r="C7607" s="32">
        <v>94513</v>
      </c>
      <c r="D7607" s="33" t="s">
        <v>1106</v>
      </c>
      <c r="E7607" s="34">
        <v>-12.4</v>
      </c>
      <c r="F7607" s="34">
        <v>8.3000000000000007</v>
      </c>
      <c r="G7607" s="35">
        <v>480</v>
      </c>
      <c r="H7607" s="35">
        <v>10</v>
      </c>
      <c r="I7607" s="36"/>
    </row>
    <row r="7608" spans="2:9" ht="15.75" thickTop="1" thickBot="1" x14ac:dyDescent="0.25">
      <c r="B7608" s="22">
        <v>7603</v>
      </c>
      <c r="C7608" s="32">
        <v>94518</v>
      </c>
      <c r="D7608" s="33" t="s">
        <v>5953</v>
      </c>
      <c r="E7608" s="34">
        <v>-14.7</v>
      </c>
      <c r="F7608" s="34">
        <v>6.4</v>
      </c>
      <c r="G7608" s="35">
        <v>818</v>
      </c>
      <c r="H7608" s="35">
        <v>11</v>
      </c>
      <c r="I7608" s="36"/>
    </row>
    <row r="7609" spans="2:9" ht="15.75" thickTop="1" thickBot="1" x14ac:dyDescent="0.25">
      <c r="B7609" s="22">
        <v>7604</v>
      </c>
      <c r="C7609" s="32">
        <v>94522</v>
      </c>
      <c r="D7609" s="33" t="s">
        <v>5954</v>
      </c>
      <c r="E7609" s="34">
        <v>-13.6</v>
      </c>
      <c r="F7609" s="34">
        <v>9</v>
      </c>
      <c r="G7609" s="35">
        <v>332</v>
      </c>
      <c r="H7609" s="35">
        <v>13</v>
      </c>
      <c r="I7609" s="36"/>
    </row>
    <row r="7610" spans="2:9" ht="15.75" thickTop="1" thickBot="1" x14ac:dyDescent="0.25">
      <c r="B7610" s="22">
        <v>7605</v>
      </c>
      <c r="C7610" s="32">
        <v>94526</v>
      </c>
      <c r="D7610" s="33" t="s">
        <v>5955</v>
      </c>
      <c r="E7610" s="34">
        <v>-13.5</v>
      </c>
      <c r="F7610" s="34">
        <v>9.1</v>
      </c>
      <c r="G7610" s="35">
        <v>321</v>
      </c>
      <c r="H7610" s="35">
        <v>13</v>
      </c>
      <c r="I7610" s="36"/>
    </row>
    <row r="7611" spans="2:9" ht="15.75" thickTop="1" thickBot="1" x14ac:dyDescent="0.25">
      <c r="B7611" s="22">
        <v>7606</v>
      </c>
      <c r="C7611" s="32">
        <v>94527</v>
      </c>
      <c r="D7611" s="33" t="s">
        <v>5956</v>
      </c>
      <c r="E7611" s="34">
        <v>-13.6</v>
      </c>
      <c r="F7611" s="34">
        <v>9.1</v>
      </c>
      <c r="G7611" s="35">
        <v>319</v>
      </c>
      <c r="H7611" s="35">
        <v>13</v>
      </c>
      <c r="I7611" s="36"/>
    </row>
    <row r="7612" spans="2:9" ht="15.75" thickTop="1" thickBot="1" x14ac:dyDescent="0.25">
      <c r="B7612" s="22">
        <v>7607</v>
      </c>
      <c r="C7612" s="32">
        <v>94529</v>
      </c>
      <c r="D7612" s="33" t="s">
        <v>5957</v>
      </c>
      <c r="E7612" s="34">
        <v>-12</v>
      </c>
      <c r="F7612" s="34">
        <v>9</v>
      </c>
      <c r="G7612" s="35">
        <v>375</v>
      </c>
      <c r="H7612" s="35">
        <v>13</v>
      </c>
      <c r="I7612" s="36"/>
    </row>
    <row r="7613" spans="2:9" ht="15.75" thickTop="1" thickBot="1" x14ac:dyDescent="0.25">
      <c r="B7613" s="22">
        <v>7608</v>
      </c>
      <c r="C7613" s="32">
        <v>94530</v>
      </c>
      <c r="D7613" s="33" t="s">
        <v>473</v>
      </c>
      <c r="E7613" s="34">
        <v>-13.4</v>
      </c>
      <c r="F7613" s="34">
        <v>9</v>
      </c>
      <c r="G7613" s="35">
        <v>329</v>
      </c>
      <c r="H7613" s="35">
        <v>10</v>
      </c>
      <c r="I7613" s="36"/>
    </row>
    <row r="7614" spans="2:9" ht="15.75" thickTop="1" thickBot="1" x14ac:dyDescent="0.25">
      <c r="B7614" s="22">
        <v>7609</v>
      </c>
      <c r="C7614" s="32">
        <v>94532</v>
      </c>
      <c r="D7614" s="33" t="s">
        <v>5958</v>
      </c>
      <c r="E7614" s="34">
        <v>-12.5</v>
      </c>
      <c r="F7614" s="34">
        <v>8.9</v>
      </c>
      <c r="G7614" s="35">
        <v>378</v>
      </c>
      <c r="H7614" s="35">
        <v>10</v>
      </c>
      <c r="I7614" s="36"/>
    </row>
    <row r="7615" spans="2:9" ht="15.75" thickTop="1" thickBot="1" x14ac:dyDescent="0.25">
      <c r="B7615" s="22">
        <v>7610</v>
      </c>
      <c r="C7615" s="32">
        <v>94533</v>
      </c>
      <c r="D7615" s="33" t="s">
        <v>5959</v>
      </c>
      <c r="E7615" s="34">
        <v>-13.5</v>
      </c>
      <c r="F7615" s="34">
        <v>9</v>
      </c>
      <c r="G7615" s="35">
        <v>329</v>
      </c>
      <c r="H7615" s="35">
        <v>13</v>
      </c>
      <c r="I7615" s="36"/>
    </row>
    <row r="7616" spans="2:9" ht="15.75" thickTop="1" thickBot="1" x14ac:dyDescent="0.25">
      <c r="B7616" s="22">
        <v>7611</v>
      </c>
      <c r="C7616" s="32">
        <v>94535</v>
      </c>
      <c r="D7616" s="33" t="s">
        <v>5960</v>
      </c>
      <c r="E7616" s="34">
        <v>-12.2</v>
      </c>
      <c r="F7616" s="34">
        <v>8.8000000000000007</v>
      </c>
      <c r="G7616" s="35">
        <v>421</v>
      </c>
      <c r="H7616" s="35">
        <v>10</v>
      </c>
      <c r="I7616" s="36"/>
    </row>
    <row r="7617" spans="2:9" ht="15.75" thickTop="1" thickBot="1" x14ac:dyDescent="0.25">
      <c r="B7617" s="22">
        <v>7612</v>
      </c>
      <c r="C7617" s="32">
        <v>94536</v>
      </c>
      <c r="D7617" s="33" t="s">
        <v>5961</v>
      </c>
      <c r="E7617" s="34">
        <v>-13.5</v>
      </c>
      <c r="F7617" s="34">
        <v>7.2</v>
      </c>
      <c r="G7617" s="35">
        <v>642</v>
      </c>
      <c r="H7617" s="35">
        <v>10</v>
      </c>
      <c r="I7617" s="36"/>
    </row>
    <row r="7618" spans="2:9" ht="15.75" thickTop="1" thickBot="1" x14ac:dyDescent="0.25">
      <c r="B7618" s="22">
        <v>7613</v>
      </c>
      <c r="C7618" s="32">
        <v>94538</v>
      </c>
      <c r="D7618" s="33" t="s">
        <v>5962</v>
      </c>
      <c r="E7618" s="34">
        <v>-12.3</v>
      </c>
      <c r="F7618" s="34">
        <v>8.4</v>
      </c>
      <c r="G7618" s="35">
        <v>497</v>
      </c>
      <c r="H7618" s="35">
        <v>10</v>
      </c>
      <c r="I7618" s="36"/>
    </row>
    <row r="7619" spans="2:9" ht="15.75" thickTop="1" thickBot="1" x14ac:dyDescent="0.25">
      <c r="B7619" s="22">
        <v>7614</v>
      </c>
      <c r="C7619" s="32">
        <v>94539</v>
      </c>
      <c r="D7619" s="33" t="s">
        <v>5963</v>
      </c>
      <c r="E7619" s="34">
        <v>-14.1</v>
      </c>
      <c r="F7619" s="34">
        <v>7.1</v>
      </c>
      <c r="G7619" s="35">
        <v>657</v>
      </c>
      <c r="H7619" s="35">
        <v>11</v>
      </c>
      <c r="I7619" s="36"/>
    </row>
    <row r="7620" spans="2:9" ht="15.75" thickTop="1" thickBot="1" x14ac:dyDescent="0.25">
      <c r="B7620" s="22">
        <v>7615</v>
      </c>
      <c r="C7620" s="32">
        <v>94541</v>
      </c>
      <c r="D7620" s="33" t="s">
        <v>5964</v>
      </c>
      <c r="E7620" s="34">
        <v>-13.3</v>
      </c>
      <c r="F7620" s="34">
        <v>7.7</v>
      </c>
      <c r="G7620" s="35">
        <v>598</v>
      </c>
      <c r="H7620" s="35">
        <v>10</v>
      </c>
      <c r="I7620" s="36"/>
    </row>
    <row r="7621" spans="2:9" ht="15.75" thickTop="1" thickBot="1" x14ac:dyDescent="0.25">
      <c r="B7621" s="22">
        <v>7616</v>
      </c>
      <c r="C7621" s="32">
        <v>94542</v>
      </c>
      <c r="D7621" s="33" t="s">
        <v>5965</v>
      </c>
      <c r="E7621" s="34">
        <v>-12.1</v>
      </c>
      <c r="F7621" s="34">
        <v>9</v>
      </c>
      <c r="G7621" s="35">
        <v>385</v>
      </c>
      <c r="H7621" s="35">
        <v>13</v>
      </c>
      <c r="I7621" s="36"/>
    </row>
    <row r="7622" spans="2:9" ht="15.75" thickTop="1" thickBot="1" x14ac:dyDescent="0.25">
      <c r="B7622" s="22">
        <v>7617</v>
      </c>
      <c r="C7622" s="32">
        <v>94544</v>
      </c>
      <c r="D7622" s="33" t="s">
        <v>5966</v>
      </c>
      <c r="E7622" s="34">
        <v>-12.3</v>
      </c>
      <c r="F7622" s="34">
        <v>8.6</v>
      </c>
      <c r="G7622" s="35">
        <v>447</v>
      </c>
      <c r="H7622" s="35">
        <v>13</v>
      </c>
      <c r="I7622" s="36"/>
    </row>
    <row r="7623" spans="2:9" ht="15.75" thickTop="1" thickBot="1" x14ac:dyDescent="0.25">
      <c r="B7623" s="22">
        <v>7618</v>
      </c>
      <c r="C7623" s="32">
        <v>94545</v>
      </c>
      <c r="D7623" s="33" t="s">
        <v>5967</v>
      </c>
      <c r="E7623" s="34">
        <v>-13.8</v>
      </c>
      <c r="F7623" s="34">
        <v>7</v>
      </c>
      <c r="G7623" s="35">
        <v>734</v>
      </c>
      <c r="H7623" s="35">
        <v>11</v>
      </c>
      <c r="I7623" s="36"/>
    </row>
    <row r="7624" spans="2:9" ht="15.75" thickTop="1" thickBot="1" x14ac:dyDescent="0.25">
      <c r="B7624" s="22">
        <v>7619</v>
      </c>
      <c r="C7624" s="32">
        <v>94547</v>
      </c>
      <c r="D7624" s="33" t="s">
        <v>5968</v>
      </c>
      <c r="E7624" s="34">
        <v>-12.3</v>
      </c>
      <c r="F7624" s="34">
        <v>8.6</v>
      </c>
      <c r="G7624" s="35">
        <v>440</v>
      </c>
      <c r="H7624" s="35">
        <v>13</v>
      </c>
      <c r="I7624" s="36"/>
    </row>
    <row r="7625" spans="2:9" ht="15.75" thickTop="1" thickBot="1" x14ac:dyDescent="0.25">
      <c r="B7625" s="22">
        <v>7620</v>
      </c>
      <c r="C7625" s="32">
        <v>94548</v>
      </c>
      <c r="D7625" s="33" t="s">
        <v>5969</v>
      </c>
      <c r="E7625" s="34">
        <v>-13.2</v>
      </c>
      <c r="F7625" s="34">
        <v>7.4</v>
      </c>
      <c r="G7625" s="35">
        <v>616</v>
      </c>
      <c r="H7625" s="35">
        <v>10</v>
      </c>
      <c r="I7625" s="36"/>
    </row>
    <row r="7626" spans="2:9" ht="15.75" thickTop="1" thickBot="1" x14ac:dyDescent="0.25">
      <c r="B7626" s="22">
        <v>7621</v>
      </c>
      <c r="C7626" s="32">
        <v>94550</v>
      </c>
      <c r="D7626" s="33" t="s">
        <v>5970</v>
      </c>
      <c r="E7626" s="34">
        <v>-13</v>
      </c>
      <c r="F7626" s="34">
        <v>9</v>
      </c>
      <c r="G7626" s="35">
        <v>346</v>
      </c>
      <c r="H7626" s="35">
        <v>13</v>
      </c>
      <c r="I7626" s="36"/>
    </row>
    <row r="7627" spans="2:9" ht="15.75" thickTop="1" thickBot="1" x14ac:dyDescent="0.25">
      <c r="B7627" s="22">
        <v>7622</v>
      </c>
      <c r="C7627" s="32">
        <v>94551</v>
      </c>
      <c r="D7627" s="33" t="s">
        <v>5971</v>
      </c>
      <c r="E7627" s="34">
        <v>-12.7</v>
      </c>
      <c r="F7627" s="34">
        <v>8.5</v>
      </c>
      <c r="G7627" s="35">
        <v>440</v>
      </c>
      <c r="H7627" s="35">
        <v>11</v>
      </c>
      <c r="I7627" s="36"/>
    </row>
    <row r="7628" spans="2:9" ht="15.75" thickTop="1" thickBot="1" x14ac:dyDescent="0.25">
      <c r="B7628" s="22">
        <v>7623</v>
      </c>
      <c r="C7628" s="32">
        <v>94553</v>
      </c>
      <c r="D7628" s="33" t="s">
        <v>5972</v>
      </c>
      <c r="E7628" s="34">
        <v>-13.7</v>
      </c>
      <c r="F7628" s="34">
        <v>9.1</v>
      </c>
      <c r="G7628" s="35">
        <v>311</v>
      </c>
      <c r="H7628" s="35">
        <v>13</v>
      </c>
      <c r="I7628" s="36"/>
    </row>
    <row r="7629" spans="2:9" ht="15.75" thickTop="1" thickBot="1" x14ac:dyDescent="0.25">
      <c r="B7629" s="22">
        <v>7624</v>
      </c>
      <c r="C7629" s="32">
        <v>94554</v>
      </c>
      <c r="D7629" s="33" t="s">
        <v>4299</v>
      </c>
      <c r="E7629" s="34">
        <v>-13.4</v>
      </c>
      <c r="F7629" s="34">
        <v>9.1</v>
      </c>
      <c r="G7629" s="35">
        <v>311</v>
      </c>
      <c r="H7629" s="35">
        <v>13</v>
      </c>
      <c r="I7629" s="36"/>
    </row>
    <row r="7630" spans="2:9" ht="15.75" thickTop="1" thickBot="1" x14ac:dyDescent="0.25">
      <c r="B7630" s="22">
        <v>7625</v>
      </c>
      <c r="C7630" s="32">
        <v>94556</v>
      </c>
      <c r="D7630" s="33" t="s">
        <v>5973</v>
      </c>
      <c r="E7630" s="34">
        <v>-14.8</v>
      </c>
      <c r="F7630" s="34">
        <v>6.4</v>
      </c>
      <c r="G7630" s="35">
        <v>827</v>
      </c>
      <c r="H7630" s="35">
        <v>11</v>
      </c>
      <c r="I7630" s="36"/>
    </row>
    <row r="7631" spans="2:9" ht="15.75" thickTop="1" thickBot="1" x14ac:dyDescent="0.25">
      <c r="B7631" s="22">
        <v>7626</v>
      </c>
      <c r="C7631" s="32">
        <v>94557</v>
      </c>
      <c r="D7631" s="33" t="s">
        <v>5974</v>
      </c>
      <c r="E7631" s="34">
        <v>-13.4</v>
      </c>
      <c r="F7631" s="34">
        <v>9.1999999999999993</v>
      </c>
      <c r="G7631" s="35">
        <v>311</v>
      </c>
      <c r="H7631" s="35">
        <v>13</v>
      </c>
      <c r="I7631" s="36"/>
    </row>
    <row r="7632" spans="2:9" ht="15.75" thickTop="1" thickBot="1" x14ac:dyDescent="0.25">
      <c r="B7632" s="22">
        <v>7627</v>
      </c>
      <c r="C7632" s="32">
        <v>94559</v>
      </c>
      <c r="D7632" s="33" t="s">
        <v>5975</v>
      </c>
      <c r="E7632" s="34">
        <v>-13.7</v>
      </c>
      <c r="F7632" s="34">
        <v>9.1</v>
      </c>
      <c r="G7632" s="35">
        <v>311</v>
      </c>
      <c r="H7632" s="35">
        <v>13</v>
      </c>
      <c r="I7632" s="36"/>
    </row>
    <row r="7633" spans="2:9" ht="15.75" thickTop="1" thickBot="1" x14ac:dyDescent="0.25">
      <c r="B7633" s="22">
        <v>7628</v>
      </c>
      <c r="C7633" s="32">
        <v>94560</v>
      </c>
      <c r="D7633" s="33" t="s">
        <v>5976</v>
      </c>
      <c r="E7633" s="34">
        <v>-13.7</v>
      </c>
      <c r="F7633" s="34">
        <v>8.9</v>
      </c>
      <c r="G7633" s="35">
        <v>340</v>
      </c>
      <c r="H7633" s="35">
        <v>13</v>
      </c>
      <c r="I7633" s="36"/>
    </row>
    <row r="7634" spans="2:9" ht="15.75" thickTop="1" thickBot="1" x14ac:dyDescent="0.25">
      <c r="B7634" s="22">
        <v>7629</v>
      </c>
      <c r="C7634" s="32">
        <v>94562</v>
      </c>
      <c r="D7634" s="33" t="s">
        <v>5977</v>
      </c>
      <c r="E7634" s="34">
        <v>-13.6</v>
      </c>
      <c r="F7634" s="34">
        <v>9</v>
      </c>
      <c r="G7634" s="35">
        <v>329</v>
      </c>
      <c r="H7634" s="35">
        <v>13</v>
      </c>
      <c r="I7634" s="36"/>
    </row>
    <row r="7635" spans="2:9" ht="15.75" thickTop="1" thickBot="1" x14ac:dyDescent="0.25">
      <c r="B7635" s="22">
        <v>7630</v>
      </c>
      <c r="C7635" s="32">
        <v>94563</v>
      </c>
      <c r="D7635" s="33" t="s">
        <v>5978</v>
      </c>
      <c r="E7635" s="34">
        <v>-13.7</v>
      </c>
      <c r="F7635" s="34">
        <v>9</v>
      </c>
      <c r="G7635" s="35">
        <v>321</v>
      </c>
      <c r="H7635" s="35">
        <v>13</v>
      </c>
      <c r="I7635" s="36"/>
    </row>
    <row r="7636" spans="2:9" ht="15.75" thickTop="1" thickBot="1" x14ac:dyDescent="0.25">
      <c r="B7636" s="22">
        <v>7631</v>
      </c>
      <c r="C7636" s="32">
        <v>94566</v>
      </c>
      <c r="D7636" s="33" t="s">
        <v>5979</v>
      </c>
      <c r="E7636" s="34">
        <v>-14</v>
      </c>
      <c r="F7636" s="34">
        <v>6.7</v>
      </c>
      <c r="G7636" s="35">
        <v>762</v>
      </c>
      <c r="H7636" s="35">
        <v>11</v>
      </c>
      <c r="I7636" s="36"/>
    </row>
    <row r="7637" spans="2:9" ht="15.75" thickTop="1" thickBot="1" x14ac:dyDescent="0.25">
      <c r="B7637" s="22">
        <v>7632</v>
      </c>
      <c r="C7637" s="32">
        <v>94568</v>
      </c>
      <c r="D7637" s="33" t="s">
        <v>5980</v>
      </c>
      <c r="E7637" s="34">
        <v>-14.2</v>
      </c>
      <c r="F7637" s="34">
        <v>6.6</v>
      </c>
      <c r="G7637" s="35">
        <v>778</v>
      </c>
      <c r="H7637" s="35">
        <v>11</v>
      </c>
      <c r="I7637" s="36"/>
    </row>
    <row r="7638" spans="2:9" ht="15.75" thickTop="1" thickBot="1" x14ac:dyDescent="0.25">
      <c r="B7638" s="22">
        <v>7633</v>
      </c>
      <c r="C7638" s="32">
        <v>94569</v>
      </c>
      <c r="D7638" s="33" t="s">
        <v>5981</v>
      </c>
      <c r="E7638" s="34">
        <v>-13.7</v>
      </c>
      <c r="F7638" s="34">
        <v>9</v>
      </c>
      <c r="G7638" s="35">
        <v>326</v>
      </c>
      <c r="H7638" s="35">
        <v>13</v>
      </c>
      <c r="I7638" s="36"/>
    </row>
    <row r="7639" spans="2:9" ht="15.75" thickTop="1" thickBot="1" x14ac:dyDescent="0.25">
      <c r="B7639" s="22">
        <v>7634</v>
      </c>
      <c r="C7639" s="32">
        <v>94571</v>
      </c>
      <c r="D7639" s="33" t="s">
        <v>5982</v>
      </c>
      <c r="E7639" s="34">
        <v>-13.3</v>
      </c>
      <c r="F7639" s="34">
        <v>8.1999999999999993</v>
      </c>
      <c r="G7639" s="35">
        <v>502</v>
      </c>
      <c r="H7639" s="35">
        <v>10</v>
      </c>
      <c r="I7639" s="36"/>
    </row>
    <row r="7640" spans="2:9" ht="15.75" thickTop="1" thickBot="1" x14ac:dyDescent="0.25">
      <c r="B7640" s="22">
        <v>7635</v>
      </c>
      <c r="C7640" s="32">
        <v>94572</v>
      </c>
      <c r="D7640" s="33" t="s">
        <v>5983</v>
      </c>
      <c r="E7640" s="34">
        <v>-14.2</v>
      </c>
      <c r="F7640" s="34">
        <v>6.6</v>
      </c>
      <c r="G7640" s="35">
        <v>783</v>
      </c>
      <c r="H7640" s="35">
        <v>11</v>
      </c>
      <c r="I7640" s="36"/>
    </row>
    <row r="7641" spans="2:9" ht="15.75" thickTop="1" thickBot="1" x14ac:dyDescent="0.25">
      <c r="B7641" s="22">
        <v>7636</v>
      </c>
      <c r="C7641" s="32">
        <v>94574</v>
      </c>
      <c r="D7641" s="33" t="s">
        <v>5984</v>
      </c>
      <c r="E7641" s="34">
        <v>-13.5</v>
      </c>
      <c r="F7641" s="34">
        <v>8.9</v>
      </c>
      <c r="G7641" s="35">
        <v>344</v>
      </c>
      <c r="H7641" s="35">
        <v>13</v>
      </c>
      <c r="I7641" s="36"/>
    </row>
    <row r="7642" spans="2:9" ht="15.75" thickTop="1" thickBot="1" x14ac:dyDescent="0.25">
      <c r="B7642" s="22">
        <v>7637</v>
      </c>
      <c r="C7642" s="32">
        <v>94575</v>
      </c>
      <c r="D7642" s="33" t="s">
        <v>5985</v>
      </c>
      <c r="E7642" s="34">
        <v>-12.1</v>
      </c>
      <c r="F7642" s="34">
        <v>8.8000000000000007</v>
      </c>
      <c r="G7642" s="35">
        <v>408</v>
      </c>
      <c r="H7642" s="35">
        <v>13</v>
      </c>
      <c r="I7642" s="36"/>
    </row>
    <row r="7643" spans="2:9" ht="15.75" thickTop="1" thickBot="1" x14ac:dyDescent="0.25">
      <c r="B7643" s="22">
        <v>7638</v>
      </c>
      <c r="C7643" s="32">
        <v>94577</v>
      </c>
      <c r="D7643" s="33" t="s">
        <v>5986</v>
      </c>
      <c r="E7643" s="34">
        <v>-13.1</v>
      </c>
      <c r="F7643" s="34">
        <v>9.1999999999999993</v>
      </c>
      <c r="G7643" s="35">
        <v>310</v>
      </c>
      <c r="H7643" s="35">
        <v>13</v>
      </c>
      <c r="I7643" s="36"/>
    </row>
    <row r="7644" spans="2:9" ht="15.75" thickTop="1" thickBot="1" x14ac:dyDescent="0.25">
      <c r="B7644" s="22">
        <v>7639</v>
      </c>
      <c r="C7644" s="32">
        <v>94579</v>
      </c>
      <c r="D7644" s="33" t="s">
        <v>5987</v>
      </c>
      <c r="E7644" s="34">
        <v>-12.3</v>
      </c>
      <c r="F7644" s="34">
        <v>8.5</v>
      </c>
      <c r="G7644" s="35">
        <v>451</v>
      </c>
      <c r="H7644" s="35">
        <v>11</v>
      </c>
      <c r="I7644" s="36"/>
    </row>
    <row r="7645" spans="2:9" ht="15.75" thickTop="1" thickBot="1" x14ac:dyDescent="0.25">
      <c r="B7645" s="22">
        <v>7640</v>
      </c>
      <c r="C7645" s="32">
        <v>95028</v>
      </c>
      <c r="D7645" s="33" t="s">
        <v>5988</v>
      </c>
      <c r="E7645" s="34">
        <v>-14.6</v>
      </c>
      <c r="F7645" s="34">
        <v>7.8</v>
      </c>
      <c r="G7645" s="35">
        <v>511</v>
      </c>
      <c r="H7645" s="35">
        <v>10</v>
      </c>
      <c r="I7645" s="36"/>
    </row>
    <row r="7646" spans="2:9" ht="15.75" thickTop="1" thickBot="1" x14ac:dyDescent="0.25">
      <c r="B7646" s="22">
        <v>7641</v>
      </c>
      <c r="C7646" s="32">
        <v>95030</v>
      </c>
      <c r="D7646" s="33" t="s">
        <v>5988</v>
      </c>
      <c r="E7646" s="34">
        <v>-15</v>
      </c>
      <c r="F7646" s="34">
        <v>7.3</v>
      </c>
      <c r="G7646" s="35">
        <v>566</v>
      </c>
      <c r="H7646" s="35">
        <v>10</v>
      </c>
      <c r="I7646" s="36"/>
    </row>
    <row r="7647" spans="2:9" ht="15.75" thickTop="1" thickBot="1" x14ac:dyDescent="0.25">
      <c r="B7647" s="22">
        <v>7642</v>
      </c>
      <c r="C7647" s="32">
        <v>95032</v>
      </c>
      <c r="D7647" s="33" t="s">
        <v>5988</v>
      </c>
      <c r="E7647" s="34">
        <v>-14.9</v>
      </c>
      <c r="F7647" s="34">
        <v>7.4</v>
      </c>
      <c r="G7647" s="35">
        <v>561</v>
      </c>
      <c r="H7647" s="35">
        <v>10</v>
      </c>
      <c r="I7647" s="36"/>
    </row>
    <row r="7648" spans="2:9" ht="15.75" thickTop="1" thickBot="1" x14ac:dyDescent="0.25">
      <c r="B7648" s="22">
        <v>7643</v>
      </c>
      <c r="C7648" s="32">
        <v>95100</v>
      </c>
      <c r="D7648" s="33" t="s">
        <v>5989</v>
      </c>
      <c r="E7648" s="34">
        <v>-14.3</v>
      </c>
      <c r="F7648" s="34">
        <v>7.5</v>
      </c>
      <c r="G7648" s="35">
        <v>560</v>
      </c>
      <c r="H7648" s="35">
        <v>10</v>
      </c>
      <c r="I7648" s="36"/>
    </row>
    <row r="7649" spans="2:9" ht="15.75" thickTop="1" thickBot="1" x14ac:dyDescent="0.25">
      <c r="B7649" s="22">
        <v>7644</v>
      </c>
      <c r="C7649" s="32">
        <v>95111</v>
      </c>
      <c r="D7649" s="33" t="s">
        <v>5990</v>
      </c>
      <c r="E7649" s="34">
        <v>-14.8</v>
      </c>
      <c r="F7649" s="34">
        <v>7.5</v>
      </c>
      <c r="G7649" s="35">
        <v>538</v>
      </c>
      <c r="H7649" s="35">
        <v>10</v>
      </c>
      <c r="I7649" s="36"/>
    </row>
    <row r="7650" spans="2:9" ht="15.75" thickTop="1" thickBot="1" x14ac:dyDescent="0.25">
      <c r="B7650" s="22">
        <v>7645</v>
      </c>
      <c r="C7650" s="32">
        <v>95119</v>
      </c>
      <c r="D7650" s="33" t="s">
        <v>5991</v>
      </c>
      <c r="E7650" s="34">
        <v>-14.8</v>
      </c>
      <c r="F7650" s="34">
        <v>7.1</v>
      </c>
      <c r="G7650" s="35">
        <v>622</v>
      </c>
      <c r="H7650" s="35">
        <v>10</v>
      </c>
      <c r="I7650" s="36"/>
    </row>
    <row r="7651" spans="2:9" ht="15.75" thickTop="1" thickBot="1" x14ac:dyDescent="0.25">
      <c r="B7651" s="22">
        <v>7646</v>
      </c>
      <c r="C7651" s="32">
        <v>95126</v>
      </c>
      <c r="D7651" s="33" t="s">
        <v>5992</v>
      </c>
      <c r="E7651" s="34">
        <v>-14.6</v>
      </c>
      <c r="F7651" s="34">
        <v>7.6</v>
      </c>
      <c r="G7651" s="35">
        <v>527</v>
      </c>
      <c r="H7651" s="35">
        <v>10</v>
      </c>
      <c r="I7651" s="36"/>
    </row>
    <row r="7652" spans="2:9" ht="15.75" thickTop="1" thickBot="1" x14ac:dyDescent="0.25">
      <c r="B7652" s="22">
        <v>7647</v>
      </c>
      <c r="C7652" s="32">
        <v>95131</v>
      </c>
      <c r="D7652" s="33" t="s">
        <v>5993</v>
      </c>
      <c r="E7652" s="34">
        <v>-14.5</v>
      </c>
      <c r="F7652" s="34">
        <v>7.2</v>
      </c>
      <c r="G7652" s="35">
        <v>623</v>
      </c>
      <c r="H7652" s="35">
        <v>10</v>
      </c>
      <c r="I7652" s="36"/>
    </row>
    <row r="7653" spans="2:9" ht="15.75" thickTop="1" thickBot="1" x14ac:dyDescent="0.25">
      <c r="B7653" s="22">
        <v>7648</v>
      </c>
      <c r="C7653" s="32">
        <v>95138</v>
      </c>
      <c r="D7653" s="33" t="s">
        <v>5994</v>
      </c>
      <c r="E7653" s="34">
        <v>-14.6</v>
      </c>
      <c r="F7653" s="34">
        <v>7.3</v>
      </c>
      <c r="G7653" s="35">
        <v>594</v>
      </c>
      <c r="H7653" s="35">
        <v>10</v>
      </c>
      <c r="I7653" s="36"/>
    </row>
    <row r="7654" spans="2:9" ht="15.75" thickTop="1" thickBot="1" x14ac:dyDescent="0.25">
      <c r="B7654" s="22">
        <v>7649</v>
      </c>
      <c r="C7654" s="32">
        <v>95145</v>
      </c>
      <c r="D7654" s="33" t="s">
        <v>5995</v>
      </c>
      <c r="E7654" s="34">
        <v>-14.7</v>
      </c>
      <c r="F7654" s="34">
        <v>7.7</v>
      </c>
      <c r="G7654" s="35">
        <v>518</v>
      </c>
      <c r="H7654" s="35">
        <v>10</v>
      </c>
      <c r="I7654" s="36"/>
    </row>
    <row r="7655" spans="2:9" ht="15.75" thickTop="1" thickBot="1" x14ac:dyDescent="0.25">
      <c r="B7655" s="22">
        <v>7650</v>
      </c>
      <c r="C7655" s="32">
        <v>95152</v>
      </c>
      <c r="D7655" s="33" t="s">
        <v>5996</v>
      </c>
      <c r="E7655" s="34">
        <v>-14.8</v>
      </c>
      <c r="F7655" s="34">
        <v>7.4</v>
      </c>
      <c r="G7655" s="35">
        <v>574</v>
      </c>
      <c r="H7655" s="35">
        <v>10</v>
      </c>
      <c r="I7655" s="36"/>
    </row>
    <row r="7656" spans="2:9" ht="15.75" thickTop="1" thickBot="1" x14ac:dyDescent="0.25">
      <c r="B7656" s="22">
        <v>7651</v>
      </c>
      <c r="C7656" s="32">
        <v>95158</v>
      </c>
      <c r="D7656" s="33" t="s">
        <v>5997</v>
      </c>
      <c r="E7656" s="34">
        <v>-14.6</v>
      </c>
      <c r="F7656" s="34">
        <v>7.2</v>
      </c>
      <c r="G7656" s="35">
        <v>609</v>
      </c>
      <c r="H7656" s="35">
        <v>10</v>
      </c>
      <c r="I7656" s="36"/>
    </row>
    <row r="7657" spans="2:9" ht="15.75" thickTop="1" thickBot="1" x14ac:dyDescent="0.25">
      <c r="B7657" s="22">
        <v>7652</v>
      </c>
      <c r="C7657" s="32">
        <v>95163</v>
      </c>
      <c r="D7657" s="33" t="s">
        <v>5998</v>
      </c>
      <c r="E7657" s="34">
        <v>-14.3</v>
      </c>
      <c r="F7657" s="34">
        <v>7.2</v>
      </c>
      <c r="G7657" s="35">
        <v>609</v>
      </c>
      <c r="H7657" s="35">
        <v>10</v>
      </c>
      <c r="I7657" s="36"/>
    </row>
    <row r="7658" spans="2:9" ht="15.75" thickTop="1" thickBot="1" x14ac:dyDescent="0.25">
      <c r="B7658" s="22">
        <v>7653</v>
      </c>
      <c r="C7658" s="32">
        <v>95168</v>
      </c>
      <c r="D7658" s="33" t="s">
        <v>5999</v>
      </c>
      <c r="E7658" s="34">
        <v>-14.2</v>
      </c>
      <c r="F7658" s="34">
        <v>7.6</v>
      </c>
      <c r="G7658" s="35">
        <v>532</v>
      </c>
      <c r="H7658" s="35">
        <v>10</v>
      </c>
      <c r="I7658" s="36"/>
    </row>
    <row r="7659" spans="2:9" ht="15.75" thickTop="1" thickBot="1" x14ac:dyDescent="0.25">
      <c r="B7659" s="22">
        <v>7654</v>
      </c>
      <c r="C7659" s="32">
        <v>95173</v>
      </c>
      <c r="D7659" s="33" t="s">
        <v>6000</v>
      </c>
      <c r="E7659" s="34">
        <v>-14.9</v>
      </c>
      <c r="F7659" s="34">
        <v>6.9</v>
      </c>
      <c r="G7659" s="35">
        <v>653</v>
      </c>
      <c r="H7659" s="35">
        <v>10</v>
      </c>
      <c r="I7659" s="36"/>
    </row>
    <row r="7660" spans="2:9" ht="15.75" thickTop="1" thickBot="1" x14ac:dyDescent="0.25">
      <c r="B7660" s="22">
        <v>7655</v>
      </c>
      <c r="C7660" s="32">
        <v>95176</v>
      </c>
      <c r="D7660" s="33" t="s">
        <v>6001</v>
      </c>
      <c r="E7660" s="34">
        <v>-14.9</v>
      </c>
      <c r="F7660" s="34">
        <v>7.4</v>
      </c>
      <c r="G7660" s="35">
        <v>567</v>
      </c>
      <c r="H7660" s="35">
        <v>10</v>
      </c>
      <c r="I7660" s="36"/>
    </row>
    <row r="7661" spans="2:9" ht="15.75" thickTop="1" thickBot="1" x14ac:dyDescent="0.25">
      <c r="B7661" s="22">
        <v>7656</v>
      </c>
      <c r="C7661" s="32">
        <v>95179</v>
      </c>
      <c r="D7661" s="33" t="s">
        <v>6002</v>
      </c>
      <c r="E7661" s="34">
        <v>-14.6</v>
      </c>
      <c r="F7661" s="34">
        <v>7.2</v>
      </c>
      <c r="G7661" s="35">
        <v>615</v>
      </c>
      <c r="H7661" s="35">
        <v>10</v>
      </c>
      <c r="I7661" s="36"/>
    </row>
    <row r="7662" spans="2:9" ht="15.75" thickTop="1" thickBot="1" x14ac:dyDescent="0.25">
      <c r="B7662" s="22">
        <v>7657</v>
      </c>
      <c r="C7662" s="32">
        <v>95180</v>
      </c>
      <c r="D7662" s="33" t="s">
        <v>4181</v>
      </c>
      <c r="E7662" s="34">
        <v>-15</v>
      </c>
      <c r="F7662" s="34">
        <v>7.1</v>
      </c>
      <c r="G7662" s="35">
        <v>612</v>
      </c>
      <c r="H7662" s="35">
        <v>10</v>
      </c>
      <c r="I7662" s="36"/>
    </row>
    <row r="7663" spans="2:9" ht="15.75" thickTop="1" thickBot="1" x14ac:dyDescent="0.25">
      <c r="B7663" s="22">
        <v>7658</v>
      </c>
      <c r="C7663" s="32">
        <v>95182</v>
      </c>
      <c r="D7663" s="33" t="s">
        <v>6003</v>
      </c>
      <c r="E7663" s="34">
        <v>-14.8</v>
      </c>
      <c r="F7663" s="34">
        <v>7.7</v>
      </c>
      <c r="G7663" s="35">
        <v>502</v>
      </c>
      <c r="H7663" s="35">
        <v>10</v>
      </c>
      <c r="I7663" s="36"/>
    </row>
    <row r="7664" spans="2:9" ht="15.75" thickTop="1" thickBot="1" x14ac:dyDescent="0.25">
      <c r="B7664" s="22">
        <v>7659</v>
      </c>
      <c r="C7664" s="32">
        <v>95183</v>
      </c>
      <c r="D7664" s="33" t="s">
        <v>6004</v>
      </c>
      <c r="E7664" s="34">
        <v>-15</v>
      </c>
      <c r="F7664" s="34">
        <v>7.4</v>
      </c>
      <c r="G7664" s="35">
        <v>552</v>
      </c>
      <c r="H7664" s="35">
        <v>10</v>
      </c>
      <c r="I7664" s="36"/>
    </row>
    <row r="7665" spans="2:9" ht="15.75" thickTop="1" thickBot="1" x14ac:dyDescent="0.25">
      <c r="B7665" s="22">
        <v>7660</v>
      </c>
      <c r="C7665" s="32">
        <v>95185</v>
      </c>
      <c r="D7665" s="33" t="s">
        <v>6005</v>
      </c>
      <c r="E7665" s="34">
        <v>-15.1</v>
      </c>
      <c r="F7665" s="34">
        <v>7.3</v>
      </c>
      <c r="G7665" s="35">
        <v>564</v>
      </c>
      <c r="H7665" s="35">
        <v>10</v>
      </c>
      <c r="I7665" s="36"/>
    </row>
    <row r="7666" spans="2:9" ht="15.75" thickTop="1" thickBot="1" x14ac:dyDescent="0.25">
      <c r="B7666" s="22">
        <v>7661</v>
      </c>
      <c r="C7666" s="32">
        <v>95186</v>
      </c>
      <c r="D7666" s="33" t="s">
        <v>6006</v>
      </c>
      <c r="E7666" s="34">
        <v>-14.5</v>
      </c>
      <c r="F7666" s="34">
        <v>7.3</v>
      </c>
      <c r="G7666" s="35">
        <v>595</v>
      </c>
      <c r="H7666" s="35">
        <v>10</v>
      </c>
      <c r="I7666" s="36"/>
    </row>
    <row r="7667" spans="2:9" ht="15.75" thickTop="1" thickBot="1" x14ac:dyDescent="0.25">
      <c r="B7667" s="22">
        <v>7662</v>
      </c>
      <c r="C7667" s="32">
        <v>95188</v>
      </c>
      <c r="D7667" s="33" t="s">
        <v>6007</v>
      </c>
      <c r="E7667" s="34">
        <v>-14.8</v>
      </c>
      <c r="F7667" s="34">
        <v>7.2</v>
      </c>
      <c r="G7667" s="35">
        <v>599</v>
      </c>
      <c r="H7667" s="35">
        <v>10</v>
      </c>
      <c r="I7667" s="36"/>
    </row>
    <row r="7668" spans="2:9" ht="15.75" thickTop="1" thickBot="1" x14ac:dyDescent="0.25">
      <c r="B7668" s="22">
        <v>7663</v>
      </c>
      <c r="C7668" s="32">
        <v>95189</v>
      </c>
      <c r="D7668" s="33" t="s">
        <v>6008</v>
      </c>
      <c r="E7668" s="34">
        <v>-15</v>
      </c>
      <c r="F7668" s="34">
        <v>7.3</v>
      </c>
      <c r="G7668" s="35">
        <v>566</v>
      </c>
      <c r="H7668" s="35">
        <v>10</v>
      </c>
      <c r="I7668" s="36"/>
    </row>
    <row r="7669" spans="2:9" ht="15.75" thickTop="1" thickBot="1" x14ac:dyDescent="0.25">
      <c r="B7669" s="22">
        <v>7664</v>
      </c>
      <c r="C7669" s="32">
        <v>95191</v>
      </c>
      <c r="D7669" s="33" t="s">
        <v>6009</v>
      </c>
      <c r="E7669" s="34">
        <v>-14.8</v>
      </c>
      <c r="F7669" s="34">
        <v>7.1</v>
      </c>
      <c r="G7669" s="35">
        <v>621</v>
      </c>
      <c r="H7669" s="35">
        <v>10</v>
      </c>
      <c r="I7669" s="36"/>
    </row>
    <row r="7670" spans="2:9" ht="15.75" thickTop="1" thickBot="1" x14ac:dyDescent="0.25">
      <c r="B7670" s="22">
        <v>7665</v>
      </c>
      <c r="C7670" s="32">
        <v>95192</v>
      </c>
      <c r="D7670" s="33" t="s">
        <v>6010</v>
      </c>
      <c r="E7670" s="34">
        <v>-14.8</v>
      </c>
      <c r="F7670" s="34">
        <v>7.4</v>
      </c>
      <c r="G7670" s="35">
        <v>569</v>
      </c>
      <c r="H7670" s="35">
        <v>10</v>
      </c>
      <c r="I7670" s="36"/>
    </row>
    <row r="7671" spans="2:9" ht="15.75" thickTop="1" thickBot="1" x14ac:dyDescent="0.25">
      <c r="B7671" s="22">
        <v>7666</v>
      </c>
      <c r="C7671" s="32">
        <v>95194</v>
      </c>
      <c r="D7671" s="33" t="s">
        <v>6011</v>
      </c>
      <c r="E7671" s="34">
        <v>-14.8</v>
      </c>
      <c r="F7671" s="34">
        <v>7.6</v>
      </c>
      <c r="G7671" s="35">
        <v>518</v>
      </c>
      <c r="H7671" s="35">
        <v>10</v>
      </c>
      <c r="I7671" s="36"/>
    </row>
    <row r="7672" spans="2:9" ht="15.75" thickTop="1" thickBot="1" x14ac:dyDescent="0.25">
      <c r="B7672" s="22">
        <v>7667</v>
      </c>
      <c r="C7672" s="32">
        <v>95195</v>
      </c>
      <c r="D7672" s="33" t="s">
        <v>6012</v>
      </c>
      <c r="E7672" s="34">
        <v>-14.3</v>
      </c>
      <c r="F7672" s="34">
        <v>7.5</v>
      </c>
      <c r="G7672" s="35">
        <v>562</v>
      </c>
      <c r="H7672" s="35">
        <v>10</v>
      </c>
      <c r="I7672" s="36"/>
    </row>
    <row r="7673" spans="2:9" ht="15.75" thickTop="1" thickBot="1" x14ac:dyDescent="0.25">
      <c r="B7673" s="22">
        <v>7668</v>
      </c>
      <c r="C7673" s="32">
        <v>95197</v>
      </c>
      <c r="D7673" s="33" t="s">
        <v>6013</v>
      </c>
      <c r="E7673" s="34">
        <v>-14.6</v>
      </c>
      <c r="F7673" s="34">
        <v>7.6</v>
      </c>
      <c r="G7673" s="35">
        <v>542</v>
      </c>
      <c r="H7673" s="35">
        <v>10</v>
      </c>
      <c r="I7673" s="36"/>
    </row>
    <row r="7674" spans="2:9" ht="15.75" thickTop="1" thickBot="1" x14ac:dyDescent="0.25">
      <c r="B7674" s="22">
        <v>7669</v>
      </c>
      <c r="C7674" s="32">
        <v>95199</v>
      </c>
      <c r="D7674" s="33" t="s">
        <v>6014</v>
      </c>
      <c r="E7674" s="34">
        <v>-14.4</v>
      </c>
      <c r="F7674" s="34">
        <v>7.6</v>
      </c>
      <c r="G7674" s="35">
        <v>535</v>
      </c>
      <c r="H7674" s="35">
        <v>10</v>
      </c>
      <c r="I7674" s="36"/>
    </row>
    <row r="7675" spans="2:9" ht="15.75" thickTop="1" thickBot="1" x14ac:dyDescent="0.25">
      <c r="B7675" s="22">
        <v>7670</v>
      </c>
      <c r="C7675" s="32">
        <v>95213</v>
      </c>
      <c r="D7675" s="33" t="s">
        <v>6015</v>
      </c>
      <c r="E7675" s="34">
        <v>-14.6</v>
      </c>
      <c r="F7675" s="34">
        <v>7.6</v>
      </c>
      <c r="G7675" s="35">
        <v>555</v>
      </c>
      <c r="H7675" s="35">
        <v>10</v>
      </c>
      <c r="I7675" s="36"/>
    </row>
    <row r="7676" spans="2:9" ht="15.75" thickTop="1" thickBot="1" x14ac:dyDescent="0.25">
      <c r="B7676" s="22">
        <v>7671</v>
      </c>
      <c r="C7676" s="32">
        <v>95233</v>
      </c>
      <c r="D7676" s="33" t="s">
        <v>6016</v>
      </c>
      <c r="E7676" s="34">
        <v>-14.8</v>
      </c>
      <c r="F7676" s="34">
        <v>6.8</v>
      </c>
      <c r="G7676" s="35">
        <v>680</v>
      </c>
      <c r="H7676" s="35">
        <v>10</v>
      </c>
      <c r="I7676" s="36"/>
    </row>
    <row r="7677" spans="2:9" ht="15.75" thickTop="1" thickBot="1" x14ac:dyDescent="0.25">
      <c r="B7677" s="22">
        <v>7672</v>
      </c>
      <c r="C7677" s="32">
        <v>95234</v>
      </c>
      <c r="D7677" s="33" t="s">
        <v>6017</v>
      </c>
      <c r="E7677" s="34">
        <v>-14.5</v>
      </c>
      <c r="F7677" s="34">
        <v>7.3</v>
      </c>
      <c r="G7677" s="35">
        <v>589</v>
      </c>
      <c r="H7677" s="35">
        <v>10</v>
      </c>
      <c r="I7677" s="36"/>
    </row>
    <row r="7678" spans="2:9" ht="15.75" thickTop="1" thickBot="1" x14ac:dyDescent="0.25">
      <c r="B7678" s="22">
        <v>7673</v>
      </c>
      <c r="C7678" s="32">
        <v>95236</v>
      </c>
      <c r="D7678" s="33" t="s">
        <v>6018</v>
      </c>
      <c r="E7678" s="34">
        <v>-14.5</v>
      </c>
      <c r="F7678" s="34">
        <v>7.3</v>
      </c>
      <c r="G7678" s="35">
        <v>604</v>
      </c>
      <c r="H7678" s="35">
        <v>10</v>
      </c>
      <c r="I7678" s="36"/>
    </row>
    <row r="7679" spans="2:9" ht="15.75" thickTop="1" thickBot="1" x14ac:dyDescent="0.25">
      <c r="B7679" s="22">
        <v>7674</v>
      </c>
      <c r="C7679" s="32">
        <v>95237</v>
      </c>
      <c r="D7679" s="33" t="s">
        <v>6019</v>
      </c>
      <c r="E7679" s="34">
        <v>-14.6</v>
      </c>
      <c r="F7679" s="34">
        <v>7.6</v>
      </c>
      <c r="G7679" s="35">
        <v>538</v>
      </c>
      <c r="H7679" s="35">
        <v>10</v>
      </c>
      <c r="I7679" s="36"/>
    </row>
    <row r="7680" spans="2:9" ht="15.75" thickTop="1" thickBot="1" x14ac:dyDescent="0.25">
      <c r="B7680" s="22">
        <v>7675</v>
      </c>
      <c r="C7680" s="32">
        <v>95239</v>
      </c>
      <c r="D7680" s="33" t="s">
        <v>5806</v>
      </c>
      <c r="E7680" s="34">
        <v>-14.6</v>
      </c>
      <c r="F7680" s="34">
        <v>7</v>
      </c>
      <c r="G7680" s="35">
        <v>660</v>
      </c>
      <c r="H7680" s="35">
        <v>10</v>
      </c>
      <c r="I7680" s="36"/>
    </row>
    <row r="7681" spans="2:9" ht="15.75" thickTop="1" thickBot="1" x14ac:dyDescent="0.25">
      <c r="B7681" s="22">
        <v>7676</v>
      </c>
      <c r="C7681" s="32">
        <v>95326</v>
      </c>
      <c r="D7681" s="33" t="s">
        <v>6020</v>
      </c>
      <c r="E7681" s="34">
        <v>-12.3</v>
      </c>
      <c r="F7681" s="34">
        <v>8.8000000000000007</v>
      </c>
      <c r="G7681" s="35">
        <v>341</v>
      </c>
      <c r="H7681" s="35">
        <v>13</v>
      </c>
      <c r="I7681" s="36"/>
    </row>
    <row r="7682" spans="2:9" ht="15.75" thickTop="1" thickBot="1" x14ac:dyDescent="0.25">
      <c r="B7682" s="22">
        <v>7677</v>
      </c>
      <c r="C7682" s="32">
        <v>95336</v>
      </c>
      <c r="D7682" s="33" t="s">
        <v>6021</v>
      </c>
      <c r="E7682" s="34">
        <v>-12.3</v>
      </c>
      <c r="F7682" s="34">
        <v>9</v>
      </c>
      <c r="G7682" s="35">
        <v>286</v>
      </c>
      <c r="H7682" s="35">
        <v>13</v>
      </c>
      <c r="I7682" s="36"/>
    </row>
    <row r="7683" spans="2:9" ht="15.75" thickTop="1" thickBot="1" x14ac:dyDescent="0.25">
      <c r="B7683" s="22">
        <v>7678</v>
      </c>
      <c r="C7683" s="32">
        <v>95339</v>
      </c>
      <c r="D7683" s="33" t="s">
        <v>6022</v>
      </c>
      <c r="E7683" s="34">
        <v>-12.6</v>
      </c>
      <c r="F7683" s="34">
        <v>8.6</v>
      </c>
      <c r="G7683" s="35">
        <v>356</v>
      </c>
      <c r="H7683" s="35">
        <v>10</v>
      </c>
      <c r="I7683" s="36"/>
    </row>
    <row r="7684" spans="2:9" ht="15.75" thickTop="1" thickBot="1" x14ac:dyDescent="0.25">
      <c r="B7684" s="22">
        <v>7679</v>
      </c>
      <c r="C7684" s="32">
        <v>95346</v>
      </c>
      <c r="D7684" s="33" t="s">
        <v>6023</v>
      </c>
      <c r="E7684" s="34">
        <v>-12.8</v>
      </c>
      <c r="F7684" s="34">
        <v>8.5</v>
      </c>
      <c r="G7684" s="35">
        <v>386</v>
      </c>
      <c r="H7684" s="35">
        <v>10</v>
      </c>
      <c r="I7684" s="36"/>
    </row>
    <row r="7685" spans="2:9" ht="15.75" thickTop="1" thickBot="1" x14ac:dyDescent="0.25">
      <c r="B7685" s="22">
        <v>7680</v>
      </c>
      <c r="C7685" s="32">
        <v>95349</v>
      </c>
      <c r="D7685" s="33" t="s">
        <v>6024</v>
      </c>
      <c r="E7685" s="34">
        <v>-13</v>
      </c>
      <c r="F7685" s="34">
        <v>8.3000000000000007</v>
      </c>
      <c r="G7685" s="35">
        <v>424</v>
      </c>
      <c r="H7685" s="35">
        <v>13</v>
      </c>
      <c r="I7685" s="36"/>
    </row>
    <row r="7686" spans="2:9" ht="15.75" thickTop="1" thickBot="1" x14ac:dyDescent="0.25">
      <c r="B7686" s="22">
        <v>7681</v>
      </c>
      <c r="C7686" s="32">
        <v>95352</v>
      </c>
      <c r="D7686" s="33" t="s">
        <v>6025</v>
      </c>
      <c r="E7686" s="34">
        <v>-14.1</v>
      </c>
      <c r="F7686" s="34">
        <v>7.6</v>
      </c>
      <c r="G7686" s="35">
        <v>546</v>
      </c>
      <c r="H7686" s="35">
        <v>10</v>
      </c>
      <c r="I7686" s="36"/>
    </row>
    <row r="7687" spans="2:9" ht="15.75" thickTop="1" thickBot="1" x14ac:dyDescent="0.25">
      <c r="B7687" s="22">
        <v>7682</v>
      </c>
      <c r="C7687" s="32">
        <v>95355</v>
      </c>
      <c r="D7687" s="33" t="s">
        <v>6026</v>
      </c>
      <c r="E7687" s="34">
        <v>-14.4</v>
      </c>
      <c r="F7687" s="34">
        <v>7.2</v>
      </c>
      <c r="G7687" s="35">
        <v>628</v>
      </c>
      <c r="H7687" s="35">
        <v>10</v>
      </c>
      <c r="I7687" s="36"/>
    </row>
    <row r="7688" spans="2:9" ht="15.75" thickTop="1" thickBot="1" x14ac:dyDescent="0.25">
      <c r="B7688" s="22">
        <v>7683</v>
      </c>
      <c r="C7688" s="32">
        <v>95356</v>
      </c>
      <c r="D7688" s="33" t="s">
        <v>6027</v>
      </c>
      <c r="E7688" s="34">
        <v>-14.3</v>
      </c>
      <c r="F7688" s="34">
        <v>7.5</v>
      </c>
      <c r="G7688" s="35">
        <v>565</v>
      </c>
      <c r="H7688" s="35">
        <v>10</v>
      </c>
      <c r="I7688" s="36"/>
    </row>
    <row r="7689" spans="2:9" ht="15.75" thickTop="1" thickBot="1" x14ac:dyDescent="0.25">
      <c r="B7689" s="22">
        <v>7684</v>
      </c>
      <c r="C7689" s="32">
        <v>95358</v>
      </c>
      <c r="D7689" s="33" t="s">
        <v>6028</v>
      </c>
      <c r="E7689" s="34">
        <v>-13.6</v>
      </c>
      <c r="F7689" s="34">
        <v>7.9</v>
      </c>
      <c r="G7689" s="35">
        <v>497</v>
      </c>
      <c r="H7689" s="35">
        <v>10</v>
      </c>
      <c r="I7689" s="36"/>
    </row>
    <row r="7690" spans="2:9" ht="15.75" thickTop="1" thickBot="1" x14ac:dyDescent="0.25">
      <c r="B7690" s="22">
        <v>7685</v>
      </c>
      <c r="C7690" s="32">
        <v>95359</v>
      </c>
      <c r="D7690" s="33" t="s">
        <v>6029</v>
      </c>
      <c r="E7690" s="34">
        <v>-12.8</v>
      </c>
      <c r="F7690" s="34">
        <v>8.4</v>
      </c>
      <c r="G7690" s="35">
        <v>417</v>
      </c>
      <c r="H7690" s="35">
        <v>13</v>
      </c>
      <c r="I7690" s="36"/>
    </row>
    <row r="7691" spans="2:9" ht="15.75" thickTop="1" thickBot="1" x14ac:dyDescent="0.25">
      <c r="B7691" s="22">
        <v>7686</v>
      </c>
      <c r="C7691" s="32">
        <v>95361</v>
      </c>
      <c r="D7691" s="33" t="s">
        <v>6030</v>
      </c>
      <c r="E7691" s="34">
        <v>-12.4</v>
      </c>
      <c r="F7691" s="34">
        <v>8.6999999999999993</v>
      </c>
      <c r="G7691" s="35">
        <v>355</v>
      </c>
      <c r="H7691" s="35">
        <v>10</v>
      </c>
      <c r="I7691" s="36"/>
    </row>
    <row r="7692" spans="2:9" ht="15.75" thickTop="1" thickBot="1" x14ac:dyDescent="0.25">
      <c r="B7692" s="22">
        <v>7687</v>
      </c>
      <c r="C7692" s="32">
        <v>95362</v>
      </c>
      <c r="D7692" s="33" t="s">
        <v>6031</v>
      </c>
      <c r="E7692" s="34">
        <v>-14</v>
      </c>
      <c r="F7692" s="34">
        <v>7.7</v>
      </c>
      <c r="G7692" s="35">
        <v>536</v>
      </c>
      <c r="H7692" s="35">
        <v>10</v>
      </c>
      <c r="I7692" s="36"/>
    </row>
    <row r="7693" spans="2:9" ht="15.75" thickTop="1" thickBot="1" x14ac:dyDescent="0.25">
      <c r="B7693" s="22">
        <v>7688</v>
      </c>
      <c r="C7693" s="32">
        <v>95364</v>
      </c>
      <c r="D7693" s="33" t="s">
        <v>6032</v>
      </c>
      <c r="E7693" s="34">
        <v>-12.6</v>
      </c>
      <c r="F7693" s="34">
        <v>8.6</v>
      </c>
      <c r="G7693" s="35">
        <v>366</v>
      </c>
      <c r="H7693" s="35">
        <v>10</v>
      </c>
      <c r="I7693" s="36"/>
    </row>
    <row r="7694" spans="2:9" ht="15.75" thickTop="1" thickBot="1" x14ac:dyDescent="0.25">
      <c r="B7694" s="22">
        <v>7689</v>
      </c>
      <c r="C7694" s="32">
        <v>95365</v>
      </c>
      <c r="D7694" s="33" t="s">
        <v>6033</v>
      </c>
      <c r="E7694" s="34">
        <v>-12.8</v>
      </c>
      <c r="F7694" s="34">
        <v>8.4</v>
      </c>
      <c r="G7694" s="35">
        <v>397</v>
      </c>
      <c r="H7694" s="35">
        <v>10</v>
      </c>
      <c r="I7694" s="36"/>
    </row>
    <row r="7695" spans="2:9" ht="15.75" thickTop="1" thickBot="1" x14ac:dyDescent="0.25">
      <c r="B7695" s="22">
        <v>7690</v>
      </c>
      <c r="C7695" s="32">
        <v>95367</v>
      </c>
      <c r="D7695" s="33" t="s">
        <v>6034</v>
      </c>
      <c r="E7695" s="34">
        <v>-13.3</v>
      </c>
      <c r="F7695" s="34">
        <v>8.1999999999999993</v>
      </c>
      <c r="G7695" s="35">
        <v>451</v>
      </c>
      <c r="H7695" s="35">
        <v>10</v>
      </c>
      <c r="I7695" s="36"/>
    </row>
    <row r="7696" spans="2:9" ht="15.75" thickTop="1" thickBot="1" x14ac:dyDescent="0.25">
      <c r="B7696" s="22">
        <v>7691</v>
      </c>
      <c r="C7696" s="32">
        <v>95369</v>
      </c>
      <c r="D7696" s="33" t="s">
        <v>6035</v>
      </c>
      <c r="E7696" s="34">
        <v>-13.1</v>
      </c>
      <c r="F7696" s="34">
        <v>8.3000000000000007</v>
      </c>
      <c r="G7696" s="35">
        <v>420</v>
      </c>
      <c r="H7696" s="35">
        <v>10</v>
      </c>
      <c r="I7696" s="36"/>
    </row>
    <row r="7697" spans="2:9" ht="15.75" thickTop="1" thickBot="1" x14ac:dyDescent="0.25">
      <c r="B7697" s="22">
        <v>7692</v>
      </c>
      <c r="C7697" s="32">
        <v>95444</v>
      </c>
      <c r="D7697" s="33" t="s">
        <v>6036</v>
      </c>
      <c r="E7697" s="34">
        <v>-11.3</v>
      </c>
      <c r="F7697" s="34">
        <v>9.9</v>
      </c>
      <c r="G7697" s="35">
        <v>342</v>
      </c>
      <c r="H7697" s="35">
        <v>13</v>
      </c>
      <c r="I7697" s="36"/>
    </row>
    <row r="7698" spans="2:9" ht="15.75" thickTop="1" thickBot="1" x14ac:dyDescent="0.25">
      <c r="B7698" s="22">
        <v>7693</v>
      </c>
      <c r="C7698" s="32">
        <v>95445</v>
      </c>
      <c r="D7698" s="33" t="s">
        <v>6036</v>
      </c>
      <c r="E7698" s="34">
        <v>-12</v>
      </c>
      <c r="F7698" s="34">
        <v>9.3000000000000007</v>
      </c>
      <c r="G7698" s="35">
        <v>334</v>
      </c>
      <c r="H7698" s="35">
        <v>13</v>
      </c>
      <c r="I7698" s="36"/>
    </row>
    <row r="7699" spans="2:9" ht="15.75" thickTop="1" thickBot="1" x14ac:dyDescent="0.25">
      <c r="B7699" s="22">
        <v>7694</v>
      </c>
      <c r="C7699" s="32">
        <v>95447</v>
      </c>
      <c r="D7699" s="33" t="s">
        <v>6036</v>
      </c>
      <c r="E7699" s="34">
        <v>-12.4</v>
      </c>
      <c r="F7699" s="34">
        <v>9.1</v>
      </c>
      <c r="G7699" s="35">
        <v>361</v>
      </c>
      <c r="H7699" s="35">
        <v>13</v>
      </c>
      <c r="I7699" s="36"/>
    </row>
    <row r="7700" spans="2:9" ht="15.75" thickTop="1" thickBot="1" x14ac:dyDescent="0.25">
      <c r="B7700" s="22">
        <v>7695</v>
      </c>
      <c r="C7700" s="32">
        <v>95448</v>
      </c>
      <c r="D7700" s="33" t="s">
        <v>6036</v>
      </c>
      <c r="E7700" s="34">
        <v>-13</v>
      </c>
      <c r="F7700" s="34">
        <v>8.6999999999999993</v>
      </c>
      <c r="G7700" s="35">
        <v>381</v>
      </c>
      <c r="H7700" s="35">
        <v>10</v>
      </c>
      <c r="I7700" s="36"/>
    </row>
    <row r="7701" spans="2:9" ht="15.75" thickTop="1" thickBot="1" x14ac:dyDescent="0.25">
      <c r="B7701" s="22">
        <v>7696</v>
      </c>
      <c r="C7701" s="32">
        <v>95460</v>
      </c>
      <c r="D7701" s="33" t="s">
        <v>6037</v>
      </c>
      <c r="E7701" s="34">
        <v>-13.2</v>
      </c>
      <c r="F7701" s="34">
        <v>8.4</v>
      </c>
      <c r="G7701" s="35">
        <v>414</v>
      </c>
      <c r="H7701" s="35">
        <v>10</v>
      </c>
      <c r="I7701" s="36"/>
    </row>
    <row r="7702" spans="2:9" ht="15.75" thickTop="1" thickBot="1" x14ac:dyDescent="0.25">
      <c r="B7702" s="22">
        <v>7697</v>
      </c>
      <c r="C7702" s="32">
        <v>95463</v>
      </c>
      <c r="D7702" s="33" t="s">
        <v>6038</v>
      </c>
      <c r="E7702" s="34">
        <v>-12.8</v>
      </c>
      <c r="F7702" s="34">
        <v>8.6999999999999993</v>
      </c>
      <c r="G7702" s="35">
        <v>356</v>
      </c>
      <c r="H7702" s="35">
        <v>10</v>
      </c>
      <c r="I7702" s="36"/>
    </row>
    <row r="7703" spans="2:9" ht="15.75" thickTop="1" thickBot="1" x14ac:dyDescent="0.25">
      <c r="B7703" s="22">
        <v>7698</v>
      </c>
      <c r="C7703" s="32">
        <v>95466</v>
      </c>
      <c r="D7703" s="33" t="s">
        <v>6039</v>
      </c>
      <c r="E7703" s="34">
        <v>-14</v>
      </c>
      <c r="F7703" s="34">
        <v>8.1</v>
      </c>
      <c r="G7703" s="35">
        <v>473</v>
      </c>
      <c r="H7703" s="35">
        <v>10</v>
      </c>
      <c r="I7703" s="36"/>
    </row>
    <row r="7704" spans="2:9" ht="15.75" thickTop="1" thickBot="1" x14ac:dyDescent="0.25">
      <c r="B7704" s="22">
        <v>7699</v>
      </c>
      <c r="C7704" s="32">
        <v>95469</v>
      </c>
      <c r="D7704" s="33" t="s">
        <v>6040</v>
      </c>
      <c r="E7704" s="34">
        <v>-13.8</v>
      </c>
      <c r="F7704" s="34">
        <v>8.1999999999999993</v>
      </c>
      <c r="G7704" s="35">
        <v>461</v>
      </c>
      <c r="H7704" s="35">
        <v>10</v>
      </c>
      <c r="I7704" s="36"/>
    </row>
    <row r="7705" spans="2:9" ht="15.75" thickTop="1" thickBot="1" x14ac:dyDescent="0.25">
      <c r="B7705" s="22">
        <v>7700</v>
      </c>
      <c r="C7705" s="32">
        <v>95473</v>
      </c>
      <c r="D7705" s="33" t="s">
        <v>6041</v>
      </c>
      <c r="E7705" s="34">
        <v>-13.7</v>
      </c>
      <c r="F7705" s="34">
        <v>8.3000000000000007</v>
      </c>
      <c r="G7705" s="35">
        <v>441</v>
      </c>
      <c r="H7705" s="35">
        <v>13</v>
      </c>
      <c r="I7705" s="36"/>
    </row>
    <row r="7706" spans="2:9" ht="15.75" thickTop="1" thickBot="1" x14ac:dyDescent="0.25">
      <c r="B7706" s="22">
        <v>7701</v>
      </c>
      <c r="C7706" s="32">
        <v>95478</v>
      </c>
      <c r="D7706" s="33" t="s">
        <v>6042</v>
      </c>
      <c r="E7706" s="34">
        <v>-13.8</v>
      </c>
      <c r="F7706" s="34">
        <v>8.1</v>
      </c>
      <c r="G7706" s="35">
        <v>479</v>
      </c>
      <c r="H7706" s="35">
        <v>10</v>
      </c>
      <c r="I7706" s="36"/>
    </row>
    <row r="7707" spans="2:9" ht="15.75" thickTop="1" thickBot="1" x14ac:dyDescent="0.25">
      <c r="B7707" s="22">
        <v>7702</v>
      </c>
      <c r="C7707" s="32">
        <v>95482</v>
      </c>
      <c r="D7707" s="33" t="s">
        <v>6043</v>
      </c>
      <c r="E7707" s="34">
        <v>-14.1</v>
      </c>
      <c r="F7707" s="34">
        <v>7.9</v>
      </c>
      <c r="G7707" s="35">
        <v>504</v>
      </c>
      <c r="H7707" s="35">
        <v>10</v>
      </c>
      <c r="I7707" s="36"/>
    </row>
    <row r="7708" spans="2:9" ht="15.75" thickTop="1" thickBot="1" x14ac:dyDescent="0.25">
      <c r="B7708" s="22">
        <v>7703</v>
      </c>
      <c r="C7708" s="32">
        <v>95485</v>
      </c>
      <c r="D7708" s="33" t="s">
        <v>6044</v>
      </c>
      <c r="E7708" s="34">
        <v>-14</v>
      </c>
      <c r="F7708" s="34">
        <v>7.5</v>
      </c>
      <c r="G7708" s="35">
        <v>574</v>
      </c>
      <c r="H7708" s="35">
        <v>11</v>
      </c>
      <c r="I7708" s="36"/>
    </row>
    <row r="7709" spans="2:9" ht="15.75" thickTop="1" thickBot="1" x14ac:dyDescent="0.25">
      <c r="B7709" s="22">
        <v>7704</v>
      </c>
      <c r="C7709" s="32">
        <v>95488</v>
      </c>
      <c r="D7709" s="33" t="s">
        <v>6045</v>
      </c>
      <c r="E7709" s="34">
        <v>-13.2</v>
      </c>
      <c r="F7709" s="34">
        <v>8.3000000000000007</v>
      </c>
      <c r="G7709" s="35">
        <v>443</v>
      </c>
      <c r="H7709" s="35">
        <v>13</v>
      </c>
      <c r="I7709" s="36"/>
    </row>
    <row r="7710" spans="2:9" ht="15.75" thickTop="1" thickBot="1" x14ac:dyDescent="0.25">
      <c r="B7710" s="22">
        <v>7705</v>
      </c>
      <c r="C7710" s="32">
        <v>95490</v>
      </c>
      <c r="D7710" s="33" t="s">
        <v>6046</v>
      </c>
      <c r="E7710" s="34">
        <v>-13.2</v>
      </c>
      <c r="F7710" s="34">
        <v>8.5</v>
      </c>
      <c r="G7710" s="35">
        <v>401</v>
      </c>
      <c r="H7710" s="35">
        <v>13</v>
      </c>
      <c r="I7710" s="36"/>
    </row>
    <row r="7711" spans="2:9" ht="15.75" thickTop="1" thickBot="1" x14ac:dyDescent="0.25">
      <c r="B7711" s="22">
        <v>7706</v>
      </c>
      <c r="C7711" s="32">
        <v>95491</v>
      </c>
      <c r="D7711" s="33" t="s">
        <v>6047</v>
      </c>
      <c r="E7711" s="34">
        <v>-13.7</v>
      </c>
      <c r="F7711" s="34">
        <v>8.4</v>
      </c>
      <c r="G7711" s="35">
        <v>436</v>
      </c>
      <c r="H7711" s="35">
        <v>13</v>
      </c>
      <c r="I7711" s="36"/>
    </row>
    <row r="7712" spans="2:9" ht="15.75" thickTop="1" thickBot="1" x14ac:dyDescent="0.25">
      <c r="B7712" s="22">
        <v>7707</v>
      </c>
      <c r="C7712" s="32">
        <v>95493</v>
      </c>
      <c r="D7712" s="33" t="s">
        <v>6048</v>
      </c>
      <c r="E7712" s="34">
        <v>-14.5</v>
      </c>
      <c r="F7712" s="34">
        <v>7</v>
      </c>
      <c r="G7712" s="35">
        <v>660</v>
      </c>
      <c r="H7712" s="35">
        <v>11</v>
      </c>
      <c r="I7712" s="36"/>
    </row>
    <row r="7713" spans="2:9" ht="15.75" thickTop="1" thickBot="1" x14ac:dyDescent="0.25">
      <c r="B7713" s="22">
        <v>7708</v>
      </c>
      <c r="C7713" s="32">
        <v>95494</v>
      </c>
      <c r="D7713" s="33" t="s">
        <v>6049</v>
      </c>
      <c r="E7713" s="34">
        <v>-13.3</v>
      </c>
      <c r="F7713" s="34">
        <v>8.5</v>
      </c>
      <c r="G7713" s="35">
        <v>409</v>
      </c>
      <c r="H7713" s="35">
        <v>13</v>
      </c>
      <c r="I7713" s="36"/>
    </row>
    <row r="7714" spans="2:9" ht="15.75" thickTop="1" thickBot="1" x14ac:dyDescent="0.25">
      <c r="B7714" s="22">
        <v>7709</v>
      </c>
      <c r="C7714" s="32">
        <v>95496</v>
      </c>
      <c r="D7714" s="33" t="s">
        <v>3124</v>
      </c>
      <c r="E7714" s="34">
        <v>-13.3</v>
      </c>
      <c r="F7714" s="34">
        <v>8.4</v>
      </c>
      <c r="G7714" s="35">
        <v>417</v>
      </c>
      <c r="H7714" s="35">
        <v>13</v>
      </c>
      <c r="I7714" s="36"/>
    </row>
    <row r="7715" spans="2:9" ht="15.75" thickTop="1" thickBot="1" x14ac:dyDescent="0.25">
      <c r="B7715" s="22">
        <v>7710</v>
      </c>
      <c r="C7715" s="32">
        <v>95497</v>
      </c>
      <c r="D7715" s="33" t="s">
        <v>6050</v>
      </c>
      <c r="E7715" s="34">
        <v>-14.1</v>
      </c>
      <c r="F7715" s="34">
        <v>7.7</v>
      </c>
      <c r="G7715" s="35">
        <v>542</v>
      </c>
      <c r="H7715" s="35">
        <v>10</v>
      </c>
      <c r="I7715" s="36"/>
    </row>
    <row r="7716" spans="2:9" ht="15.75" thickTop="1" thickBot="1" x14ac:dyDescent="0.25">
      <c r="B7716" s="22">
        <v>7711</v>
      </c>
      <c r="C7716" s="32">
        <v>95499</v>
      </c>
      <c r="D7716" s="33" t="s">
        <v>6051</v>
      </c>
      <c r="E7716" s="34">
        <v>-12.7</v>
      </c>
      <c r="F7716" s="34">
        <v>8.6999999999999993</v>
      </c>
      <c r="G7716" s="35">
        <v>351</v>
      </c>
      <c r="H7716" s="35">
        <v>10</v>
      </c>
      <c r="I7716" s="36"/>
    </row>
    <row r="7717" spans="2:9" ht="15.75" thickTop="1" thickBot="1" x14ac:dyDescent="0.25">
      <c r="B7717" s="22">
        <v>7712</v>
      </c>
      <c r="C7717" s="32">
        <v>95500</v>
      </c>
      <c r="D7717" s="33" t="s">
        <v>6052</v>
      </c>
      <c r="E7717" s="34">
        <v>-12.6</v>
      </c>
      <c r="F7717" s="34">
        <v>8.8000000000000007</v>
      </c>
      <c r="G7717" s="35">
        <v>334</v>
      </c>
      <c r="H7717" s="35">
        <v>13</v>
      </c>
      <c r="I7717" s="36"/>
    </row>
    <row r="7718" spans="2:9" ht="15.75" thickTop="1" thickBot="1" x14ac:dyDescent="0.25">
      <c r="B7718" s="22">
        <v>7713</v>
      </c>
      <c r="C7718" s="32">
        <v>95502</v>
      </c>
      <c r="D7718" s="33" t="s">
        <v>6053</v>
      </c>
      <c r="E7718" s="34">
        <v>-12.6</v>
      </c>
      <c r="F7718" s="34">
        <v>8.6999999999999993</v>
      </c>
      <c r="G7718" s="35">
        <v>361</v>
      </c>
      <c r="H7718" s="35">
        <v>10</v>
      </c>
      <c r="I7718" s="36"/>
    </row>
    <row r="7719" spans="2:9" ht="15.75" thickTop="1" thickBot="1" x14ac:dyDescent="0.25">
      <c r="B7719" s="22">
        <v>7714</v>
      </c>
      <c r="C7719" s="32">
        <v>95503</v>
      </c>
      <c r="D7719" s="33" t="s">
        <v>6054</v>
      </c>
      <c r="E7719" s="34">
        <v>-13.7</v>
      </c>
      <c r="F7719" s="34">
        <v>8.1</v>
      </c>
      <c r="G7719" s="35">
        <v>464</v>
      </c>
      <c r="H7719" s="35">
        <v>13</v>
      </c>
      <c r="I7719" s="36"/>
    </row>
    <row r="7720" spans="2:9" ht="15.75" thickTop="1" thickBot="1" x14ac:dyDescent="0.25">
      <c r="B7720" s="22">
        <v>7715</v>
      </c>
      <c r="C7720" s="32">
        <v>95505</v>
      </c>
      <c r="D7720" s="33" t="s">
        <v>6055</v>
      </c>
      <c r="E7720" s="34">
        <v>-14.3</v>
      </c>
      <c r="F7720" s="34">
        <v>7.1</v>
      </c>
      <c r="G7720" s="35">
        <v>652</v>
      </c>
      <c r="H7720" s="35">
        <v>10</v>
      </c>
      <c r="I7720" s="36"/>
    </row>
    <row r="7721" spans="2:9" ht="15.75" thickTop="1" thickBot="1" x14ac:dyDescent="0.25">
      <c r="B7721" s="22">
        <v>7716</v>
      </c>
      <c r="C7721" s="32">
        <v>95506</v>
      </c>
      <c r="D7721" s="33" t="s">
        <v>4822</v>
      </c>
      <c r="E7721" s="34">
        <v>-13.9</v>
      </c>
      <c r="F7721" s="34">
        <v>8.1</v>
      </c>
      <c r="G7721" s="35">
        <v>478</v>
      </c>
      <c r="H7721" s="35">
        <v>10</v>
      </c>
      <c r="I7721" s="36"/>
    </row>
    <row r="7722" spans="2:9" ht="15.75" thickTop="1" thickBot="1" x14ac:dyDescent="0.25">
      <c r="B7722" s="22">
        <v>7717</v>
      </c>
      <c r="C7722" s="32">
        <v>95508</v>
      </c>
      <c r="D7722" s="33" t="s">
        <v>6056</v>
      </c>
      <c r="E7722" s="34">
        <v>-14.3</v>
      </c>
      <c r="F7722" s="34">
        <v>7.5</v>
      </c>
      <c r="G7722" s="35">
        <v>572</v>
      </c>
      <c r="H7722" s="35">
        <v>10</v>
      </c>
      <c r="I7722" s="36"/>
    </row>
    <row r="7723" spans="2:9" ht="15.75" thickTop="1" thickBot="1" x14ac:dyDescent="0.25">
      <c r="B7723" s="22">
        <v>7718</v>
      </c>
      <c r="C7723" s="32">
        <v>95509</v>
      </c>
      <c r="D7723" s="33" t="s">
        <v>6057</v>
      </c>
      <c r="E7723" s="34">
        <v>-13.6</v>
      </c>
      <c r="F7723" s="34">
        <v>7.9</v>
      </c>
      <c r="G7723" s="35">
        <v>487</v>
      </c>
      <c r="H7723" s="35">
        <v>10</v>
      </c>
      <c r="I7723" s="36"/>
    </row>
    <row r="7724" spans="2:9" ht="15.75" thickTop="1" thickBot="1" x14ac:dyDescent="0.25">
      <c r="B7724" s="22">
        <v>7719</v>
      </c>
      <c r="C7724" s="32">
        <v>95511</v>
      </c>
      <c r="D7724" s="33" t="s">
        <v>6058</v>
      </c>
      <c r="E7724" s="34">
        <v>-13.3</v>
      </c>
      <c r="F7724" s="34">
        <v>8.5</v>
      </c>
      <c r="G7724" s="35">
        <v>407</v>
      </c>
      <c r="H7724" s="35">
        <v>13</v>
      </c>
      <c r="I7724" s="36"/>
    </row>
    <row r="7725" spans="2:9" ht="15.75" thickTop="1" thickBot="1" x14ac:dyDescent="0.25">
      <c r="B7725" s="22">
        <v>7720</v>
      </c>
      <c r="C7725" s="32">
        <v>95512</v>
      </c>
      <c r="D7725" s="33" t="s">
        <v>6059</v>
      </c>
      <c r="E7725" s="34">
        <v>-12.6</v>
      </c>
      <c r="F7725" s="34">
        <v>8.8000000000000007</v>
      </c>
      <c r="G7725" s="35">
        <v>337</v>
      </c>
      <c r="H7725" s="35">
        <v>13</v>
      </c>
      <c r="I7725" s="36"/>
    </row>
    <row r="7726" spans="2:9" ht="15.75" thickTop="1" thickBot="1" x14ac:dyDescent="0.25">
      <c r="B7726" s="22">
        <v>7721</v>
      </c>
      <c r="C7726" s="32">
        <v>95514</v>
      </c>
      <c r="D7726" s="33" t="s">
        <v>6060</v>
      </c>
      <c r="E7726" s="34">
        <v>-13.9</v>
      </c>
      <c r="F7726" s="34">
        <v>8</v>
      </c>
      <c r="G7726" s="35">
        <v>491</v>
      </c>
      <c r="H7726" s="35">
        <v>10</v>
      </c>
      <c r="I7726" s="36"/>
    </row>
    <row r="7727" spans="2:9" ht="15.75" thickTop="1" thickBot="1" x14ac:dyDescent="0.25">
      <c r="B7727" s="22">
        <v>7722</v>
      </c>
      <c r="C7727" s="32">
        <v>95515</v>
      </c>
      <c r="D7727" s="33" t="s">
        <v>6061</v>
      </c>
      <c r="E7727" s="34">
        <v>-13.3</v>
      </c>
      <c r="F7727" s="34">
        <v>8.6999999999999993</v>
      </c>
      <c r="G7727" s="35">
        <v>382</v>
      </c>
      <c r="H7727" s="35">
        <v>13</v>
      </c>
      <c r="I7727" s="36"/>
    </row>
    <row r="7728" spans="2:9" ht="15.75" thickTop="1" thickBot="1" x14ac:dyDescent="0.25">
      <c r="B7728" s="22">
        <v>7723</v>
      </c>
      <c r="C7728" s="32">
        <v>95517</v>
      </c>
      <c r="D7728" s="33" t="s">
        <v>6062</v>
      </c>
      <c r="E7728" s="34">
        <v>-13.7</v>
      </c>
      <c r="F7728" s="34">
        <v>8.3000000000000007</v>
      </c>
      <c r="G7728" s="35">
        <v>435</v>
      </c>
      <c r="H7728" s="35">
        <v>10</v>
      </c>
      <c r="I7728" s="36"/>
    </row>
    <row r="7729" spans="2:9" ht="15.75" thickTop="1" thickBot="1" x14ac:dyDescent="0.25">
      <c r="B7729" s="22">
        <v>7724</v>
      </c>
      <c r="C7729" s="32">
        <v>95519</v>
      </c>
      <c r="D7729" s="33" t="s">
        <v>6063</v>
      </c>
      <c r="E7729" s="34">
        <v>-13.8</v>
      </c>
      <c r="F7729" s="34">
        <v>8.3000000000000007</v>
      </c>
      <c r="G7729" s="35">
        <v>432</v>
      </c>
      <c r="H7729" s="35">
        <v>10</v>
      </c>
      <c r="I7729" s="36"/>
    </row>
    <row r="7730" spans="2:9" ht="15.75" thickTop="1" thickBot="1" x14ac:dyDescent="0.25">
      <c r="B7730" s="22">
        <v>7725</v>
      </c>
      <c r="C7730" s="32">
        <v>95615</v>
      </c>
      <c r="D7730" s="33" t="s">
        <v>6064</v>
      </c>
      <c r="E7730" s="34">
        <v>-14.2</v>
      </c>
      <c r="F7730" s="34">
        <v>7.8</v>
      </c>
      <c r="G7730" s="35">
        <v>527</v>
      </c>
      <c r="H7730" s="35">
        <v>10</v>
      </c>
      <c r="I7730" s="36"/>
    </row>
    <row r="7731" spans="2:9" ht="15.75" thickTop="1" thickBot="1" x14ac:dyDescent="0.25">
      <c r="B7731" s="22">
        <v>7726</v>
      </c>
      <c r="C7731" s="32">
        <v>95632</v>
      </c>
      <c r="D7731" s="33" t="s">
        <v>6065</v>
      </c>
      <c r="E7731" s="34">
        <v>-14.2</v>
      </c>
      <c r="F7731" s="34">
        <v>7.7</v>
      </c>
      <c r="G7731" s="35">
        <v>532</v>
      </c>
      <c r="H7731" s="35">
        <v>10</v>
      </c>
      <c r="I7731" s="36"/>
    </row>
    <row r="7732" spans="2:9" ht="15.75" thickTop="1" thickBot="1" x14ac:dyDescent="0.25">
      <c r="B7732" s="22">
        <v>7727</v>
      </c>
      <c r="C7732" s="32">
        <v>95643</v>
      </c>
      <c r="D7732" s="33" t="s">
        <v>6066</v>
      </c>
      <c r="E7732" s="34">
        <v>-14.2</v>
      </c>
      <c r="F7732" s="34">
        <v>7.9</v>
      </c>
      <c r="G7732" s="35">
        <v>505</v>
      </c>
      <c r="H7732" s="35">
        <v>10</v>
      </c>
      <c r="I7732" s="36"/>
    </row>
    <row r="7733" spans="2:9" ht="15.75" thickTop="1" thickBot="1" x14ac:dyDescent="0.25">
      <c r="B7733" s="22">
        <v>7728</v>
      </c>
      <c r="C7733" s="32">
        <v>95652</v>
      </c>
      <c r="D7733" s="33" t="s">
        <v>6067</v>
      </c>
      <c r="E7733" s="34">
        <v>-14.6</v>
      </c>
      <c r="F7733" s="34">
        <v>8</v>
      </c>
      <c r="G7733" s="35">
        <v>479</v>
      </c>
      <c r="H7733" s="35">
        <v>10</v>
      </c>
      <c r="I7733" s="36"/>
    </row>
    <row r="7734" spans="2:9" ht="15.75" thickTop="1" thickBot="1" x14ac:dyDescent="0.25">
      <c r="B7734" s="22">
        <v>7729</v>
      </c>
      <c r="C7734" s="32">
        <v>95659</v>
      </c>
      <c r="D7734" s="33" t="s">
        <v>6068</v>
      </c>
      <c r="E7734" s="34">
        <v>-14.6</v>
      </c>
      <c r="F7734" s="34">
        <v>7.8</v>
      </c>
      <c r="G7734" s="35">
        <v>503</v>
      </c>
      <c r="H7734" s="35">
        <v>10</v>
      </c>
      <c r="I7734" s="36"/>
    </row>
    <row r="7735" spans="2:9" ht="15.75" thickTop="1" thickBot="1" x14ac:dyDescent="0.25">
      <c r="B7735" s="22">
        <v>7730</v>
      </c>
      <c r="C7735" s="32">
        <v>95666</v>
      </c>
      <c r="D7735" s="33" t="s">
        <v>6069</v>
      </c>
      <c r="E7735" s="34">
        <v>-14.5</v>
      </c>
      <c r="F7735" s="34">
        <v>7.9</v>
      </c>
      <c r="G7735" s="35">
        <v>493</v>
      </c>
      <c r="H7735" s="35">
        <v>10</v>
      </c>
      <c r="I7735" s="36"/>
    </row>
    <row r="7736" spans="2:9" ht="15.75" thickTop="1" thickBot="1" x14ac:dyDescent="0.25">
      <c r="B7736" s="22">
        <v>7731</v>
      </c>
      <c r="C7736" s="32">
        <v>95671</v>
      </c>
      <c r="D7736" s="33" t="s">
        <v>6070</v>
      </c>
      <c r="E7736" s="34">
        <v>-14.1</v>
      </c>
      <c r="F7736" s="34">
        <v>7.6</v>
      </c>
      <c r="G7736" s="35">
        <v>566</v>
      </c>
      <c r="H7736" s="35">
        <v>10</v>
      </c>
      <c r="I7736" s="36"/>
    </row>
    <row r="7737" spans="2:9" ht="15.75" thickTop="1" thickBot="1" x14ac:dyDescent="0.25">
      <c r="B7737" s="22">
        <v>7732</v>
      </c>
      <c r="C7737" s="32">
        <v>95676</v>
      </c>
      <c r="D7737" s="33" t="s">
        <v>6071</v>
      </c>
      <c r="E7737" s="34">
        <v>-14.3</v>
      </c>
      <c r="F7737" s="34">
        <v>7.9</v>
      </c>
      <c r="G7737" s="35">
        <v>512</v>
      </c>
      <c r="H7737" s="35">
        <v>10</v>
      </c>
      <c r="I7737" s="36"/>
    </row>
    <row r="7738" spans="2:9" ht="15.75" thickTop="1" thickBot="1" x14ac:dyDescent="0.25">
      <c r="B7738" s="22">
        <v>7733</v>
      </c>
      <c r="C7738" s="32">
        <v>95679</v>
      </c>
      <c r="D7738" s="33" t="s">
        <v>6072</v>
      </c>
      <c r="E7738" s="34">
        <v>-14.2</v>
      </c>
      <c r="F7738" s="34">
        <v>7.5</v>
      </c>
      <c r="G7738" s="35">
        <v>572</v>
      </c>
      <c r="H7738" s="35">
        <v>10</v>
      </c>
      <c r="I7738" s="36"/>
    </row>
    <row r="7739" spans="2:9" ht="15.75" thickTop="1" thickBot="1" x14ac:dyDescent="0.25">
      <c r="B7739" s="22">
        <v>7734</v>
      </c>
      <c r="C7739" s="32">
        <v>95680</v>
      </c>
      <c r="D7739" s="33" t="s">
        <v>6073</v>
      </c>
      <c r="E7739" s="34">
        <v>-14.5</v>
      </c>
      <c r="F7739" s="34">
        <v>7.2</v>
      </c>
      <c r="G7739" s="35">
        <v>617</v>
      </c>
      <c r="H7739" s="35">
        <v>10</v>
      </c>
      <c r="I7739" s="36"/>
    </row>
    <row r="7740" spans="2:9" ht="15.75" thickTop="1" thickBot="1" x14ac:dyDescent="0.25">
      <c r="B7740" s="22">
        <v>7735</v>
      </c>
      <c r="C7740" s="32">
        <v>95682</v>
      </c>
      <c r="D7740" s="33" t="s">
        <v>6074</v>
      </c>
      <c r="E7740" s="34">
        <v>-14.2</v>
      </c>
      <c r="F7740" s="34">
        <v>7.4</v>
      </c>
      <c r="G7740" s="35">
        <v>594</v>
      </c>
      <c r="H7740" s="35">
        <v>10</v>
      </c>
      <c r="I7740" s="36"/>
    </row>
    <row r="7741" spans="2:9" ht="15.75" thickTop="1" thickBot="1" x14ac:dyDescent="0.25">
      <c r="B7741" s="22">
        <v>7736</v>
      </c>
      <c r="C7741" s="32">
        <v>95683</v>
      </c>
      <c r="D7741" s="33" t="s">
        <v>6075</v>
      </c>
      <c r="E7741" s="34">
        <v>-14.2</v>
      </c>
      <c r="F7741" s="34">
        <v>7.7</v>
      </c>
      <c r="G7741" s="35">
        <v>530</v>
      </c>
      <c r="H7741" s="35">
        <v>10</v>
      </c>
      <c r="I7741" s="36"/>
    </row>
    <row r="7742" spans="2:9" ht="15.75" thickTop="1" thickBot="1" x14ac:dyDescent="0.25">
      <c r="B7742" s="22">
        <v>7737</v>
      </c>
      <c r="C7742" s="32">
        <v>95685</v>
      </c>
      <c r="D7742" s="33" t="s">
        <v>4773</v>
      </c>
      <c r="E7742" s="34">
        <v>-14.1</v>
      </c>
      <c r="F7742" s="34">
        <v>7.9</v>
      </c>
      <c r="G7742" s="35">
        <v>503</v>
      </c>
      <c r="H7742" s="35">
        <v>10</v>
      </c>
      <c r="I7742" s="36"/>
    </row>
    <row r="7743" spans="2:9" ht="15.75" thickTop="1" thickBot="1" x14ac:dyDescent="0.25">
      <c r="B7743" s="22">
        <v>7738</v>
      </c>
      <c r="C7743" s="32">
        <v>95686</v>
      </c>
      <c r="D7743" s="33" t="s">
        <v>6076</v>
      </c>
      <c r="E7743" s="34">
        <v>-14.4</v>
      </c>
      <c r="F7743" s="34">
        <v>7</v>
      </c>
      <c r="G7743" s="35">
        <v>669</v>
      </c>
      <c r="H7743" s="35">
        <v>11</v>
      </c>
      <c r="I7743" s="36"/>
    </row>
    <row r="7744" spans="2:9" ht="15.75" thickTop="1" thickBot="1" x14ac:dyDescent="0.25">
      <c r="B7744" s="22">
        <v>7739</v>
      </c>
      <c r="C7744" s="32">
        <v>95688</v>
      </c>
      <c r="D7744" s="33" t="s">
        <v>6077</v>
      </c>
      <c r="E7744" s="34">
        <v>-14.3</v>
      </c>
      <c r="F7744" s="34">
        <v>7.2</v>
      </c>
      <c r="G7744" s="35">
        <v>626</v>
      </c>
      <c r="H7744" s="35">
        <v>10</v>
      </c>
      <c r="I7744" s="36"/>
    </row>
    <row r="7745" spans="2:9" ht="15.75" thickTop="1" thickBot="1" x14ac:dyDescent="0.25">
      <c r="B7745" s="22">
        <v>7740</v>
      </c>
      <c r="C7745" s="32">
        <v>95689</v>
      </c>
      <c r="D7745" s="33" t="s">
        <v>6078</v>
      </c>
      <c r="E7745" s="34">
        <v>-14.5</v>
      </c>
      <c r="F7745" s="34">
        <v>7</v>
      </c>
      <c r="G7745" s="35">
        <v>662</v>
      </c>
      <c r="H7745" s="35">
        <v>10</v>
      </c>
      <c r="I7745" s="36"/>
    </row>
    <row r="7746" spans="2:9" ht="15.75" thickTop="1" thickBot="1" x14ac:dyDescent="0.25">
      <c r="B7746" s="22">
        <v>7741</v>
      </c>
      <c r="C7746" s="32">
        <v>95691</v>
      </c>
      <c r="D7746" s="33" t="s">
        <v>6079</v>
      </c>
      <c r="E7746" s="34">
        <v>-14.6</v>
      </c>
      <c r="F7746" s="34">
        <v>7.4</v>
      </c>
      <c r="G7746" s="35">
        <v>572</v>
      </c>
      <c r="H7746" s="35">
        <v>10</v>
      </c>
      <c r="I7746" s="36"/>
    </row>
    <row r="7747" spans="2:9" ht="15.75" thickTop="1" thickBot="1" x14ac:dyDescent="0.25">
      <c r="B7747" s="22">
        <v>7742</v>
      </c>
      <c r="C7747" s="32">
        <v>95692</v>
      </c>
      <c r="D7747" s="33" t="s">
        <v>6080</v>
      </c>
      <c r="E7747" s="34">
        <v>-14.5</v>
      </c>
      <c r="F7747" s="34">
        <v>7.5</v>
      </c>
      <c r="G7747" s="35">
        <v>558</v>
      </c>
      <c r="H7747" s="35">
        <v>10</v>
      </c>
      <c r="I7747" s="36"/>
    </row>
    <row r="7748" spans="2:9" ht="15.75" thickTop="1" thickBot="1" x14ac:dyDescent="0.25">
      <c r="B7748" s="22">
        <v>7743</v>
      </c>
      <c r="C7748" s="32">
        <v>95694</v>
      </c>
      <c r="D7748" s="33" t="s">
        <v>6081</v>
      </c>
      <c r="E7748" s="34">
        <v>-14.3</v>
      </c>
      <c r="F7748" s="34">
        <v>7.3</v>
      </c>
      <c r="G7748" s="35">
        <v>608</v>
      </c>
      <c r="H7748" s="35">
        <v>10</v>
      </c>
      <c r="I7748" s="36"/>
    </row>
    <row r="7749" spans="2:9" ht="15.75" thickTop="1" thickBot="1" x14ac:dyDescent="0.25">
      <c r="B7749" s="22">
        <v>7744</v>
      </c>
      <c r="C7749" s="32">
        <v>95695</v>
      </c>
      <c r="D7749" s="33" t="s">
        <v>6082</v>
      </c>
      <c r="E7749" s="34">
        <v>-14.5</v>
      </c>
      <c r="F7749" s="34">
        <v>7.3</v>
      </c>
      <c r="G7749" s="35">
        <v>612</v>
      </c>
      <c r="H7749" s="35">
        <v>10</v>
      </c>
      <c r="I7749" s="36"/>
    </row>
    <row r="7750" spans="2:9" ht="15.75" thickTop="1" thickBot="1" x14ac:dyDescent="0.25">
      <c r="B7750" s="22">
        <v>7745</v>
      </c>
      <c r="C7750" s="32">
        <v>95697</v>
      </c>
      <c r="D7750" s="33" t="s">
        <v>6083</v>
      </c>
      <c r="E7750" s="34">
        <v>-14.3</v>
      </c>
      <c r="F7750" s="34">
        <v>7.2</v>
      </c>
      <c r="G7750" s="35">
        <v>632</v>
      </c>
      <c r="H7750" s="35">
        <v>10</v>
      </c>
      <c r="I7750" s="36"/>
    </row>
    <row r="7751" spans="2:9" ht="15.75" thickTop="1" thickBot="1" x14ac:dyDescent="0.25">
      <c r="B7751" s="22">
        <v>7746</v>
      </c>
      <c r="C7751" s="32">
        <v>95698</v>
      </c>
      <c r="D7751" s="33" t="s">
        <v>6084</v>
      </c>
      <c r="E7751" s="34">
        <v>-14.6</v>
      </c>
      <c r="F7751" s="34">
        <v>7.8</v>
      </c>
      <c r="G7751" s="35">
        <v>521</v>
      </c>
      <c r="H7751" s="35">
        <v>10</v>
      </c>
      <c r="I7751" s="36"/>
    </row>
    <row r="7752" spans="2:9" ht="15.75" thickTop="1" thickBot="1" x14ac:dyDescent="0.25">
      <c r="B7752" s="22">
        <v>7747</v>
      </c>
      <c r="C7752" s="32">
        <v>95700</v>
      </c>
      <c r="D7752" s="33" t="s">
        <v>6085</v>
      </c>
      <c r="E7752" s="34">
        <v>-14.3</v>
      </c>
      <c r="F7752" s="34">
        <v>7.3</v>
      </c>
      <c r="G7752" s="35">
        <v>610</v>
      </c>
      <c r="H7752" s="35">
        <v>10</v>
      </c>
      <c r="I7752" s="36"/>
    </row>
    <row r="7753" spans="2:9" ht="15.75" thickTop="1" thickBot="1" x14ac:dyDescent="0.25">
      <c r="B7753" s="22">
        <v>7748</v>
      </c>
      <c r="C7753" s="32">
        <v>95701</v>
      </c>
      <c r="D7753" s="33" t="s">
        <v>6086</v>
      </c>
      <c r="E7753" s="34">
        <v>-14.4</v>
      </c>
      <c r="F7753" s="34">
        <v>7.7</v>
      </c>
      <c r="G7753" s="35">
        <v>534</v>
      </c>
      <c r="H7753" s="35">
        <v>10</v>
      </c>
      <c r="I7753" s="36"/>
    </row>
    <row r="7754" spans="2:9" ht="15.75" thickTop="1" thickBot="1" x14ac:dyDescent="0.25">
      <c r="B7754" s="22">
        <v>7749</v>
      </c>
      <c r="C7754" s="32">
        <v>95703</v>
      </c>
      <c r="D7754" s="33" t="s">
        <v>6087</v>
      </c>
      <c r="E7754" s="34">
        <v>-14</v>
      </c>
      <c r="F7754" s="34">
        <v>7.7</v>
      </c>
      <c r="G7754" s="35">
        <v>546</v>
      </c>
      <c r="H7754" s="35">
        <v>10</v>
      </c>
      <c r="I7754" s="36"/>
    </row>
    <row r="7755" spans="2:9" ht="15.75" thickTop="1" thickBot="1" x14ac:dyDescent="0.25">
      <c r="B7755" s="22">
        <v>7750</v>
      </c>
      <c r="C7755" s="32">
        <v>95704</v>
      </c>
      <c r="D7755" s="33" t="s">
        <v>6088</v>
      </c>
      <c r="E7755" s="34">
        <v>-14.3</v>
      </c>
      <c r="F7755" s="34">
        <v>7.2</v>
      </c>
      <c r="G7755" s="35">
        <v>629</v>
      </c>
      <c r="H7755" s="35">
        <v>10</v>
      </c>
      <c r="I7755" s="36"/>
    </row>
    <row r="7756" spans="2:9" ht="15.75" thickTop="1" thickBot="1" x14ac:dyDescent="0.25">
      <c r="B7756" s="22">
        <v>7751</v>
      </c>
      <c r="C7756" s="32">
        <v>95706</v>
      </c>
      <c r="D7756" s="33" t="s">
        <v>6089</v>
      </c>
      <c r="E7756" s="34">
        <v>-14.8</v>
      </c>
      <c r="F7756" s="34">
        <v>7.8</v>
      </c>
      <c r="G7756" s="35">
        <v>507</v>
      </c>
      <c r="H7756" s="35">
        <v>10</v>
      </c>
      <c r="I7756" s="36"/>
    </row>
    <row r="7757" spans="2:9" ht="15.75" thickTop="1" thickBot="1" x14ac:dyDescent="0.25">
      <c r="B7757" s="22">
        <v>7752</v>
      </c>
      <c r="C7757" s="32">
        <v>95707</v>
      </c>
      <c r="D7757" s="33" t="s">
        <v>6090</v>
      </c>
      <c r="E7757" s="34">
        <v>-14.4</v>
      </c>
      <c r="F7757" s="34">
        <v>7.6</v>
      </c>
      <c r="G7757" s="35">
        <v>549</v>
      </c>
      <c r="H7757" s="35">
        <v>10</v>
      </c>
      <c r="I7757" s="36"/>
    </row>
    <row r="7758" spans="2:9" ht="15.75" thickTop="1" thickBot="1" x14ac:dyDescent="0.25">
      <c r="B7758" s="22">
        <v>7753</v>
      </c>
      <c r="C7758" s="32">
        <v>95709</v>
      </c>
      <c r="D7758" s="33" t="s">
        <v>6091</v>
      </c>
      <c r="E7758" s="34">
        <v>-14.3</v>
      </c>
      <c r="F7758" s="34">
        <v>7.2</v>
      </c>
      <c r="G7758" s="35">
        <v>633</v>
      </c>
      <c r="H7758" s="35">
        <v>10</v>
      </c>
      <c r="I7758" s="36"/>
    </row>
    <row r="7759" spans="2:9" ht="15.75" thickTop="1" thickBot="1" x14ac:dyDescent="0.25">
      <c r="B7759" s="22">
        <v>7754</v>
      </c>
      <c r="C7759" s="32">
        <v>96047</v>
      </c>
      <c r="D7759" s="33" t="s">
        <v>6092</v>
      </c>
      <c r="E7759" s="34">
        <v>-12.7</v>
      </c>
      <c r="F7759" s="34">
        <v>9.6</v>
      </c>
      <c r="G7759" s="35">
        <v>260</v>
      </c>
      <c r="H7759" s="35">
        <v>13</v>
      </c>
      <c r="I7759" s="36"/>
    </row>
    <row r="7760" spans="2:9" ht="15.75" thickTop="1" thickBot="1" x14ac:dyDescent="0.25">
      <c r="B7760" s="22">
        <v>7755</v>
      </c>
      <c r="C7760" s="32">
        <v>96049</v>
      </c>
      <c r="D7760" s="33" t="s">
        <v>6092</v>
      </c>
      <c r="E7760" s="34">
        <v>-13.3</v>
      </c>
      <c r="F7760" s="34">
        <v>8.9</v>
      </c>
      <c r="G7760" s="35">
        <v>331</v>
      </c>
      <c r="H7760" s="35">
        <v>13</v>
      </c>
      <c r="I7760" s="36"/>
    </row>
    <row r="7761" spans="2:9" ht="15.75" thickTop="1" thickBot="1" x14ac:dyDescent="0.25">
      <c r="B7761" s="22">
        <v>7756</v>
      </c>
      <c r="C7761" s="32">
        <v>96050</v>
      </c>
      <c r="D7761" s="33" t="s">
        <v>6092</v>
      </c>
      <c r="E7761" s="34">
        <v>-13.7</v>
      </c>
      <c r="F7761" s="34">
        <v>9.1999999999999993</v>
      </c>
      <c r="G7761" s="35">
        <v>248</v>
      </c>
      <c r="H7761" s="35">
        <v>13</v>
      </c>
      <c r="I7761" s="36"/>
    </row>
    <row r="7762" spans="2:9" ht="15.75" thickTop="1" thickBot="1" x14ac:dyDescent="0.25">
      <c r="B7762" s="22">
        <v>7757</v>
      </c>
      <c r="C7762" s="32">
        <v>96052</v>
      </c>
      <c r="D7762" s="33" t="s">
        <v>6092</v>
      </c>
      <c r="E7762" s="34">
        <v>-12.7</v>
      </c>
      <c r="F7762" s="34">
        <v>9.6</v>
      </c>
      <c r="G7762" s="35">
        <v>244</v>
      </c>
      <c r="H7762" s="35">
        <v>13</v>
      </c>
      <c r="I7762" s="36"/>
    </row>
    <row r="7763" spans="2:9" ht="15.75" thickTop="1" thickBot="1" x14ac:dyDescent="0.25">
      <c r="B7763" s="22">
        <v>7758</v>
      </c>
      <c r="C7763" s="32">
        <v>96103</v>
      </c>
      <c r="D7763" s="33" t="s">
        <v>6093</v>
      </c>
      <c r="E7763" s="34">
        <v>-13.5</v>
      </c>
      <c r="F7763" s="34">
        <v>9.3000000000000007</v>
      </c>
      <c r="G7763" s="35">
        <v>233</v>
      </c>
      <c r="H7763" s="35">
        <v>13</v>
      </c>
      <c r="I7763" s="36"/>
    </row>
    <row r="7764" spans="2:9" ht="15.75" thickTop="1" thickBot="1" x14ac:dyDescent="0.25">
      <c r="B7764" s="22">
        <v>7759</v>
      </c>
      <c r="C7764" s="32">
        <v>96106</v>
      </c>
      <c r="D7764" s="33" t="s">
        <v>6094</v>
      </c>
      <c r="E7764" s="34">
        <v>-12</v>
      </c>
      <c r="F7764" s="34">
        <v>9</v>
      </c>
      <c r="G7764" s="35">
        <v>297</v>
      </c>
      <c r="H7764" s="35">
        <v>13</v>
      </c>
      <c r="I7764" s="36"/>
    </row>
    <row r="7765" spans="2:9" ht="15.75" thickTop="1" thickBot="1" x14ac:dyDescent="0.25">
      <c r="B7765" s="22">
        <v>7760</v>
      </c>
      <c r="C7765" s="32">
        <v>96110</v>
      </c>
      <c r="D7765" s="33" t="s">
        <v>6095</v>
      </c>
      <c r="E7765" s="34">
        <v>-12.8</v>
      </c>
      <c r="F7765" s="34">
        <v>8.9</v>
      </c>
      <c r="G7765" s="35">
        <v>318</v>
      </c>
      <c r="H7765" s="35">
        <v>13</v>
      </c>
      <c r="I7765" s="36"/>
    </row>
    <row r="7766" spans="2:9" ht="15.75" thickTop="1" thickBot="1" x14ac:dyDescent="0.25">
      <c r="B7766" s="22">
        <v>7761</v>
      </c>
      <c r="C7766" s="32">
        <v>96114</v>
      </c>
      <c r="D7766" s="33" t="s">
        <v>6096</v>
      </c>
      <c r="E7766" s="34">
        <v>-13.5</v>
      </c>
      <c r="F7766" s="34">
        <v>9.3000000000000007</v>
      </c>
      <c r="G7766" s="35">
        <v>242</v>
      </c>
      <c r="H7766" s="35">
        <v>13</v>
      </c>
      <c r="I7766" s="36"/>
    </row>
    <row r="7767" spans="2:9" ht="15.75" thickTop="1" thickBot="1" x14ac:dyDescent="0.25">
      <c r="B7767" s="22">
        <v>7762</v>
      </c>
      <c r="C7767" s="32">
        <v>96117</v>
      </c>
      <c r="D7767" s="33" t="s">
        <v>6097</v>
      </c>
      <c r="E7767" s="34">
        <v>-13.2</v>
      </c>
      <c r="F7767" s="34">
        <v>9.1999999999999993</v>
      </c>
      <c r="G7767" s="35">
        <v>264</v>
      </c>
      <c r="H7767" s="35">
        <v>13</v>
      </c>
      <c r="I7767" s="36"/>
    </row>
    <row r="7768" spans="2:9" ht="15.75" thickTop="1" thickBot="1" x14ac:dyDescent="0.25">
      <c r="B7768" s="22">
        <v>7763</v>
      </c>
      <c r="C7768" s="32">
        <v>96120</v>
      </c>
      <c r="D7768" s="33" t="s">
        <v>6098</v>
      </c>
      <c r="E7768" s="34">
        <v>-13.2</v>
      </c>
      <c r="F7768" s="34">
        <v>9</v>
      </c>
      <c r="G7768" s="35">
        <v>297</v>
      </c>
      <c r="H7768" s="35">
        <v>13</v>
      </c>
      <c r="I7768" s="36"/>
    </row>
    <row r="7769" spans="2:9" ht="15.75" thickTop="1" thickBot="1" x14ac:dyDescent="0.25">
      <c r="B7769" s="22">
        <v>7764</v>
      </c>
      <c r="C7769" s="32">
        <v>96123</v>
      </c>
      <c r="D7769" s="33" t="s">
        <v>6099</v>
      </c>
      <c r="E7769" s="34">
        <v>-13.1</v>
      </c>
      <c r="F7769" s="34">
        <v>8.6999999999999993</v>
      </c>
      <c r="G7769" s="35">
        <v>351</v>
      </c>
      <c r="H7769" s="35">
        <v>13</v>
      </c>
      <c r="I7769" s="36"/>
    </row>
    <row r="7770" spans="2:9" ht="15.75" thickTop="1" thickBot="1" x14ac:dyDescent="0.25">
      <c r="B7770" s="22">
        <v>7765</v>
      </c>
      <c r="C7770" s="32">
        <v>96126</v>
      </c>
      <c r="D7770" s="33" t="s">
        <v>6100</v>
      </c>
      <c r="E7770" s="34">
        <v>-12.3</v>
      </c>
      <c r="F7770" s="34">
        <v>8.4</v>
      </c>
      <c r="G7770" s="35">
        <v>412</v>
      </c>
      <c r="H7770" s="35">
        <v>13</v>
      </c>
      <c r="I7770" s="36"/>
    </row>
    <row r="7771" spans="2:9" ht="15.75" thickTop="1" thickBot="1" x14ac:dyDescent="0.25">
      <c r="B7771" s="22">
        <v>7766</v>
      </c>
      <c r="C7771" s="32">
        <v>96129</v>
      </c>
      <c r="D7771" s="33" t="s">
        <v>6101</v>
      </c>
      <c r="E7771" s="34">
        <v>-13.1</v>
      </c>
      <c r="F7771" s="34">
        <v>8.8000000000000007</v>
      </c>
      <c r="G7771" s="35">
        <v>341</v>
      </c>
      <c r="H7771" s="35">
        <v>13</v>
      </c>
      <c r="I7771" s="36"/>
    </row>
    <row r="7772" spans="2:9" ht="15.75" thickTop="1" thickBot="1" x14ac:dyDescent="0.25">
      <c r="B7772" s="22">
        <v>7767</v>
      </c>
      <c r="C7772" s="32">
        <v>96132</v>
      </c>
      <c r="D7772" s="33" t="s">
        <v>6102</v>
      </c>
      <c r="E7772" s="34">
        <v>-13</v>
      </c>
      <c r="F7772" s="34">
        <v>8.9</v>
      </c>
      <c r="G7772" s="35">
        <v>344</v>
      </c>
      <c r="H7772" s="35">
        <v>13</v>
      </c>
      <c r="I7772" s="36"/>
    </row>
    <row r="7773" spans="2:9" ht="15.75" thickTop="1" thickBot="1" x14ac:dyDescent="0.25">
      <c r="B7773" s="22">
        <v>7768</v>
      </c>
      <c r="C7773" s="32">
        <v>96135</v>
      </c>
      <c r="D7773" s="33" t="s">
        <v>6103</v>
      </c>
      <c r="E7773" s="34">
        <v>-13.3</v>
      </c>
      <c r="F7773" s="34">
        <v>9.1999999999999993</v>
      </c>
      <c r="G7773" s="35">
        <v>258</v>
      </c>
      <c r="H7773" s="35">
        <v>13</v>
      </c>
      <c r="I7773" s="36"/>
    </row>
    <row r="7774" spans="2:9" ht="15.75" thickTop="1" thickBot="1" x14ac:dyDescent="0.25">
      <c r="B7774" s="22">
        <v>7769</v>
      </c>
      <c r="C7774" s="32">
        <v>96138</v>
      </c>
      <c r="D7774" s="33" t="s">
        <v>6104</v>
      </c>
      <c r="E7774" s="34">
        <v>-13.1</v>
      </c>
      <c r="F7774" s="34">
        <v>9.1999999999999993</v>
      </c>
      <c r="G7774" s="35">
        <v>280</v>
      </c>
      <c r="H7774" s="35">
        <v>13</v>
      </c>
      <c r="I7774" s="36"/>
    </row>
    <row r="7775" spans="2:9" ht="15.75" thickTop="1" thickBot="1" x14ac:dyDescent="0.25">
      <c r="B7775" s="22">
        <v>7770</v>
      </c>
      <c r="C7775" s="32">
        <v>96142</v>
      </c>
      <c r="D7775" s="33" t="s">
        <v>6105</v>
      </c>
      <c r="E7775" s="34">
        <v>-13</v>
      </c>
      <c r="F7775" s="34">
        <v>8.5</v>
      </c>
      <c r="G7775" s="35">
        <v>400</v>
      </c>
      <c r="H7775" s="35">
        <v>13</v>
      </c>
      <c r="I7775" s="36"/>
    </row>
    <row r="7776" spans="2:9" ht="15.75" thickTop="1" thickBot="1" x14ac:dyDescent="0.25">
      <c r="B7776" s="22">
        <v>7771</v>
      </c>
      <c r="C7776" s="32">
        <v>96145</v>
      </c>
      <c r="D7776" s="33" t="s">
        <v>6106</v>
      </c>
      <c r="E7776" s="34">
        <v>-12</v>
      </c>
      <c r="F7776" s="34">
        <v>8.8000000000000007</v>
      </c>
      <c r="G7776" s="35">
        <v>345</v>
      </c>
      <c r="H7776" s="35">
        <v>13</v>
      </c>
      <c r="I7776" s="36"/>
    </row>
    <row r="7777" spans="2:9" ht="15.75" thickTop="1" thickBot="1" x14ac:dyDescent="0.25">
      <c r="B7777" s="22">
        <v>7772</v>
      </c>
      <c r="C7777" s="32">
        <v>96146</v>
      </c>
      <c r="D7777" s="33" t="s">
        <v>5713</v>
      </c>
      <c r="E7777" s="34">
        <v>-13.3</v>
      </c>
      <c r="F7777" s="34">
        <v>9.1999999999999993</v>
      </c>
      <c r="G7777" s="35">
        <v>261</v>
      </c>
      <c r="H7777" s="35">
        <v>13</v>
      </c>
      <c r="I7777" s="36"/>
    </row>
    <row r="7778" spans="2:9" ht="15.75" thickTop="1" thickBot="1" x14ac:dyDescent="0.25">
      <c r="B7778" s="22">
        <v>7773</v>
      </c>
      <c r="C7778" s="32">
        <v>96148</v>
      </c>
      <c r="D7778" s="33" t="s">
        <v>6107</v>
      </c>
      <c r="E7778" s="34">
        <v>-12.6</v>
      </c>
      <c r="F7778" s="34">
        <v>8.8000000000000007</v>
      </c>
      <c r="G7778" s="35">
        <v>348</v>
      </c>
      <c r="H7778" s="35">
        <v>13</v>
      </c>
      <c r="I7778" s="36"/>
    </row>
    <row r="7779" spans="2:9" ht="15.75" thickTop="1" thickBot="1" x14ac:dyDescent="0.25">
      <c r="B7779" s="22">
        <v>7774</v>
      </c>
      <c r="C7779" s="32">
        <v>96149</v>
      </c>
      <c r="D7779" s="33" t="s">
        <v>6108</v>
      </c>
      <c r="E7779" s="34">
        <v>-13.3</v>
      </c>
      <c r="F7779" s="34">
        <v>9.1</v>
      </c>
      <c r="G7779" s="35">
        <v>267</v>
      </c>
      <c r="H7779" s="35">
        <v>13</v>
      </c>
      <c r="I7779" s="36"/>
    </row>
    <row r="7780" spans="2:9" ht="15.75" thickTop="1" thickBot="1" x14ac:dyDescent="0.25">
      <c r="B7780" s="22">
        <v>7775</v>
      </c>
      <c r="C7780" s="32">
        <v>96151</v>
      </c>
      <c r="D7780" s="33" t="s">
        <v>6109</v>
      </c>
      <c r="E7780" s="34">
        <v>-12.2</v>
      </c>
      <c r="F7780" s="34">
        <v>8.9</v>
      </c>
      <c r="G7780" s="35">
        <v>317</v>
      </c>
      <c r="H7780" s="35">
        <v>13</v>
      </c>
      <c r="I7780" s="36"/>
    </row>
    <row r="7781" spans="2:9" ht="15.75" thickTop="1" thickBot="1" x14ac:dyDescent="0.25">
      <c r="B7781" s="22">
        <v>7776</v>
      </c>
      <c r="C7781" s="32">
        <v>96152</v>
      </c>
      <c r="D7781" s="33" t="s">
        <v>6110</v>
      </c>
      <c r="E7781" s="34">
        <v>-12.7</v>
      </c>
      <c r="F7781" s="34">
        <v>9.1999999999999993</v>
      </c>
      <c r="G7781" s="35">
        <v>315</v>
      </c>
      <c r="H7781" s="35">
        <v>13</v>
      </c>
      <c r="I7781" s="36"/>
    </row>
    <row r="7782" spans="2:9" ht="15.75" thickTop="1" thickBot="1" x14ac:dyDescent="0.25">
      <c r="B7782" s="22">
        <v>7777</v>
      </c>
      <c r="C7782" s="32">
        <v>96154</v>
      </c>
      <c r="D7782" s="33" t="s">
        <v>6111</v>
      </c>
      <c r="E7782" s="34">
        <v>-12.7</v>
      </c>
      <c r="F7782" s="34">
        <v>9</v>
      </c>
      <c r="G7782" s="35">
        <v>324</v>
      </c>
      <c r="H7782" s="35">
        <v>13</v>
      </c>
      <c r="I7782" s="36"/>
    </row>
    <row r="7783" spans="2:9" ht="15.75" thickTop="1" thickBot="1" x14ac:dyDescent="0.25">
      <c r="B7783" s="22">
        <v>7778</v>
      </c>
      <c r="C7783" s="32">
        <v>96155</v>
      </c>
      <c r="D7783" s="33" t="s">
        <v>6112</v>
      </c>
      <c r="E7783" s="34">
        <v>-13.6</v>
      </c>
      <c r="F7783" s="34">
        <v>8.4</v>
      </c>
      <c r="G7783" s="35">
        <v>429</v>
      </c>
      <c r="H7783" s="35">
        <v>13</v>
      </c>
      <c r="I7783" s="36"/>
    </row>
    <row r="7784" spans="2:9" ht="15.75" thickTop="1" thickBot="1" x14ac:dyDescent="0.25">
      <c r="B7784" s="22">
        <v>7779</v>
      </c>
      <c r="C7784" s="32">
        <v>96157</v>
      </c>
      <c r="D7784" s="33" t="s">
        <v>6113</v>
      </c>
      <c r="E7784" s="34">
        <v>-12.3</v>
      </c>
      <c r="F7784" s="34">
        <v>9.1</v>
      </c>
      <c r="G7784" s="35">
        <v>315</v>
      </c>
      <c r="H7784" s="35">
        <v>13</v>
      </c>
      <c r="I7784" s="36"/>
    </row>
    <row r="7785" spans="2:9" ht="15.75" thickTop="1" thickBot="1" x14ac:dyDescent="0.25">
      <c r="B7785" s="22">
        <v>7780</v>
      </c>
      <c r="C7785" s="32">
        <v>96158</v>
      </c>
      <c r="D7785" s="33" t="s">
        <v>6114</v>
      </c>
      <c r="E7785" s="34">
        <v>-13.3</v>
      </c>
      <c r="F7785" s="34">
        <v>9.1</v>
      </c>
      <c r="G7785" s="35">
        <v>278</v>
      </c>
      <c r="H7785" s="35">
        <v>13</v>
      </c>
      <c r="I7785" s="36"/>
    </row>
    <row r="7786" spans="2:9" ht="15.75" thickTop="1" thickBot="1" x14ac:dyDescent="0.25">
      <c r="B7786" s="22">
        <v>7781</v>
      </c>
      <c r="C7786" s="32">
        <v>96160</v>
      </c>
      <c r="D7786" s="33" t="s">
        <v>6115</v>
      </c>
      <c r="E7786" s="34">
        <v>-13</v>
      </c>
      <c r="F7786" s="34">
        <v>8.9</v>
      </c>
      <c r="G7786" s="35">
        <v>392</v>
      </c>
      <c r="H7786" s="35">
        <v>13</v>
      </c>
      <c r="I7786" s="36"/>
    </row>
    <row r="7787" spans="2:9" ht="15.75" thickTop="1" thickBot="1" x14ac:dyDescent="0.25">
      <c r="B7787" s="22">
        <v>7782</v>
      </c>
      <c r="C7787" s="32">
        <v>96161</v>
      </c>
      <c r="D7787" s="33" t="s">
        <v>6116</v>
      </c>
      <c r="E7787" s="34">
        <v>-12.4</v>
      </c>
      <c r="F7787" s="34">
        <v>8.9</v>
      </c>
      <c r="G7787" s="35">
        <v>314</v>
      </c>
      <c r="H7787" s="35">
        <v>13</v>
      </c>
      <c r="I7787" s="36"/>
    </row>
    <row r="7788" spans="2:9" ht="15.75" thickTop="1" thickBot="1" x14ac:dyDescent="0.25">
      <c r="B7788" s="22">
        <v>7783</v>
      </c>
      <c r="C7788" s="32">
        <v>96163</v>
      </c>
      <c r="D7788" s="33" t="s">
        <v>4051</v>
      </c>
      <c r="E7788" s="34">
        <v>-13.5</v>
      </c>
      <c r="F7788" s="34">
        <v>9.1999999999999993</v>
      </c>
      <c r="G7788" s="35">
        <v>249</v>
      </c>
      <c r="H7788" s="35">
        <v>13</v>
      </c>
      <c r="I7788" s="36"/>
    </row>
    <row r="7789" spans="2:9" ht="15.75" thickTop="1" thickBot="1" x14ac:dyDescent="0.25">
      <c r="B7789" s="22">
        <v>7784</v>
      </c>
      <c r="C7789" s="32">
        <v>96164</v>
      </c>
      <c r="D7789" s="33" t="s">
        <v>6117</v>
      </c>
      <c r="E7789" s="34">
        <v>-13.5</v>
      </c>
      <c r="F7789" s="34">
        <v>9.1999999999999993</v>
      </c>
      <c r="G7789" s="35">
        <v>239</v>
      </c>
      <c r="H7789" s="35">
        <v>13</v>
      </c>
      <c r="I7789" s="36"/>
    </row>
    <row r="7790" spans="2:9" ht="15.75" thickTop="1" thickBot="1" x14ac:dyDescent="0.25">
      <c r="B7790" s="22">
        <v>7785</v>
      </c>
      <c r="C7790" s="32">
        <v>96166</v>
      </c>
      <c r="D7790" s="33" t="s">
        <v>6118</v>
      </c>
      <c r="E7790" s="34">
        <v>-12.4</v>
      </c>
      <c r="F7790" s="34">
        <v>8.6999999999999993</v>
      </c>
      <c r="G7790" s="35">
        <v>360</v>
      </c>
      <c r="H7790" s="35">
        <v>13</v>
      </c>
      <c r="I7790" s="36"/>
    </row>
    <row r="7791" spans="2:9" ht="15.75" thickTop="1" thickBot="1" x14ac:dyDescent="0.25">
      <c r="B7791" s="22">
        <v>7786</v>
      </c>
      <c r="C7791" s="32">
        <v>96167</v>
      </c>
      <c r="D7791" s="33" t="s">
        <v>6119</v>
      </c>
      <c r="E7791" s="34">
        <v>-13.1</v>
      </c>
      <c r="F7791" s="34">
        <v>8.1</v>
      </c>
      <c r="G7791" s="35">
        <v>471</v>
      </c>
      <c r="H7791" s="35">
        <v>13</v>
      </c>
      <c r="I7791" s="36"/>
    </row>
    <row r="7792" spans="2:9" ht="15.75" thickTop="1" thickBot="1" x14ac:dyDescent="0.25">
      <c r="B7792" s="22">
        <v>7787</v>
      </c>
      <c r="C7792" s="32">
        <v>96169</v>
      </c>
      <c r="D7792" s="33" t="s">
        <v>6120</v>
      </c>
      <c r="E7792" s="34">
        <v>-12.8</v>
      </c>
      <c r="F7792" s="34">
        <v>8.9</v>
      </c>
      <c r="G7792" s="35">
        <v>316</v>
      </c>
      <c r="H7792" s="35">
        <v>13</v>
      </c>
      <c r="I7792" s="36"/>
    </row>
    <row r="7793" spans="2:9" ht="15.75" thickTop="1" thickBot="1" x14ac:dyDescent="0.25">
      <c r="B7793" s="22">
        <v>7788</v>
      </c>
      <c r="C7793" s="32">
        <v>96170</v>
      </c>
      <c r="D7793" s="33" t="s">
        <v>6121</v>
      </c>
      <c r="E7793" s="34">
        <v>-12.5</v>
      </c>
      <c r="F7793" s="34">
        <v>9.1999999999999993</v>
      </c>
      <c r="G7793" s="35">
        <v>284</v>
      </c>
      <c r="H7793" s="35">
        <v>13</v>
      </c>
      <c r="I7793" s="36"/>
    </row>
    <row r="7794" spans="2:9" ht="15.75" thickTop="1" thickBot="1" x14ac:dyDescent="0.25">
      <c r="B7794" s="22">
        <v>7789</v>
      </c>
      <c r="C7794" s="32">
        <v>96172</v>
      </c>
      <c r="D7794" s="33" t="s">
        <v>3617</v>
      </c>
      <c r="E7794" s="34">
        <v>-13.1</v>
      </c>
      <c r="F7794" s="34">
        <v>9.1</v>
      </c>
      <c r="G7794" s="35">
        <v>321</v>
      </c>
      <c r="H7794" s="35">
        <v>13</v>
      </c>
      <c r="I7794" s="36"/>
    </row>
    <row r="7795" spans="2:9" ht="15.75" thickTop="1" thickBot="1" x14ac:dyDescent="0.25">
      <c r="B7795" s="22">
        <v>7790</v>
      </c>
      <c r="C7795" s="32">
        <v>96173</v>
      </c>
      <c r="D7795" s="33" t="s">
        <v>6122</v>
      </c>
      <c r="E7795" s="34">
        <v>-13.1</v>
      </c>
      <c r="F7795" s="34">
        <v>9.1</v>
      </c>
      <c r="G7795" s="35">
        <v>278</v>
      </c>
      <c r="H7795" s="35">
        <v>13</v>
      </c>
      <c r="I7795" s="36"/>
    </row>
    <row r="7796" spans="2:9" ht="15.75" thickTop="1" thickBot="1" x14ac:dyDescent="0.25">
      <c r="B7796" s="22">
        <v>7791</v>
      </c>
      <c r="C7796" s="32">
        <v>96175</v>
      </c>
      <c r="D7796" s="33" t="s">
        <v>6123</v>
      </c>
      <c r="E7796" s="34">
        <v>-13.7</v>
      </c>
      <c r="F7796" s="34">
        <v>9.1999999999999993</v>
      </c>
      <c r="G7796" s="35">
        <v>249</v>
      </c>
      <c r="H7796" s="35">
        <v>13</v>
      </c>
      <c r="I7796" s="36"/>
    </row>
    <row r="7797" spans="2:9" ht="15.75" thickTop="1" thickBot="1" x14ac:dyDescent="0.25">
      <c r="B7797" s="22">
        <v>7792</v>
      </c>
      <c r="C7797" s="32">
        <v>96176</v>
      </c>
      <c r="D7797" s="33" t="s">
        <v>6124</v>
      </c>
      <c r="E7797" s="34">
        <v>-12.1</v>
      </c>
      <c r="F7797" s="34">
        <v>8.9</v>
      </c>
      <c r="G7797" s="35">
        <v>312</v>
      </c>
      <c r="H7797" s="35">
        <v>13</v>
      </c>
      <c r="I7797" s="36"/>
    </row>
    <row r="7798" spans="2:9" ht="15.75" thickTop="1" thickBot="1" x14ac:dyDescent="0.25">
      <c r="B7798" s="22">
        <v>7793</v>
      </c>
      <c r="C7798" s="32">
        <v>96178</v>
      </c>
      <c r="D7798" s="33" t="s">
        <v>6125</v>
      </c>
      <c r="E7798" s="34">
        <v>-13</v>
      </c>
      <c r="F7798" s="34">
        <v>9.1999999999999993</v>
      </c>
      <c r="G7798" s="35">
        <v>280</v>
      </c>
      <c r="H7798" s="35">
        <v>13</v>
      </c>
      <c r="I7798" s="36"/>
    </row>
    <row r="7799" spans="2:9" ht="15.75" thickTop="1" thickBot="1" x14ac:dyDescent="0.25">
      <c r="B7799" s="22">
        <v>7794</v>
      </c>
      <c r="C7799" s="32">
        <v>96179</v>
      </c>
      <c r="D7799" s="33" t="s">
        <v>6126</v>
      </c>
      <c r="E7799" s="34">
        <v>-12.7</v>
      </c>
      <c r="F7799" s="34">
        <v>9.1</v>
      </c>
      <c r="G7799" s="35">
        <v>278</v>
      </c>
      <c r="H7799" s="35">
        <v>13</v>
      </c>
      <c r="I7799" s="36"/>
    </row>
    <row r="7800" spans="2:9" ht="15.75" thickTop="1" thickBot="1" x14ac:dyDescent="0.25">
      <c r="B7800" s="22">
        <v>7795</v>
      </c>
      <c r="C7800" s="32">
        <v>96181</v>
      </c>
      <c r="D7800" s="33" t="s">
        <v>6127</v>
      </c>
      <c r="E7800" s="34">
        <v>-12.6</v>
      </c>
      <c r="F7800" s="34">
        <v>8.8000000000000007</v>
      </c>
      <c r="G7800" s="35">
        <v>357</v>
      </c>
      <c r="H7800" s="35">
        <v>13</v>
      </c>
      <c r="I7800" s="36"/>
    </row>
    <row r="7801" spans="2:9" ht="15.75" thickTop="1" thickBot="1" x14ac:dyDescent="0.25">
      <c r="B7801" s="22">
        <v>7796</v>
      </c>
      <c r="C7801" s="32">
        <v>96182</v>
      </c>
      <c r="D7801" s="33" t="s">
        <v>6128</v>
      </c>
      <c r="E7801" s="34">
        <v>-12.8</v>
      </c>
      <c r="F7801" s="34">
        <v>9.1999999999999993</v>
      </c>
      <c r="G7801" s="35">
        <v>254</v>
      </c>
      <c r="H7801" s="35">
        <v>13</v>
      </c>
      <c r="I7801" s="36"/>
    </row>
    <row r="7802" spans="2:9" ht="15.75" thickTop="1" thickBot="1" x14ac:dyDescent="0.25">
      <c r="B7802" s="22">
        <v>7797</v>
      </c>
      <c r="C7802" s="32">
        <v>96184</v>
      </c>
      <c r="D7802" s="33" t="s">
        <v>6129</v>
      </c>
      <c r="E7802" s="34">
        <v>-12.4</v>
      </c>
      <c r="F7802" s="34">
        <v>9</v>
      </c>
      <c r="G7802" s="35">
        <v>296</v>
      </c>
      <c r="H7802" s="35">
        <v>13</v>
      </c>
      <c r="I7802" s="36"/>
    </row>
    <row r="7803" spans="2:9" ht="15.75" thickTop="1" thickBot="1" x14ac:dyDescent="0.25">
      <c r="B7803" s="22">
        <v>7798</v>
      </c>
      <c r="C7803" s="32">
        <v>96185</v>
      </c>
      <c r="D7803" s="33" t="s">
        <v>6130</v>
      </c>
      <c r="E7803" s="34">
        <v>-12.6</v>
      </c>
      <c r="F7803" s="34">
        <v>9.1999999999999993</v>
      </c>
      <c r="G7803" s="35">
        <v>274</v>
      </c>
      <c r="H7803" s="35">
        <v>13</v>
      </c>
      <c r="I7803" s="36"/>
    </row>
    <row r="7804" spans="2:9" ht="15.75" thickTop="1" thickBot="1" x14ac:dyDescent="0.25">
      <c r="B7804" s="22">
        <v>7799</v>
      </c>
      <c r="C7804" s="32">
        <v>96187</v>
      </c>
      <c r="D7804" s="33" t="s">
        <v>6131</v>
      </c>
      <c r="E7804" s="34">
        <v>-13.1</v>
      </c>
      <c r="F7804" s="34">
        <v>8.1</v>
      </c>
      <c r="G7804" s="35">
        <v>475</v>
      </c>
      <c r="H7804" s="35">
        <v>13</v>
      </c>
      <c r="I7804" s="36"/>
    </row>
    <row r="7805" spans="2:9" ht="15.75" thickTop="1" thickBot="1" x14ac:dyDescent="0.25">
      <c r="B7805" s="22">
        <v>7800</v>
      </c>
      <c r="C7805" s="32">
        <v>96188</v>
      </c>
      <c r="D7805" s="33" t="s">
        <v>6132</v>
      </c>
      <c r="E7805" s="34">
        <v>-13.1</v>
      </c>
      <c r="F7805" s="34">
        <v>9.1999999999999993</v>
      </c>
      <c r="G7805" s="35">
        <v>245</v>
      </c>
      <c r="H7805" s="35">
        <v>13</v>
      </c>
      <c r="I7805" s="36"/>
    </row>
    <row r="7806" spans="2:9" ht="15.75" thickTop="1" thickBot="1" x14ac:dyDescent="0.25">
      <c r="B7806" s="22">
        <v>7801</v>
      </c>
      <c r="C7806" s="32">
        <v>96190</v>
      </c>
      <c r="D7806" s="33" t="s">
        <v>6133</v>
      </c>
      <c r="E7806" s="34">
        <v>-12.1</v>
      </c>
      <c r="F7806" s="34">
        <v>9</v>
      </c>
      <c r="G7806" s="35">
        <v>297</v>
      </c>
      <c r="H7806" s="35">
        <v>13</v>
      </c>
      <c r="I7806" s="36"/>
    </row>
    <row r="7807" spans="2:9" ht="15.75" thickTop="1" thickBot="1" x14ac:dyDescent="0.25">
      <c r="B7807" s="22">
        <v>7802</v>
      </c>
      <c r="C7807" s="32">
        <v>96191</v>
      </c>
      <c r="D7807" s="33" t="s">
        <v>6134</v>
      </c>
      <c r="E7807" s="34">
        <v>-13.2</v>
      </c>
      <c r="F7807" s="34">
        <v>9.1999999999999993</v>
      </c>
      <c r="G7807" s="35">
        <v>250</v>
      </c>
      <c r="H7807" s="35">
        <v>13</v>
      </c>
      <c r="I7807" s="36"/>
    </row>
    <row r="7808" spans="2:9" ht="15.75" thickTop="1" thickBot="1" x14ac:dyDescent="0.25">
      <c r="B7808" s="22">
        <v>7803</v>
      </c>
      <c r="C7808" s="32">
        <v>96193</v>
      </c>
      <c r="D7808" s="33" t="s">
        <v>6135</v>
      </c>
      <c r="E7808" s="34">
        <v>-12.8</v>
      </c>
      <c r="F7808" s="34">
        <v>9.1999999999999993</v>
      </c>
      <c r="G7808" s="35">
        <v>279</v>
      </c>
      <c r="H7808" s="35">
        <v>13</v>
      </c>
      <c r="I7808" s="36"/>
    </row>
    <row r="7809" spans="2:9" ht="15.75" thickTop="1" thickBot="1" x14ac:dyDescent="0.25">
      <c r="B7809" s="22">
        <v>7804</v>
      </c>
      <c r="C7809" s="32">
        <v>96194</v>
      </c>
      <c r="D7809" s="33" t="s">
        <v>6136</v>
      </c>
      <c r="E7809" s="34">
        <v>-12.8</v>
      </c>
      <c r="F7809" s="34">
        <v>9</v>
      </c>
      <c r="G7809" s="35">
        <v>305</v>
      </c>
      <c r="H7809" s="35">
        <v>13</v>
      </c>
      <c r="I7809" s="36"/>
    </row>
    <row r="7810" spans="2:9" ht="15.75" thickTop="1" thickBot="1" x14ac:dyDescent="0.25">
      <c r="B7810" s="22">
        <v>7805</v>
      </c>
      <c r="C7810" s="32">
        <v>96196</v>
      </c>
      <c r="D7810" s="33" t="s">
        <v>6137</v>
      </c>
      <c r="E7810" s="34">
        <v>-13</v>
      </c>
      <c r="F7810" s="34">
        <v>8</v>
      </c>
      <c r="G7810" s="35">
        <v>488</v>
      </c>
      <c r="H7810" s="35">
        <v>13</v>
      </c>
      <c r="I7810" s="36"/>
    </row>
    <row r="7811" spans="2:9" ht="15.75" thickTop="1" thickBot="1" x14ac:dyDescent="0.25">
      <c r="B7811" s="22">
        <v>7806</v>
      </c>
      <c r="C7811" s="32">
        <v>96197</v>
      </c>
      <c r="D7811" s="33" t="s">
        <v>6138</v>
      </c>
      <c r="E7811" s="34">
        <v>-13.1</v>
      </c>
      <c r="F7811" s="34">
        <v>8.1</v>
      </c>
      <c r="G7811" s="35">
        <v>466</v>
      </c>
      <c r="H7811" s="35">
        <v>13</v>
      </c>
      <c r="I7811" s="36"/>
    </row>
    <row r="7812" spans="2:9" ht="15.75" thickTop="1" thickBot="1" x14ac:dyDescent="0.25">
      <c r="B7812" s="22">
        <v>7807</v>
      </c>
      <c r="C7812" s="32">
        <v>96199</v>
      </c>
      <c r="D7812" s="33" t="s">
        <v>6139</v>
      </c>
      <c r="E7812" s="34">
        <v>-13</v>
      </c>
      <c r="F7812" s="34">
        <v>9.1</v>
      </c>
      <c r="G7812" s="35">
        <v>259</v>
      </c>
      <c r="H7812" s="35">
        <v>13</v>
      </c>
      <c r="I7812" s="36"/>
    </row>
    <row r="7813" spans="2:9" ht="15.75" thickTop="1" thickBot="1" x14ac:dyDescent="0.25">
      <c r="B7813" s="22">
        <v>7808</v>
      </c>
      <c r="C7813" s="32">
        <v>96215</v>
      </c>
      <c r="D7813" s="33" t="s">
        <v>1945</v>
      </c>
      <c r="E7813" s="34">
        <v>-12</v>
      </c>
      <c r="F7813" s="34">
        <v>9.1</v>
      </c>
      <c r="G7813" s="35">
        <v>282</v>
      </c>
      <c r="H7813" s="35">
        <v>13</v>
      </c>
      <c r="I7813" s="36"/>
    </row>
    <row r="7814" spans="2:9" ht="15.75" thickTop="1" thickBot="1" x14ac:dyDescent="0.25">
      <c r="B7814" s="22">
        <v>7809</v>
      </c>
      <c r="C7814" s="32">
        <v>96224</v>
      </c>
      <c r="D7814" s="33" t="s">
        <v>6140</v>
      </c>
      <c r="E7814" s="34">
        <v>-12.6</v>
      </c>
      <c r="F7814" s="34">
        <v>8.5</v>
      </c>
      <c r="G7814" s="35">
        <v>396</v>
      </c>
      <c r="H7814" s="35">
        <v>13</v>
      </c>
      <c r="I7814" s="36"/>
    </row>
    <row r="7815" spans="2:9" ht="15.75" thickTop="1" thickBot="1" x14ac:dyDescent="0.25">
      <c r="B7815" s="22">
        <v>7810</v>
      </c>
      <c r="C7815" s="32">
        <v>96231</v>
      </c>
      <c r="D7815" s="33" t="s">
        <v>6141</v>
      </c>
      <c r="E7815" s="34">
        <v>-12.2</v>
      </c>
      <c r="F7815" s="34">
        <v>8.8000000000000007</v>
      </c>
      <c r="G7815" s="35">
        <v>329</v>
      </c>
      <c r="H7815" s="35">
        <v>13</v>
      </c>
      <c r="I7815" s="36"/>
    </row>
    <row r="7816" spans="2:9" ht="15.75" thickTop="1" thickBot="1" x14ac:dyDescent="0.25">
      <c r="B7816" s="22">
        <v>7811</v>
      </c>
      <c r="C7816" s="32">
        <v>96237</v>
      </c>
      <c r="D7816" s="33" t="s">
        <v>6142</v>
      </c>
      <c r="E7816" s="34">
        <v>-12.1</v>
      </c>
      <c r="F7816" s="34">
        <v>8.6999999999999993</v>
      </c>
      <c r="G7816" s="35">
        <v>349</v>
      </c>
      <c r="H7816" s="35">
        <v>13</v>
      </c>
      <c r="I7816" s="36"/>
    </row>
    <row r="7817" spans="2:9" ht="15.75" thickTop="1" thickBot="1" x14ac:dyDescent="0.25">
      <c r="B7817" s="22">
        <v>7812</v>
      </c>
      <c r="C7817" s="32">
        <v>96242</v>
      </c>
      <c r="D7817" s="33" t="s">
        <v>6143</v>
      </c>
      <c r="E7817" s="34">
        <v>-12.3</v>
      </c>
      <c r="F7817" s="34">
        <v>8.5</v>
      </c>
      <c r="G7817" s="35">
        <v>380</v>
      </c>
      <c r="H7817" s="35">
        <v>13</v>
      </c>
      <c r="I7817" s="36"/>
    </row>
    <row r="7818" spans="2:9" ht="15.75" thickTop="1" thickBot="1" x14ac:dyDescent="0.25">
      <c r="B7818" s="22">
        <v>7813</v>
      </c>
      <c r="C7818" s="32">
        <v>96247</v>
      </c>
      <c r="D7818" s="33" t="s">
        <v>6144</v>
      </c>
      <c r="E7818" s="34">
        <v>-12</v>
      </c>
      <c r="F7818" s="34">
        <v>9.1</v>
      </c>
      <c r="G7818" s="35">
        <v>276</v>
      </c>
      <c r="H7818" s="35">
        <v>13</v>
      </c>
      <c r="I7818" s="36"/>
    </row>
    <row r="7819" spans="2:9" ht="15.75" thickTop="1" thickBot="1" x14ac:dyDescent="0.25">
      <c r="B7819" s="22">
        <v>7814</v>
      </c>
      <c r="C7819" s="32">
        <v>96250</v>
      </c>
      <c r="D7819" s="33" t="s">
        <v>6145</v>
      </c>
      <c r="E7819" s="34">
        <v>-12.7</v>
      </c>
      <c r="F7819" s="34">
        <v>9.1</v>
      </c>
      <c r="G7819" s="35">
        <v>268</v>
      </c>
      <c r="H7819" s="35">
        <v>13</v>
      </c>
      <c r="I7819" s="36"/>
    </row>
    <row r="7820" spans="2:9" ht="15.75" thickTop="1" thickBot="1" x14ac:dyDescent="0.25">
      <c r="B7820" s="22">
        <v>7815</v>
      </c>
      <c r="C7820" s="32">
        <v>96253</v>
      </c>
      <c r="D7820" s="33" t="s">
        <v>6146</v>
      </c>
      <c r="E7820" s="34">
        <v>-11.8</v>
      </c>
      <c r="F7820" s="34">
        <v>9.1</v>
      </c>
      <c r="G7820" s="35">
        <v>281</v>
      </c>
      <c r="H7820" s="35">
        <v>13</v>
      </c>
      <c r="I7820" s="36"/>
    </row>
    <row r="7821" spans="2:9" ht="15.75" thickTop="1" thickBot="1" x14ac:dyDescent="0.25">
      <c r="B7821" s="22">
        <v>7816</v>
      </c>
      <c r="C7821" s="32">
        <v>96257</v>
      </c>
      <c r="D7821" s="33" t="s">
        <v>6147</v>
      </c>
      <c r="E7821" s="34">
        <v>-12</v>
      </c>
      <c r="F7821" s="34">
        <v>9.1</v>
      </c>
      <c r="G7821" s="35">
        <v>275</v>
      </c>
      <c r="H7821" s="35">
        <v>13</v>
      </c>
      <c r="I7821" s="36"/>
    </row>
    <row r="7822" spans="2:9" ht="15.75" thickTop="1" thickBot="1" x14ac:dyDescent="0.25">
      <c r="B7822" s="22">
        <v>7817</v>
      </c>
      <c r="C7822" s="32">
        <v>96260</v>
      </c>
      <c r="D7822" s="33" t="s">
        <v>6148</v>
      </c>
      <c r="E7822" s="34">
        <v>-12.8</v>
      </c>
      <c r="F7822" s="34">
        <v>8.1</v>
      </c>
      <c r="G7822" s="35">
        <v>469</v>
      </c>
      <c r="H7822" s="35">
        <v>13</v>
      </c>
      <c r="I7822" s="36"/>
    </row>
    <row r="7823" spans="2:9" ht="15.75" thickTop="1" thickBot="1" x14ac:dyDescent="0.25">
      <c r="B7823" s="22">
        <v>7818</v>
      </c>
      <c r="C7823" s="32">
        <v>96264</v>
      </c>
      <c r="D7823" s="33" t="s">
        <v>6149</v>
      </c>
      <c r="E7823" s="34">
        <v>-12.1</v>
      </c>
      <c r="F7823" s="34">
        <v>9</v>
      </c>
      <c r="G7823" s="35">
        <v>298</v>
      </c>
      <c r="H7823" s="35">
        <v>13</v>
      </c>
      <c r="I7823" s="36"/>
    </row>
    <row r="7824" spans="2:9" ht="15.75" thickTop="1" thickBot="1" x14ac:dyDescent="0.25">
      <c r="B7824" s="22">
        <v>7819</v>
      </c>
      <c r="C7824" s="32">
        <v>96268</v>
      </c>
      <c r="D7824" s="33" t="s">
        <v>6150</v>
      </c>
      <c r="E7824" s="34">
        <v>-12.1</v>
      </c>
      <c r="F7824" s="34">
        <v>8.8000000000000007</v>
      </c>
      <c r="G7824" s="35">
        <v>315</v>
      </c>
      <c r="H7824" s="35">
        <v>13</v>
      </c>
      <c r="I7824" s="36"/>
    </row>
    <row r="7825" spans="2:9" ht="15.75" thickTop="1" thickBot="1" x14ac:dyDescent="0.25">
      <c r="B7825" s="22">
        <v>7820</v>
      </c>
      <c r="C7825" s="32">
        <v>96269</v>
      </c>
      <c r="D7825" s="33" t="s">
        <v>6151</v>
      </c>
      <c r="E7825" s="34">
        <v>-12</v>
      </c>
      <c r="F7825" s="34">
        <v>8.8000000000000007</v>
      </c>
      <c r="G7825" s="35">
        <v>330</v>
      </c>
      <c r="H7825" s="35">
        <v>13</v>
      </c>
      <c r="I7825" s="36"/>
    </row>
    <row r="7826" spans="2:9" ht="15.75" thickTop="1" thickBot="1" x14ac:dyDescent="0.25">
      <c r="B7826" s="22">
        <v>7821</v>
      </c>
      <c r="C7826" s="32">
        <v>96271</v>
      </c>
      <c r="D7826" s="33" t="s">
        <v>6152</v>
      </c>
      <c r="E7826" s="34">
        <v>-12.1</v>
      </c>
      <c r="F7826" s="34">
        <v>8.8000000000000007</v>
      </c>
      <c r="G7826" s="35">
        <v>336</v>
      </c>
      <c r="H7826" s="35">
        <v>13</v>
      </c>
      <c r="I7826" s="36"/>
    </row>
    <row r="7827" spans="2:9" ht="15.75" thickTop="1" thickBot="1" x14ac:dyDescent="0.25">
      <c r="B7827" s="22">
        <v>7822</v>
      </c>
      <c r="C7827" s="32">
        <v>96272</v>
      </c>
      <c r="D7827" s="33" t="s">
        <v>6153</v>
      </c>
      <c r="E7827" s="34">
        <v>-12.1</v>
      </c>
      <c r="F7827" s="34">
        <v>8.8000000000000007</v>
      </c>
      <c r="G7827" s="35">
        <v>324</v>
      </c>
      <c r="H7827" s="35">
        <v>13</v>
      </c>
      <c r="I7827" s="36"/>
    </row>
    <row r="7828" spans="2:9" ht="15.75" thickTop="1" thickBot="1" x14ac:dyDescent="0.25">
      <c r="B7828" s="22">
        <v>7823</v>
      </c>
      <c r="C7828" s="32">
        <v>96274</v>
      </c>
      <c r="D7828" s="33" t="s">
        <v>6154</v>
      </c>
      <c r="E7828" s="34">
        <v>-12</v>
      </c>
      <c r="F7828" s="34">
        <v>9.1</v>
      </c>
      <c r="G7828" s="35">
        <v>277</v>
      </c>
      <c r="H7828" s="35">
        <v>13</v>
      </c>
      <c r="I7828" s="36"/>
    </row>
    <row r="7829" spans="2:9" ht="15.75" thickTop="1" thickBot="1" x14ac:dyDescent="0.25">
      <c r="B7829" s="22">
        <v>7824</v>
      </c>
      <c r="C7829" s="32">
        <v>96275</v>
      </c>
      <c r="D7829" s="33" t="s">
        <v>6155</v>
      </c>
      <c r="E7829" s="34">
        <v>-12.1</v>
      </c>
      <c r="F7829" s="34">
        <v>9.1</v>
      </c>
      <c r="G7829" s="35">
        <v>270</v>
      </c>
      <c r="H7829" s="35">
        <v>13</v>
      </c>
      <c r="I7829" s="36"/>
    </row>
    <row r="7830" spans="2:9" ht="15.75" thickTop="1" thickBot="1" x14ac:dyDescent="0.25">
      <c r="B7830" s="22">
        <v>7825</v>
      </c>
      <c r="C7830" s="32">
        <v>96277</v>
      </c>
      <c r="D7830" s="33" t="s">
        <v>6156</v>
      </c>
      <c r="E7830" s="34">
        <v>-12</v>
      </c>
      <c r="F7830" s="34">
        <v>8.8000000000000007</v>
      </c>
      <c r="G7830" s="35">
        <v>328</v>
      </c>
      <c r="H7830" s="35">
        <v>13</v>
      </c>
      <c r="I7830" s="36"/>
    </row>
    <row r="7831" spans="2:9" ht="15.75" thickTop="1" thickBot="1" x14ac:dyDescent="0.25">
      <c r="B7831" s="22">
        <v>7826</v>
      </c>
      <c r="C7831" s="32">
        <v>96279</v>
      </c>
      <c r="D7831" s="33" t="s">
        <v>6157</v>
      </c>
      <c r="E7831" s="34">
        <v>-12.1</v>
      </c>
      <c r="F7831" s="34">
        <v>8.9</v>
      </c>
      <c r="G7831" s="35">
        <v>319</v>
      </c>
      <c r="H7831" s="35">
        <v>13</v>
      </c>
      <c r="I7831" s="36"/>
    </row>
    <row r="7832" spans="2:9" ht="15.75" thickTop="1" thickBot="1" x14ac:dyDescent="0.25">
      <c r="B7832" s="22">
        <v>7827</v>
      </c>
      <c r="C7832" s="32">
        <v>96317</v>
      </c>
      <c r="D7832" s="33" t="s">
        <v>6158</v>
      </c>
      <c r="E7832" s="34">
        <v>-12.7</v>
      </c>
      <c r="F7832" s="34">
        <v>8.5</v>
      </c>
      <c r="G7832" s="35">
        <v>390</v>
      </c>
      <c r="H7832" s="35">
        <v>13</v>
      </c>
      <c r="I7832" s="36"/>
    </row>
    <row r="7833" spans="2:9" ht="15.75" thickTop="1" thickBot="1" x14ac:dyDescent="0.25">
      <c r="B7833" s="22">
        <v>7828</v>
      </c>
      <c r="C7833" s="32">
        <v>96328</v>
      </c>
      <c r="D7833" s="33" t="s">
        <v>6159</v>
      </c>
      <c r="E7833" s="34">
        <v>-12.1</v>
      </c>
      <c r="F7833" s="34">
        <v>9</v>
      </c>
      <c r="G7833" s="35">
        <v>302</v>
      </c>
      <c r="H7833" s="35">
        <v>13</v>
      </c>
      <c r="I7833" s="36"/>
    </row>
    <row r="7834" spans="2:9" ht="15.75" thickTop="1" thickBot="1" x14ac:dyDescent="0.25">
      <c r="B7834" s="22">
        <v>7829</v>
      </c>
      <c r="C7834" s="32">
        <v>96332</v>
      </c>
      <c r="D7834" s="33" t="s">
        <v>6160</v>
      </c>
      <c r="E7834" s="34">
        <v>-12.6</v>
      </c>
      <c r="F7834" s="34">
        <v>8.4</v>
      </c>
      <c r="G7834" s="35">
        <v>392</v>
      </c>
      <c r="H7834" s="35">
        <v>10</v>
      </c>
      <c r="I7834" s="36"/>
    </row>
    <row r="7835" spans="2:9" ht="15.75" thickTop="1" thickBot="1" x14ac:dyDescent="0.25">
      <c r="B7835" s="22">
        <v>7830</v>
      </c>
      <c r="C7835" s="32">
        <v>96337</v>
      </c>
      <c r="D7835" s="33" t="s">
        <v>6161</v>
      </c>
      <c r="E7835" s="34">
        <v>-14.3</v>
      </c>
      <c r="F7835" s="34">
        <v>7.4</v>
      </c>
      <c r="G7835" s="35">
        <v>567</v>
      </c>
      <c r="H7835" s="35">
        <v>10</v>
      </c>
      <c r="I7835" s="36"/>
    </row>
    <row r="7836" spans="2:9" ht="15.75" thickTop="1" thickBot="1" x14ac:dyDescent="0.25">
      <c r="B7836" s="22">
        <v>7831</v>
      </c>
      <c r="C7836" s="32">
        <v>96342</v>
      </c>
      <c r="D7836" s="33" t="s">
        <v>6162</v>
      </c>
      <c r="E7836" s="34">
        <v>-12.2</v>
      </c>
      <c r="F7836" s="34">
        <v>8.6999999999999993</v>
      </c>
      <c r="G7836" s="35">
        <v>337</v>
      </c>
      <c r="H7836" s="35">
        <v>10</v>
      </c>
      <c r="I7836" s="36"/>
    </row>
    <row r="7837" spans="2:9" ht="15.75" thickTop="1" thickBot="1" x14ac:dyDescent="0.25">
      <c r="B7837" s="22">
        <v>7832</v>
      </c>
      <c r="C7837" s="32">
        <v>96346</v>
      </c>
      <c r="D7837" s="33" t="s">
        <v>6163</v>
      </c>
      <c r="E7837" s="34">
        <v>-13.7</v>
      </c>
      <c r="F7837" s="34">
        <v>7.8</v>
      </c>
      <c r="G7837" s="35">
        <v>517</v>
      </c>
      <c r="H7837" s="35">
        <v>10</v>
      </c>
      <c r="I7837" s="36"/>
    </row>
    <row r="7838" spans="2:9" ht="15.75" thickTop="1" thickBot="1" x14ac:dyDescent="0.25">
      <c r="B7838" s="22">
        <v>7833</v>
      </c>
      <c r="C7838" s="32">
        <v>96349</v>
      </c>
      <c r="D7838" s="33" t="s">
        <v>6164</v>
      </c>
      <c r="E7838" s="34">
        <v>-13.7</v>
      </c>
      <c r="F7838" s="34">
        <v>7.7</v>
      </c>
      <c r="G7838" s="35">
        <v>520</v>
      </c>
      <c r="H7838" s="35">
        <v>10</v>
      </c>
      <c r="I7838" s="36"/>
    </row>
    <row r="7839" spans="2:9" ht="15.75" thickTop="1" thickBot="1" x14ac:dyDescent="0.25">
      <c r="B7839" s="22">
        <v>7834</v>
      </c>
      <c r="C7839" s="32">
        <v>96352</v>
      </c>
      <c r="D7839" s="33" t="s">
        <v>6165</v>
      </c>
      <c r="E7839" s="34">
        <v>-13.8</v>
      </c>
      <c r="F7839" s="34">
        <v>7.5</v>
      </c>
      <c r="G7839" s="35">
        <v>560</v>
      </c>
      <c r="H7839" s="35">
        <v>10</v>
      </c>
      <c r="I7839" s="36"/>
    </row>
    <row r="7840" spans="2:9" ht="15.75" thickTop="1" thickBot="1" x14ac:dyDescent="0.25">
      <c r="B7840" s="22">
        <v>7835</v>
      </c>
      <c r="C7840" s="32">
        <v>96355</v>
      </c>
      <c r="D7840" s="33" t="s">
        <v>6166</v>
      </c>
      <c r="E7840" s="34">
        <v>-15.1</v>
      </c>
      <c r="F7840" s="34">
        <v>6.6</v>
      </c>
      <c r="G7840" s="35">
        <v>718</v>
      </c>
      <c r="H7840" s="35">
        <v>10</v>
      </c>
      <c r="I7840" s="36"/>
    </row>
    <row r="7841" spans="2:9" ht="15.75" thickTop="1" thickBot="1" x14ac:dyDescent="0.25">
      <c r="B7841" s="22">
        <v>7836</v>
      </c>
      <c r="C7841" s="32">
        <v>96358</v>
      </c>
      <c r="D7841" s="33" t="s">
        <v>6167</v>
      </c>
      <c r="E7841" s="34">
        <v>-14.3</v>
      </c>
      <c r="F7841" s="34">
        <v>7.3</v>
      </c>
      <c r="G7841" s="35">
        <v>587</v>
      </c>
      <c r="H7841" s="35">
        <v>10</v>
      </c>
      <c r="I7841" s="36"/>
    </row>
    <row r="7842" spans="2:9" ht="15.75" thickTop="1" thickBot="1" x14ac:dyDescent="0.25">
      <c r="B7842" s="22">
        <v>7837</v>
      </c>
      <c r="C7842" s="32">
        <v>96361</v>
      </c>
      <c r="D7842" s="33" t="s">
        <v>6168</v>
      </c>
      <c r="E7842" s="34">
        <v>-14.4</v>
      </c>
      <c r="F7842" s="34">
        <v>7.3</v>
      </c>
      <c r="G7842" s="35">
        <v>587</v>
      </c>
      <c r="H7842" s="35">
        <v>10</v>
      </c>
      <c r="I7842" s="36"/>
    </row>
    <row r="7843" spans="2:9" ht="15.75" thickTop="1" thickBot="1" x14ac:dyDescent="0.25">
      <c r="B7843" s="22">
        <v>7838</v>
      </c>
      <c r="C7843" s="32">
        <v>96364</v>
      </c>
      <c r="D7843" s="33" t="s">
        <v>6169</v>
      </c>
      <c r="E7843" s="34">
        <v>-12.7</v>
      </c>
      <c r="F7843" s="34">
        <v>8.3000000000000007</v>
      </c>
      <c r="G7843" s="35">
        <v>422</v>
      </c>
      <c r="H7843" s="35">
        <v>10</v>
      </c>
      <c r="I7843" s="36"/>
    </row>
    <row r="7844" spans="2:9" ht="15.75" thickTop="1" thickBot="1" x14ac:dyDescent="0.25">
      <c r="B7844" s="22">
        <v>7839</v>
      </c>
      <c r="C7844" s="32">
        <v>96365</v>
      </c>
      <c r="D7844" s="33" t="s">
        <v>6170</v>
      </c>
      <c r="E7844" s="34">
        <v>-13.7</v>
      </c>
      <c r="F7844" s="34">
        <v>7.9</v>
      </c>
      <c r="G7844" s="35">
        <v>491</v>
      </c>
      <c r="H7844" s="35">
        <v>10</v>
      </c>
      <c r="I7844" s="36"/>
    </row>
    <row r="7845" spans="2:9" ht="15.75" thickTop="1" thickBot="1" x14ac:dyDescent="0.25">
      <c r="B7845" s="22">
        <v>7840</v>
      </c>
      <c r="C7845" s="32">
        <v>96367</v>
      </c>
      <c r="D7845" s="33" t="s">
        <v>6171</v>
      </c>
      <c r="E7845" s="34">
        <v>-14.3</v>
      </c>
      <c r="F7845" s="34">
        <v>7.4</v>
      </c>
      <c r="G7845" s="35">
        <v>582</v>
      </c>
      <c r="H7845" s="35">
        <v>10</v>
      </c>
      <c r="I7845" s="36"/>
    </row>
    <row r="7846" spans="2:9" ht="15.75" thickTop="1" thickBot="1" x14ac:dyDescent="0.25">
      <c r="B7846" s="22">
        <v>7841</v>
      </c>
      <c r="C7846" s="32">
        <v>96369</v>
      </c>
      <c r="D7846" s="33" t="s">
        <v>6172</v>
      </c>
      <c r="E7846" s="34">
        <v>-12.5</v>
      </c>
      <c r="F7846" s="34">
        <v>8.5</v>
      </c>
      <c r="G7846" s="35">
        <v>375</v>
      </c>
      <c r="H7846" s="35">
        <v>13</v>
      </c>
      <c r="I7846" s="36"/>
    </row>
    <row r="7847" spans="2:9" ht="15.75" thickTop="1" thickBot="1" x14ac:dyDescent="0.25">
      <c r="B7847" s="22">
        <v>7842</v>
      </c>
      <c r="C7847" s="32">
        <v>96450</v>
      </c>
      <c r="D7847" s="33" t="s">
        <v>6173</v>
      </c>
      <c r="E7847" s="34">
        <v>-11</v>
      </c>
      <c r="F7847" s="34">
        <v>9.6</v>
      </c>
      <c r="G7847" s="35">
        <v>307</v>
      </c>
      <c r="H7847" s="35">
        <v>13</v>
      </c>
      <c r="I7847" s="36"/>
    </row>
    <row r="7848" spans="2:9" ht="15.75" thickTop="1" thickBot="1" x14ac:dyDescent="0.25">
      <c r="B7848" s="22">
        <v>7843</v>
      </c>
      <c r="C7848" s="32">
        <v>96465</v>
      </c>
      <c r="D7848" s="33" t="s">
        <v>6174</v>
      </c>
      <c r="E7848" s="34">
        <v>-12</v>
      </c>
      <c r="F7848" s="34">
        <v>8.8000000000000007</v>
      </c>
      <c r="G7848" s="35">
        <v>327</v>
      </c>
      <c r="H7848" s="35">
        <v>13</v>
      </c>
      <c r="I7848" s="36"/>
    </row>
    <row r="7849" spans="2:9" ht="15.75" thickTop="1" thickBot="1" x14ac:dyDescent="0.25">
      <c r="B7849" s="22">
        <v>7844</v>
      </c>
      <c r="C7849" s="32">
        <v>96472</v>
      </c>
      <c r="D7849" s="33" t="s">
        <v>6175</v>
      </c>
      <c r="E7849" s="34">
        <v>-12.3</v>
      </c>
      <c r="F7849" s="34">
        <v>8.6</v>
      </c>
      <c r="G7849" s="35">
        <v>375</v>
      </c>
      <c r="H7849" s="35">
        <v>13</v>
      </c>
      <c r="I7849" s="36"/>
    </row>
    <row r="7850" spans="2:9" ht="15.75" thickTop="1" thickBot="1" x14ac:dyDescent="0.25">
      <c r="B7850" s="22">
        <v>7845</v>
      </c>
      <c r="C7850" s="32">
        <v>96476</v>
      </c>
      <c r="D7850" s="33" t="s">
        <v>6176</v>
      </c>
      <c r="E7850" s="34">
        <v>-11.8</v>
      </c>
      <c r="F7850" s="34">
        <v>8.9</v>
      </c>
      <c r="G7850" s="35">
        <v>309</v>
      </c>
      <c r="H7850" s="35">
        <v>13</v>
      </c>
      <c r="I7850" s="36"/>
    </row>
    <row r="7851" spans="2:9" ht="15.75" thickTop="1" thickBot="1" x14ac:dyDescent="0.25">
      <c r="B7851" s="22">
        <v>7846</v>
      </c>
      <c r="C7851" s="32">
        <v>96479</v>
      </c>
      <c r="D7851" s="33" t="s">
        <v>6177</v>
      </c>
      <c r="E7851" s="34">
        <v>-11.8</v>
      </c>
      <c r="F7851" s="34">
        <v>9</v>
      </c>
      <c r="G7851" s="35">
        <v>300</v>
      </c>
      <c r="H7851" s="35">
        <v>13</v>
      </c>
      <c r="I7851" s="36"/>
    </row>
    <row r="7852" spans="2:9" ht="15.75" thickTop="1" thickBot="1" x14ac:dyDescent="0.25">
      <c r="B7852" s="22">
        <v>7847</v>
      </c>
      <c r="C7852" s="32">
        <v>96482</v>
      </c>
      <c r="D7852" s="33" t="s">
        <v>4047</v>
      </c>
      <c r="E7852" s="34">
        <v>-12</v>
      </c>
      <c r="F7852" s="34">
        <v>8.8000000000000007</v>
      </c>
      <c r="G7852" s="35">
        <v>326</v>
      </c>
      <c r="H7852" s="35">
        <v>13</v>
      </c>
      <c r="I7852" s="36"/>
    </row>
    <row r="7853" spans="2:9" ht="15.75" thickTop="1" thickBot="1" x14ac:dyDescent="0.25">
      <c r="B7853" s="22">
        <v>7848</v>
      </c>
      <c r="C7853" s="32">
        <v>96484</v>
      </c>
      <c r="D7853" s="33" t="s">
        <v>6178</v>
      </c>
      <c r="E7853" s="34">
        <v>-12.1</v>
      </c>
      <c r="F7853" s="34">
        <v>8.6</v>
      </c>
      <c r="G7853" s="35">
        <v>366</v>
      </c>
      <c r="H7853" s="35">
        <v>13</v>
      </c>
      <c r="I7853" s="36"/>
    </row>
    <row r="7854" spans="2:9" ht="15.75" thickTop="1" thickBot="1" x14ac:dyDescent="0.25">
      <c r="B7854" s="22">
        <v>7849</v>
      </c>
      <c r="C7854" s="32">
        <v>96486</v>
      </c>
      <c r="D7854" s="33" t="s">
        <v>2070</v>
      </c>
      <c r="E7854" s="34">
        <v>-12.8</v>
      </c>
      <c r="F7854" s="34">
        <v>8.1</v>
      </c>
      <c r="G7854" s="35">
        <v>468</v>
      </c>
      <c r="H7854" s="35">
        <v>13</v>
      </c>
      <c r="I7854" s="36"/>
    </row>
    <row r="7855" spans="2:9" ht="15.75" thickTop="1" thickBot="1" x14ac:dyDescent="0.25">
      <c r="B7855" s="22">
        <v>7850</v>
      </c>
      <c r="C7855" s="32">
        <v>96487</v>
      </c>
      <c r="D7855" s="33" t="s">
        <v>6179</v>
      </c>
      <c r="E7855" s="34">
        <v>-11.8</v>
      </c>
      <c r="F7855" s="34">
        <v>9</v>
      </c>
      <c r="G7855" s="35">
        <v>325</v>
      </c>
      <c r="H7855" s="35">
        <v>13</v>
      </c>
      <c r="I7855" s="36"/>
    </row>
    <row r="7856" spans="2:9" ht="15.75" thickTop="1" thickBot="1" x14ac:dyDescent="0.25">
      <c r="B7856" s="22">
        <v>7851</v>
      </c>
      <c r="C7856" s="32">
        <v>96489</v>
      </c>
      <c r="D7856" s="33" t="s">
        <v>6180</v>
      </c>
      <c r="E7856" s="34">
        <v>-11.8</v>
      </c>
      <c r="F7856" s="34">
        <v>9.1</v>
      </c>
      <c r="G7856" s="35">
        <v>287</v>
      </c>
      <c r="H7856" s="35">
        <v>13</v>
      </c>
      <c r="I7856" s="36"/>
    </row>
    <row r="7857" spans="2:9" ht="15.75" thickTop="1" thickBot="1" x14ac:dyDescent="0.25">
      <c r="B7857" s="22">
        <v>7852</v>
      </c>
      <c r="C7857" s="32">
        <v>96515</v>
      </c>
      <c r="D7857" s="33" t="s">
        <v>6181</v>
      </c>
      <c r="E7857" s="34">
        <v>-14.5</v>
      </c>
      <c r="F7857" s="34">
        <v>7</v>
      </c>
      <c r="G7857" s="35">
        <v>648</v>
      </c>
      <c r="H7857" s="35">
        <v>10</v>
      </c>
      <c r="I7857" s="36"/>
    </row>
    <row r="7858" spans="2:9" ht="15.75" thickTop="1" thickBot="1" x14ac:dyDescent="0.25">
      <c r="B7858" s="22">
        <v>7853</v>
      </c>
      <c r="C7858" s="32">
        <v>96523</v>
      </c>
      <c r="D7858" s="33" t="s">
        <v>4228</v>
      </c>
      <c r="E7858" s="34">
        <v>-13.7</v>
      </c>
      <c r="F7858" s="34">
        <v>7.6</v>
      </c>
      <c r="G7858" s="35">
        <v>531</v>
      </c>
      <c r="H7858" s="35">
        <v>10</v>
      </c>
      <c r="I7858" s="36"/>
    </row>
    <row r="7859" spans="2:9" ht="15.75" thickTop="1" thickBot="1" x14ac:dyDescent="0.25">
      <c r="B7859" s="22">
        <v>7854</v>
      </c>
      <c r="C7859" s="32">
        <v>96524</v>
      </c>
      <c r="D7859" s="33" t="s">
        <v>6182</v>
      </c>
      <c r="E7859" s="34">
        <v>-12.2</v>
      </c>
      <c r="F7859" s="34">
        <v>8.6999999999999993</v>
      </c>
      <c r="G7859" s="35">
        <v>345</v>
      </c>
      <c r="H7859" s="35">
        <v>13</v>
      </c>
      <c r="I7859" s="36"/>
    </row>
    <row r="7860" spans="2:9" ht="15.75" thickTop="1" thickBot="1" x14ac:dyDescent="0.25">
      <c r="B7860" s="22">
        <v>7855</v>
      </c>
      <c r="C7860" s="32">
        <v>96528</v>
      </c>
      <c r="D7860" s="33" t="s">
        <v>6183</v>
      </c>
      <c r="E7860" s="34">
        <v>-12.6</v>
      </c>
      <c r="F7860" s="34">
        <v>8.3000000000000007</v>
      </c>
      <c r="G7860" s="35">
        <v>412</v>
      </c>
      <c r="H7860" s="35">
        <v>10</v>
      </c>
      <c r="I7860" s="36"/>
    </row>
    <row r="7861" spans="2:9" ht="15.75" thickTop="1" thickBot="1" x14ac:dyDescent="0.25">
      <c r="B7861" s="22">
        <v>7856</v>
      </c>
      <c r="C7861" s="32">
        <v>97070</v>
      </c>
      <c r="D7861" s="33" t="s">
        <v>6184</v>
      </c>
      <c r="E7861" s="34">
        <v>-10.1</v>
      </c>
      <c r="F7861" s="34">
        <v>10.8</v>
      </c>
      <c r="G7861" s="35">
        <v>179</v>
      </c>
      <c r="H7861" s="35">
        <v>13</v>
      </c>
      <c r="I7861" s="36"/>
    </row>
    <row r="7862" spans="2:9" ht="15.75" thickTop="1" thickBot="1" x14ac:dyDescent="0.25">
      <c r="B7862" s="22">
        <v>7857</v>
      </c>
      <c r="C7862" s="32">
        <v>97072</v>
      </c>
      <c r="D7862" s="33" t="s">
        <v>6184</v>
      </c>
      <c r="E7862" s="34">
        <v>-10.4</v>
      </c>
      <c r="F7862" s="34">
        <v>10.6</v>
      </c>
      <c r="G7862" s="35">
        <v>180</v>
      </c>
      <c r="H7862" s="35">
        <v>13</v>
      </c>
      <c r="I7862" s="36"/>
    </row>
    <row r="7863" spans="2:9" ht="15.75" thickTop="1" thickBot="1" x14ac:dyDescent="0.25">
      <c r="B7863" s="22">
        <v>7858</v>
      </c>
      <c r="C7863" s="32">
        <v>97074</v>
      </c>
      <c r="D7863" s="33" t="s">
        <v>6184</v>
      </c>
      <c r="E7863" s="34">
        <v>-11.2</v>
      </c>
      <c r="F7863" s="34">
        <v>9.9</v>
      </c>
      <c r="G7863" s="35">
        <v>278</v>
      </c>
      <c r="H7863" s="35">
        <v>13</v>
      </c>
      <c r="I7863" s="36"/>
    </row>
    <row r="7864" spans="2:9" ht="15.75" thickTop="1" thickBot="1" x14ac:dyDescent="0.25">
      <c r="B7864" s="22">
        <v>7859</v>
      </c>
      <c r="C7864" s="32">
        <v>97076</v>
      </c>
      <c r="D7864" s="33" t="s">
        <v>6184</v>
      </c>
      <c r="E7864" s="34">
        <v>-11.2</v>
      </c>
      <c r="F7864" s="34">
        <v>9.9</v>
      </c>
      <c r="G7864" s="35">
        <v>240</v>
      </c>
      <c r="H7864" s="35">
        <v>13</v>
      </c>
      <c r="I7864" s="36"/>
    </row>
    <row r="7865" spans="2:9" ht="15.75" thickTop="1" thickBot="1" x14ac:dyDescent="0.25">
      <c r="B7865" s="22">
        <v>7860</v>
      </c>
      <c r="C7865" s="32">
        <v>97078</v>
      </c>
      <c r="D7865" s="33" t="s">
        <v>6184</v>
      </c>
      <c r="E7865" s="34">
        <v>-11.4</v>
      </c>
      <c r="F7865" s="34">
        <v>9.8000000000000007</v>
      </c>
      <c r="G7865" s="35">
        <v>246</v>
      </c>
      <c r="H7865" s="35">
        <v>13</v>
      </c>
      <c r="I7865" s="36"/>
    </row>
    <row r="7866" spans="2:9" ht="15.75" thickTop="1" thickBot="1" x14ac:dyDescent="0.25">
      <c r="B7866" s="22">
        <v>7861</v>
      </c>
      <c r="C7866" s="32">
        <v>97080</v>
      </c>
      <c r="D7866" s="33" t="s">
        <v>6184</v>
      </c>
      <c r="E7866" s="34">
        <v>-11</v>
      </c>
      <c r="F7866" s="34">
        <v>10.1</v>
      </c>
      <c r="G7866" s="35">
        <v>201</v>
      </c>
      <c r="H7866" s="35">
        <v>13</v>
      </c>
      <c r="I7866" s="36"/>
    </row>
    <row r="7867" spans="2:9" ht="15.75" thickTop="1" thickBot="1" x14ac:dyDescent="0.25">
      <c r="B7867" s="22">
        <v>7862</v>
      </c>
      <c r="C7867" s="32">
        <v>97082</v>
      </c>
      <c r="D7867" s="33" t="s">
        <v>6184</v>
      </c>
      <c r="E7867" s="34">
        <v>-11.3</v>
      </c>
      <c r="F7867" s="34">
        <v>9.8000000000000007</v>
      </c>
      <c r="G7867" s="35">
        <v>250</v>
      </c>
      <c r="H7867" s="35">
        <v>13</v>
      </c>
      <c r="I7867" s="36"/>
    </row>
    <row r="7868" spans="2:9" ht="15.75" thickTop="1" thickBot="1" x14ac:dyDescent="0.25">
      <c r="B7868" s="22">
        <v>7863</v>
      </c>
      <c r="C7868" s="32">
        <v>97084</v>
      </c>
      <c r="D7868" s="33" t="s">
        <v>6184</v>
      </c>
      <c r="E7868" s="34">
        <v>-11.3</v>
      </c>
      <c r="F7868" s="34">
        <v>9.9</v>
      </c>
      <c r="G7868" s="35">
        <v>234</v>
      </c>
      <c r="H7868" s="35">
        <v>13</v>
      </c>
      <c r="I7868" s="36"/>
    </row>
    <row r="7869" spans="2:9" ht="15.75" thickTop="1" thickBot="1" x14ac:dyDescent="0.25">
      <c r="B7869" s="22">
        <v>7864</v>
      </c>
      <c r="C7869" s="32">
        <v>97199</v>
      </c>
      <c r="D7869" s="33" t="s">
        <v>6185</v>
      </c>
      <c r="E7869" s="34">
        <v>-11.5</v>
      </c>
      <c r="F7869" s="34">
        <v>9.6999999999999993</v>
      </c>
      <c r="G7869" s="35">
        <v>275</v>
      </c>
      <c r="H7869" s="35">
        <v>13</v>
      </c>
      <c r="I7869" s="36"/>
    </row>
    <row r="7870" spans="2:9" ht="15.75" thickTop="1" thickBot="1" x14ac:dyDescent="0.25">
      <c r="B7870" s="22">
        <v>7865</v>
      </c>
      <c r="C7870" s="32">
        <v>97204</v>
      </c>
      <c r="D7870" s="33" t="s">
        <v>6186</v>
      </c>
      <c r="E7870" s="34">
        <v>-11.3</v>
      </c>
      <c r="F7870" s="34">
        <v>9.6999999999999993</v>
      </c>
      <c r="G7870" s="35">
        <v>291</v>
      </c>
      <c r="H7870" s="35">
        <v>13</v>
      </c>
      <c r="I7870" s="36"/>
    </row>
    <row r="7871" spans="2:9" ht="15.75" thickTop="1" thickBot="1" x14ac:dyDescent="0.25">
      <c r="B7871" s="22">
        <v>7866</v>
      </c>
      <c r="C7871" s="32">
        <v>97209</v>
      </c>
      <c r="D7871" s="33" t="s">
        <v>6187</v>
      </c>
      <c r="E7871" s="34">
        <v>-11.5</v>
      </c>
      <c r="F7871" s="34">
        <v>9.6999999999999993</v>
      </c>
      <c r="G7871" s="35">
        <v>271</v>
      </c>
      <c r="H7871" s="35">
        <v>13</v>
      </c>
      <c r="I7871" s="36"/>
    </row>
    <row r="7872" spans="2:9" ht="15.75" thickTop="1" thickBot="1" x14ac:dyDescent="0.25">
      <c r="B7872" s="22">
        <v>7867</v>
      </c>
      <c r="C7872" s="32">
        <v>97215</v>
      </c>
      <c r="D7872" s="33" t="s">
        <v>6188</v>
      </c>
      <c r="E7872" s="34">
        <v>-12.1</v>
      </c>
      <c r="F7872" s="34">
        <v>9.4</v>
      </c>
      <c r="G7872" s="35">
        <v>346</v>
      </c>
      <c r="H7872" s="35">
        <v>13</v>
      </c>
      <c r="I7872" s="36"/>
    </row>
    <row r="7873" spans="2:9" ht="15.75" thickTop="1" thickBot="1" x14ac:dyDescent="0.25">
      <c r="B7873" s="22">
        <v>7868</v>
      </c>
      <c r="C7873" s="32">
        <v>97218</v>
      </c>
      <c r="D7873" s="33" t="s">
        <v>6189</v>
      </c>
      <c r="E7873" s="34">
        <v>-11.6</v>
      </c>
      <c r="F7873" s="34">
        <v>9.6</v>
      </c>
      <c r="G7873" s="35">
        <v>295</v>
      </c>
      <c r="H7873" s="35">
        <v>13</v>
      </c>
      <c r="I7873" s="36"/>
    </row>
    <row r="7874" spans="2:9" ht="15.75" thickTop="1" thickBot="1" x14ac:dyDescent="0.25">
      <c r="B7874" s="22">
        <v>7869</v>
      </c>
      <c r="C7874" s="32">
        <v>97222</v>
      </c>
      <c r="D7874" s="33" t="s">
        <v>6190</v>
      </c>
      <c r="E7874" s="34">
        <v>-11.7</v>
      </c>
      <c r="F7874" s="34">
        <v>9.1999999999999993</v>
      </c>
      <c r="G7874" s="35">
        <v>333</v>
      </c>
      <c r="H7874" s="35">
        <v>13</v>
      </c>
      <c r="I7874" s="36"/>
    </row>
    <row r="7875" spans="2:9" ht="15.75" thickTop="1" thickBot="1" x14ac:dyDescent="0.25">
      <c r="B7875" s="22">
        <v>7870</v>
      </c>
      <c r="C7875" s="32">
        <v>97225</v>
      </c>
      <c r="D7875" s="33" t="s">
        <v>6191</v>
      </c>
      <c r="E7875" s="34">
        <v>-11.3</v>
      </c>
      <c r="F7875" s="34">
        <v>9.5</v>
      </c>
      <c r="G7875" s="35">
        <v>273</v>
      </c>
      <c r="H7875" s="35">
        <v>13</v>
      </c>
      <c r="I7875" s="36"/>
    </row>
    <row r="7876" spans="2:9" ht="15.75" thickTop="1" thickBot="1" x14ac:dyDescent="0.25">
      <c r="B7876" s="22">
        <v>7871</v>
      </c>
      <c r="C7876" s="32">
        <v>97228</v>
      </c>
      <c r="D7876" s="33" t="s">
        <v>6192</v>
      </c>
      <c r="E7876" s="34">
        <v>-11.4</v>
      </c>
      <c r="F7876" s="34">
        <v>9.8000000000000007</v>
      </c>
      <c r="G7876" s="35">
        <v>250</v>
      </c>
      <c r="H7876" s="35">
        <v>13</v>
      </c>
      <c r="I7876" s="36"/>
    </row>
    <row r="7877" spans="2:9" ht="15.75" thickTop="1" thickBot="1" x14ac:dyDescent="0.25">
      <c r="B7877" s="22">
        <v>7872</v>
      </c>
      <c r="C7877" s="32">
        <v>97230</v>
      </c>
      <c r="D7877" s="33" t="s">
        <v>6193</v>
      </c>
      <c r="E7877" s="34">
        <v>-11.4</v>
      </c>
      <c r="F7877" s="34">
        <v>9.6999999999999993</v>
      </c>
      <c r="G7877" s="35">
        <v>251</v>
      </c>
      <c r="H7877" s="35">
        <v>13</v>
      </c>
      <c r="I7877" s="36"/>
    </row>
    <row r="7878" spans="2:9" ht="15.75" thickTop="1" thickBot="1" x14ac:dyDescent="0.25">
      <c r="B7878" s="22">
        <v>7873</v>
      </c>
      <c r="C7878" s="32">
        <v>97232</v>
      </c>
      <c r="D7878" s="33" t="s">
        <v>6194</v>
      </c>
      <c r="E7878" s="34">
        <v>-11.5</v>
      </c>
      <c r="F7878" s="34">
        <v>9.6</v>
      </c>
      <c r="G7878" s="35">
        <v>292</v>
      </c>
      <c r="H7878" s="35">
        <v>13</v>
      </c>
      <c r="I7878" s="36"/>
    </row>
    <row r="7879" spans="2:9" ht="15.75" thickTop="1" thickBot="1" x14ac:dyDescent="0.25">
      <c r="B7879" s="22">
        <v>7874</v>
      </c>
      <c r="C7879" s="32">
        <v>97234</v>
      </c>
      <c r="D7879" s="33" t="s">
        <v>6195</v>
      </c>
      <c r="E7879" s="34">
        <v>-11.6</v>
      </c>
      <c r="F7879" s="34">
        <v>9.6</v>
      </c>
      <c r="G7879" s="35">
        <v>283</v>
      </c>
      <c r="H7879" s="35">
        <v>13</v>
      </c>
      <c r="I7879" s="36"/>
    </row>
    <row r="7880" spans="2:9" ht="15.75" thickTop="1" thickBot="1" x14ac:dyDescent="0.25">
      <c r="B7880" s="22">
        <v>7875</v>
      </c>
      <c r="C7880" s="32">
        <v>97236</v>
      </c>
      <c r="D7880" s="33" t="s">
        <v>6196</v>
      </c>
      <c r="E7880" s="34">
        <v>-11.6</v>
      </c>
      <c r="F7880" s="34">
        <v>9.6</v>
      </c>
      <c r="G7880" s="35">
        <v>281</v>
      </c>
      <c r="H7880" s="35">
        <v>13</v>
      </c>
      <c r="I7880" s="36"/>
    </row>
    <row r="7881" spans="2:9" ht="15.75" thickTop="1" thickBot="1" x14ac:dyDescent="0.25">
      <c r="B7881" s="22">
        <v>7876</v>
      </c>
      <c r="C7881" s="32">
        <v>97237</v>
      </c>
      <c r="D7881" s="33" t="s">
        <v>6197</v>
      </c>
      <c r="E7881" s="34">
        <v>-11.3</v>
      </c>
      <c r="F7881" s="34">
        <v>9.6999999999999993</v>
      </c>
      <c r="G7881" s="35">
        <v>262</v>
      </c>
      <c r="H7881" s="35">
        <v>13</v>
      </c>
      <c r="I7881" s="36"/>
    </row>
    <row r="7882" spans="2:9" ht="15.75" thickTop="1" thickBot="1" x14ac:dyDescent="0.25">
      <c r="B7882" s="22">
        <v>7877</v>
      </c>
      <c r="C7882" s="32">
        <v>97239</v>
      </c>
      <c r="D7882" s="33" t="s">
        <v>6198</v>
      </c>
      <c r="E7882" s="34">
        <v>-11.5</v>
      </c>
      <c r="F7882" s="34">
        <v>9.6999999999999993</v>
      </c>
      <c r="G7882" s="35">
        <v>290</v>
      </c>
      <c r="H7882" s="35">
        <v>13</v>
      </c>
      <c r="I7882" s="36"/>
    </row>
    <row r="7883" spans="2:9" ht="15.75" thickTop="1" thickBot="1" x14ac:dyDescent="0.25">
      <c r="B7883" s="22">
        <v>7878</v>
      </c>
      <c r="C7883" s="32">
        <v>97241</v>
      </c>
      <c r="D7883" s="33" t="s">
        <v>6199</v>
      </c>
      <c r="E7883" s="34">
        <v>-11.5</v>
      </c>
      <c r="F7883" s="34">
        <v>9.6</v>
      </c>
      <c r="G7883" s="35">
        <v>269</v>
      </c>
      <c r="H7883" s="35">
        <v>13</v>
      </c>
      <c r="I7883" s="36"/>
    </row>
    <row r="7884" spans="2:9" ht="15.75" thickTop="1" thickBot="1" x14ac:dyDescent="0.25">
      <c r="B7884" s="22">
        <v>7879</v>
      </c>
      <c r="C7884" s="32">
        <v>97243</v>
      </c>
      <c r="D7884" s="33" t="s">
        <v>6200</v>
      </c>
      <c r="E7884" s="34">
        <v>-11.6</v>
      </c>
      <c r="F7884" s="34">
        <v>9.6</v>
      </c>
      <c r="G7884" s="35">
        <v>310</v>
      </c>
      <c r="H7884" s="35">
        <v>13</v>
      </c>
      <c r="I7884" s="36"/>
    </row>
    <row r="7885" spans="2:9" ht="15.75" thickTop="1" thickBot="1" x14ac:dyDescent="0.25">
      <c r="B7885" s="22">
        <v>7880</v>
      </c>
      <c r="C7885" s="32">
        <v>97244</v>
      </c>
      <c r="D7885" s="33" t="s">
        <v>6201</v>
      </c>
      <c r="E7885" s="34">
        <v>-11.6</v>
      </c>
      <c r="F7885" s="34">
        <v>9.6</v>
      </c>
      <c r="G7885" s="35">
        <v>301</v>
      </c>
      <c r="H7885" s="35">
        <v>13</v>
      </c>
      <c r="I7885" s="36"/>
    </row>
    <row r="7886" spans="2:9" ht="15.75" thickTop="1" thickBot="1" x14ac:dyDescent="0.25">
      <c r="B7886" s="22">
        <v>7881</v>
      </c>
      <c r="C7886" s="32">
        <v>97246</v>
      </c>
      <c r="D7886" s="33" t="s">
        <v>6202</v>
      </c>
      <c r="E7886" s="34">
        <v>-11.1</v>
      </c>
      <c r="F7886" s="34">
        <v>10.1</v>
      </c>
      <c r="G7886" s="35">
        <v>197</v>
      </c>
      <c r="H7886" s="35">
        <v>13</v>
      </c>
      <c r="I7886" s="36"/>
    </row>
    <row r="7887" spans="2:9" ht="15.75" thickTop="1" thickBot="1" x14ac:dyDescent="0.25">
      <c r="B7887" s="22">
        <v>7882</v>
      </c>
      <c r="C7887" s="32">
        <v>97247</v>
      </c>
      <c r="D7887" s="33" t="s">
        <v>6203</v>
      </c>
      <c r="E7887" s="34">
        <v>-11.4</v>
      </c>
      <c r="F7887" s="34">
        <v>9.6999999999999993</v>
      </c>
      <c r="G7887" s="35">
        <v>225</v>
      </c>
      <c r="H7887" s="35">
        <v>13</v>
      </c>
      <c r="I7887" s="36"/>
    </row>
    <row r="7888" spans="2:9" ht="15.75" thickTop="1" thickBot="1" x14ac:dyDescent="0.25">
      <c r="B7888" s="22">
        <v>7883</v>
      </c>
      <c r="C7888" s="32">
        <v>97249</v>
      </c>
      <c r="D7888" s="33" t="s">
        <v>4100</v>
      </c>
      <c r="E7888" s="34">
        <v>-11.6</v>
      </c>
      <c r="F7888" s="34">
        <v>9.3000000000000007</v>
      </c>
      <c r="G7888" s="35">
        <v>327</v>
      </c>
      <c r="H7888" s="35">
        <v>13</v>
      </c>
      <c r="I7888" s="36"/>
    </row>
    <row r="7889" spans="2:9" ht="15.75" thickTop="1" thickBot="1" x14ac:dyDescent="0.25">
      <c r="B7889" s="22">
        <v>7884</v>
      </c>
      <c r="C7889" s="32">
        <v>97250</v>
      </c>
      <c r="D7889" s="33" t="s">
        <v>6204</v>
      </c>
      <c r="E7889" s="34">
        <v>-11.6</v>
      </c>
      <c r="F7889" s="34">
        <v>9.4</v>
      </c>
      <c r="G7889" s="35">
        <v>313</v>
      </c>
      <c r="H7889" s="35">
        <v>13</v>
      </c>
      <c r="I7889" s="36"/>
    </row>
    <row r="7890" spans="2:9" ht="15.75" thickTop="1" thickBot="1" x14ac:dyDescent="0.25">
      <c r="B7890" s="22">
        <v>7885</v>
      </c>
      <c r="C7890" s="32">
        <v>97252</v>
      </c>
      <c r="D7890" s="33" t="s">
        <v>3811</v>
      </c>
      <c r="E7890" s="34">
        <v>-11.6</v>
      </c>
      <c r="F7890" s="34">
        <v>9.6</v>
      </c>
      <c r="G7890" s="35">
        <v>292</v>
      </c>
      <c r="H7890" s="35">
        <v>13</v>
      </c>
      <c r="I7890" s="36"/>
    </row>
    <row r="7891" spans="2:9" ht="15.75" thickTop="1" thickBot="1" x14ac:dyDescent="0.25">
      <c r="B7891" s="22">
        <v>7886</v>
      </c>
      <c r="C7891" s="32">
        <v>97253</v>
      </c>
      <c r="D7891" s="33" t="s">
        <v>6205</v>
      </c>
      <c r="E7891" s="34">
        <v>-11.3</v>
      </c>
      <c r="F7891" s="34">
        <v>9.8000000000000007</v>
      </c>
      <c r="G7891" s="35">
        <v>255</v>
      </c>
      <c r="H7891" s="35">
        <v>13</v>
      </c>
      <c r="I7891" s="36"/>
    </row>
    <row r="7892" spans="2:9" ht="15.75" thickTop="1" thickBot="1" x14ac:dyDescent="0.25">
      <c r="B7892" s="22">
        <v>7887</v>
      </c>
      <c r="C7892" s="32">
        <v>97255</v>
      </c>
      <c r="D7892" s="33" t="s">
        <v>6206</v>
      </c>
      <c r="E7892" s="34">
        <v>-11.6</v>
      </c>
      <c r="F7892" s="34">
        <v>9.6</v>
      </c>
      <c r="G7892" s="35">
        <v>301</v>
      </c>
      <c r="H7892" s="35">
        <v>13</v>
      </c>
      <c r="I7892" s="36"/>
    </row>
    <row r="7893" spans="2:9" ht="15.75" thickTop="1" thickBot="1" x14ac:dyDescent="0.25">
      <c r="B7893" s="22">
        <v>7888</v>
      </c>
      <c r="C7893" s="32">
        <v>97256</v>
      </c>
      <c r="D7893" s="33" t="s">
        <v>6207</v>
      </c>
      <c r="E7893" s="34">
        <v>-11.6</v>
      </c>
      <c r="F7893" s="34">
        <v>9.5</v>
      </c>
      <c r="G7893" s="35">
        <v>301</v>
      </c>
      <c r="H7893" s="35">
        <v>13</v>
      </c>
      <c r="I7893" s="36"/>
    </row>
    <row r="7894" spans="2:9" ht="15.75" thickTop="1" thickBot="1" x14ac:dyDescent="0.25">
      <c r="B7894" s="22">
        <v>7889</v>
      </c>
      <c r="C7894" s="32">
        <v>97258</v>
      </c>
      <c r="D7894" s="33" t="s">
        <v>6208</v>
      </c>
      <c r="E7894" s="34">
        <v>-11.8</v>
      </c>
      <c r="F7894" s="34">
        <v>9.4</v>
      </c>
      <c r="G7894" s="35">
        <v>330</v>
      </c>
      <c r="H7894" s="35">
        <v>13</v>
      </c>
      <c r="I7894" s="36"/>
    </row>
    <row r="7895" spans="2:9" ht="15.75" thickTop="1" thickBot="1" x14ac:dyDescent="0.25">
      <c r="B7895" s="22">
        <v>7890</v>
      </c>
      <c r="C7895" s="32">
        <v>97259</v>
      </c>
      <c r="D7895" s="33" t="s">
        <v>6209</v>
      </c>
      <c r="E7895" s="34">
        <v>-11.8</v>
      </c>
      <c r="F7895" s="34">
        <v>9.1</v>
      </c>
      <c r="G7895" s="35">
        <v>354</v>
      </c>
      <c r="H7895" s="35">
        <v>13</v>
      </c>
      <c r="I7895" s="36"/>
    </row>
    <row r="7896" spans="2:9" ht="15.75" thickTop="1" thickBot="1" x14ac:dyDescent="0.25">
      <c r="B7896" s="22">
        <v>7891</v>
      </c>
      <c r="C7896" s="32">
        <v>97261</v>
      </c>
      <c r="D7896" s="33" t="s">
        <v>6210</v>
      </c>
      <c r="E7896" s="34">
        <v>-11.4</v>
      </c>
      <c r="F7896" s="34">
        <v>9.6999999999999993</v>
      </c>
      <c r="G7896" s="35">
        <v>259</v>
      </c>
      <c r="H7896" s="35">
        <v>13</v>
      </c>
      <c r="I7896" s="36"/>
    </row>
    <row r="7897" spans="2:9" ht="15.75" thickTop="1" thickBot="1" x14ac:dyDescent="0.25">
      <c r="B7897" s="22">
        <v>7892</v>
      </c>
      <c r="C7897" s="32">
        <v>97262</v>
      </c>
      <c r="D7897" s="33" t="s">
        <v>6211</v>
      </c>
      <c r="E7897" s="34">
        <v>-11.4</v>
      </c>
      <c r="F7897" s="34">
        <v>9.4</v>
      </c>
      <c r="G7897" s="35">
        <v>283</v>
      </c>
      <c r="H7897" s="35">
        <v>13</v>
      </c>
      <c r="I7897" s="36"/>
    </row>
    <row r="7898" spans="2:9" ht="15.75" thickTop="1" thickBot="1" x14ac:dyDescent="0.25">
      <c r="B7898" s="22">
        <v>7893</v>
      </c>
      <c r="C7898" s="32">
        <v>97264</v>
      </c>
      <c r="D7898" s="33" t="s">
        <v>6212</v>
      </c>
      <c r="E7898" s="34">
        <v>-11.4</v>
      </c>
      <c r="F7898" s="34">
        <v>9.5</v>
      </c>
      <c r="G7898" s="35">
        <v>285</v>
      </c>
      <c r="H7898" s="35">
        <v>13</v>
      </c>
      <c r="I7898" s="36"/>
    </row>
    <row r="7899" spans="2:9" ht="15.75" thickTop="1" thickBot="1" x14ac:dyDescent="0.25">
      <c r="B7899" s="22">
        <v>7894</v>
      </c>
      <c r="C7899" s="32">
        <v>97265</v>
      </c>
      <c r="D7899" s="33" t="s">
        <v>6213</v>
      </c>
      <c r="E7899" s="34">
        <v>-11.5</v>
      </c>
      <c r="F7899" s="34">
        <v>9.4</v>
      </c>
      <c r="G7899" s="35">
        <v>313</v>
      </c>
      <c r="H7899" s="35">
        <v>13</v>
      </c>
      <c r="I7899" s="36"/>
    </row>
    <row r="7900" spans="2:9" ht="15.75" thickTop="1" thickBot="1" x14ac:dyDescent="0.25">
      <c r="B7900" s="22">
        <v>7895</v>
      </c>
      <c r="C7900" s="32">
        <v>97267</v>
      </c>
      <c r="D7900" s="33" t="s">
        <v>6214</v>
      </c>
      <c r="E7900" s="34">
        <v>-11.3</v>
      </c>
      <c r="F7900" s="34">
        <v>9.6</v>
      </c>
      <c r="G7900" s="35">
        <v>262</v>
      </c>
      <c r="H7900" s="35">
        <v>13</v>
      </c>
      <c r="I7900" s="36"/>
    </row>
    <row r="7901" spans="2:9" ht="15.75" thickTop="1" thickBot="1" x14ac:dyDescent="0.25">
      <c r="B7901" s="22">
        <v>7896</v>
      </c>
      <c r="C7901" s="32">
        <v>97268</v>
      </c>
      <c r="D7901" s="33" t="s">
        <v>6215</v>
      </c>
      <c r="E7901" s="34">
        <v>-11.6</v>
      </c>
      <c r="F7901" s="34">
        <v>9.6</v>
      </c>
      <c r="G7901" s="35">
        <v>300</v>
      </c>
      <c r="H7901" s="35">
        <v>13</v>
      </c>
      <c r="I7901" s="36"/>
    </row>
    <row r="7902" spans="2:9" ht="15.75" thickTop="1" thickBot="1" x14ac:dyDescent="0.25">
      <c r="B7902" s="22">
        <v>7897</v>
      </c>
      <c r="C7902" s="32">
        <v>97270</v>
      </c>
      <c r="D7902" s="33" t="s">
        <v>6216</v>
      </c>
      <c r="E7902" s="34">
        <v>-11.8</v>
      </c>
      <c r="F7902" s="34">
        <v>9.1999999999999993</v>
      </c>
      <c r="G7902" s="35">
        <v>357</v>
      </c>
      <c r="H7902" s="35">
        <v>13</v>
      </c>
      <c r="I7902" s="36"/>
    </row>
    <row r="7903" spans="2:9" ht="15.75" thickTop="1" thickBot="1" x14ac:dyDescent="0.25">
      <c r="B7903" s="22">
        <v>7898</v>
      </c>
      <c r="C7903" s="32">
        <v>97271</v>
      </c>
      <c r="D7903" s="33" t="s">
        <v>6217</v>
      </c>
      <c r="E7903" s="34">
        <v>-11.6</v>
      </c>
      <c r="F7903" s="34">
        <v>9.4</v>
      </c>
      <c r="G7903" s="35">
        <v>318</v>
      </c>
      <c r="H7903" s="35">
        <v>13</v>
      </c>
      <c r="I7903" s="36"/>
    </row>
    <row r="7904" spans="2:9" ht="15.75" thickTop="1" thickBot="1" x14ac:dyDescent="0.25">
      <c r="B7904" s="22">
        <v>7899</v>
      </c>
      <c r="C7904" s="32">
        <v>97273</v>
      </c>
      <c r="D7904" s="33" t="s">
        <v>6218</v>
      </c>
      <c r="E7904" s="34">
        <v>-11.5</v>
      </c>
      <c r="F7904" s="34">
        <v>9.6999999999999993</v>
      </c>
      <c r="G7904" s="35">
        <v>261</v>
      </c>
      <c r="H7904" s="35">
        <v>13</v>
      </c>
      <c r="I7904" s="36"/>
    </row>
    <row r="7905" spans="2:9" ht="15.75" thickTop="1" thickBot="1" x14ac:dyDescent="0.25">
      <c r="B7905" s="22">
        <v>7900</v>
      </c>
      <c r="C7905" s="32">
        <v>97274</v>
      </c>
      <c r="D7905" s="33" t="s">
        <v>6219</v>
      </c>
      <c r="E7905" s="34">
        <v>-11.5</v>
      </c>
      <c r="F7905" s="34">
        <v>9.4</v>
      </c>
      <c r="G7905" s="35">
        <v>304</v>
      </c>
      <c r="H7905" s="35">
        <v>13</v>
      </c>
      <c r="I7905" s="36"/>
    </row>
    <row r="7906" spans="2:9" ht="15.75" thickTop="1" thickBot="1" x14ac:dyDescent="0.25">
      <c r="B7906" s="22">
        <v>7901</v>
      </c>
      <c r="C7906" s="32">
        <v>97276</v>
      </c>
      <c r="D7906" s="33" t="s">
        <v>6220</v>
      </c>
      <c r="E7906" s="34">
        <v>-11.5</v>
      </c>
      <c r="F7906" s="34">
        <v>9.4</v>
      </c>
      <c r="G7906" s="35">
        <v>306</v>
      </c>
      <c r="H7906" s="35">
        <v>13</v>
      </c>
      <c r="I7906" s="36"/>
    </row>
    <row r="7907" spans="2:9" ht="15.75" thickTop="1" thickBot="1" x14ac:dyDescent="0.25">
      <c r="B7907" s="22">
        <v>7902</v>
      </c>
      <c r="C7907" s="32">
        <v>97277</v>
      </c>
      <c r="D7907" s="33" t="s">
        <v>6221</v>
      </c>
      <c r="E7907" s="34">
        <v>-11.4</v>
      </c>
      <c r="F7907" s="34">
        <v>9.5</v>
      </c>
      <c r="G7907" s="35">
        <v>296</v>
      </c>
      <c r="H7907" s="35">
        <v>13</v>
      </c>
      <c r="I7907" s="36"/>
    </row>
    <row r="7908" spans="2:9" ht="15.75" thickTop="1" thickBot="1" x14ac:dyDescent="0.25">
      <c r="B7908" s="22">
        <v>7903</v>
      </c>
      <c r="C7908" s="32">
        <v>97279</v>
      </c>
      <c r="D7908" s="33" t="s">
        <v>6222</v>
      </c>
      <c r="E7908" s="34">
        <v>-11.6</v>
      </c>
      <c r="F7908" s="34">
        <v>9.6</v>
      </c>
      <c r="G7908" s="35">
        <v>277</v>
      </c>
      <c r="H7908" s="35">
        <v>13</v>
      </c>
      <c r="I7908" s="36"/>
    </row>
    <row r="7909" spans="2:9" ht="15.75" thickTop="1" thickBot="1" x14ac:dyDescent="0.25">
      <c r="B7909" s="22">
        <v>7904</v>
      </c>
      <c r="C7909" s="32">
        <v>97280</v>
      </c>
      <c r="D7909" s="33" t="s">
        <v>2178</v>
      </c>
      <c r="E7909" s="34">
        <v>-11.3</v>
      </c>
      <c r="F7909" s="34">
        <v>9.5</v>
      </c>
      <c r="G7909" s="35">
        <v>275</v>
      </c>
      <c r="H7909" s="35">
        <v>13</v>
      </c>
      <c r="I7909" s="36"/>
    </row>
    <row r="7910" spans="2:9" ht="15.75" thickTop="1" thickBot="1" x14ac:dyDescent="0.25">
      <c r="B7910" s="22">
        <v>7905</v>
      </c>
      <c r="C7910" s="32">
        <v>97282</v>
      </c>
      <c r="D7910" s="33" t="s">
        <v>6223</v>
      </c>
      <c r="E7910" s="34">
        <v>-11.4</v>
      </c>
      <c r="F7910" s="34">
        <v>9.4</v>
      </c>
      <c r="G7910" s="35">
        <v>286</v>
      </c>
      <c r="H7910" s="35">
        <v>13</v>
      </c>
      <c r="I7910" s="36"/>
    </row>
    <row r="7911" spans="2:9" ht="15.75" thickTop="1" thickBot="1" x14ac:dyDescent="0.25">
      <c r="B7911" s="22">
        <v>7906</v>
      </c>
      <c r="C7911" s="32">
        <v>97283</v>
      </c>
      <c r="D7911" s="33" t="s">
        <v>6224</v>
      </c>
      <c r="E7911" s="34">
        <v>-11.7</v>
      </c>
      <c r="F7911" s="34">
        <v>9.4</v>
      </c>
      <c r="G7911" s="35">
        <v>343</v>
      </c>
      <c r="H7911" s="35">
        <v>13</v>
      </c>
      <c r="I7911" s="36"/>
    </row>
    <row r="7912" spans="2:9" ht="15.75" thickTop="1" thickBot="1" x14ac:dyDescent="0.25">
      <c r="B7912" s="22">
        <v>7907</v>
      </c>
      <c r="C7912" s="32">
        <v>97285</v>
      </c>
      <c r="D7912" s="33" t="s">
        <v>6225</v>
      </c>
      <c r="E7912" s="34">
        <v>-11.5</v>
      </c>
      <c r="F7912" s="34">
        <v>9.6999999999999993</v>
      </c>
      <c r="G7912" s="35">
        <v>288</v>
      </c>
      <c r="H7912" s="35">
        <v>13</v>
      </c>
      <c r="I7912" s="36"/>
    </row>
    <row r="7913" spans="2:9" ht="15.75" thickTop="1" thickBot="1" x14ac:dyDescent="0.25">
      <c r="B7913" s="22">
        <v>7908</v>
      </c>
      <c r="C7913" s="32">
        <v>97286</v>
      </c>
      <c r="D7913" s="33" t="s">
        <v>6226</v>
      </c>
      <c r="E7913" s="34">
        <v>-11.1</v>
      </c>
      <c r="F7913" s="34">
        <v>10.199999999999999</v>
      </c>
      <c r="G7913" s="35">
        <v>176</v>
      </c>
      <c r="H7913" s="35">
        <v>13</v>
      </c>
      <c r="I7913" s="36"/>
    </row>
    <row r="7914" spans="2:9" ht="15.75" thickTop="1" thickBot="1" x14ac:dyDescent="0.25">
      <c r="B7914" s="22">
        <v>7909</v>
      </c>
      <c r="C7914" s="32">
        <v>97288</v>
      </c>
      <c r="D7914" s="33" t="s">
        <v>6227</v>
      </c>
      <c r="E7914" s="34">
        <v>-11.6</v>
      </c>
      <c r="F7914" s="34">
        <v>9.6</v>
      </c>
      <c r="G7914" s="35">
        <v>280</v>
      </c>
      <c r="H7914" s="35">
        <v>13</v>
      </c>
      <c r="I7914" s="36"/>
    </row>
    <row r="7915" spans="2:9" ht="15.75" thickTop="1" thickBot="1" x14ac:dyDescent="0.25">
      <c r="B7915" s="22">
        <v>7910</v>
      </c>
      <c r="C7915" s="32">
        <v>97289</v>
      </c>
      <c r="D7915" s="33" t="s">
        <v>6228</v>
      </c>
      <c r="E7915" s="34">
        <v>-11.1</v>
      </c>
      <c r="F7915" s="34">
        <v>9.6999999999999993</v>
      </c>
      <c r="G7915" s="35">
        <v>219</v>
      </c>
      <c r="H7915" s="35">
        <v>13</v>
      </c>
      <c r="I7915" s="36"/>
    </row>
    <row r="7916" spans="2:9" ht="15.75" thickTop="1" thickBot="1" x14ac:dyDescent="0.25">
      <c r="B7916" s="22">
        <v>7911</v>
      </c>
      <c r="C7916" s="32">
        <v>97291</v>
      </c>
      <c r="D7916" s="33" t="s">
        <v>6229</v>
      </c>
      <c r="E7916" s="34">
        <v>-11.5</v>
      </c>
      <c r="F7916" s="34">
        <v>9.4</v>
      </c>
      <c r="G7916" s="35">
        <v>304</v>
      </c>
      <c r="H7916" s="35">
        <v>13</v>
      </c>
      <c r="I7916" s="36"/>
    </row>
    <row r="7917" spans="2:9" ht="15.75" thickTop="1" thickBot="1" x14ac:dyDescent="0.25">
      <c r="B7917" s="22">
        <v>7912</v>
      </c>
      <c r="C7917" s="32">
        <v>97292</v>
      </c>
      <c r="D7917" s="33" t="s">
        <v>6230</v>
      </c>
      <c r="E7917" s="34">
        <v>-11</v>
      </c>
      <c r="F7917" s="34">
        <v>9.8000000000000007</v>
      </c>
      <c r="G7917" s="35">
        <v>222</v>
      </c>
      <c r="H7917" s="35">
        <v>13</v>
      </c>
      <c r="I7917" s="36"/>
    </row>
    <row r="7918" spans="2:9" ht="15.75" thickTop="1" thickBot="1" x14ac:dyDescent="0.25">
      <c r="B7918" s="22">
        <v>7913</v>
      </c>
      <c r="C7918" s="32">
        <v>97294</v>
      </c>
      <c r="D7918" s="33" t="s">
        <v>6231</v>
      </c>
      <c r="E7918" s="34">
        <v>-11.6</v>
      </c>
      <c r="F7918" s="34">
        <v>9.6</v>
      </c>
      <c r="G7918" s="35">
        <v>278</v>
      </c>
      <c r="H7918" s="35">
        <v>13</v>
      </c>
      <c r="I7918" s="36"/>
    </row>
    <row r="7919" spans="2:9" ht="15.75" thickTop="1" thickBot="1" x14ac:dyDescent="0.25">
      <c r="B7919" s="22">
        <v>7914</v>
      </c>
      <c r="C7919" s="32">
        <v>97295</v>
      </c>
      <c r="D7919" s="33" t="s">
        <v>6232</v>
      </c>
      <c r="E7919" s="34">
        <v>-11.4</v>
      </c>
      <c r="F7919" s="34">
        <v>9.5</v>
      </c>
      <c r="G7919" s="35">
        <v>294</v>
      </c>
      <c r="H7919" s="35">
        <v>13</v>
      </c>
      <c r="I7919" s="36"/>
    </row>
    <row r="7920" spans="2:9" ht="15.75" thickTop="1" thickBot="1" x14ac:dyDescent="0.25">
      <c r="B7920" s="22">
        <v>7915</v>
      </c>
      <c r="C7920" s="32">
        <v>97297</v>
      </c>
      <c r="D7920" s="33" t="s">
        <v>6233</v>
      </c>
      <c r="E7920" s="34">
        <v>-11.4</v>
      </c>
      <c r="F7920" s="34">
        <v>9.5</v>
      </c>
      <c r="G7920" s="35">
        <v>291</v>
      </c>
      <c r="H7920" s="35">
        <v>13</v>
      </c>
      <c r="I7920" s="36"/>
    </row>
    <row r="7921" spans="2:9" ht="15.75" thickTop="1" thickBot="1" x14ac:dyDescent="0.25">
      <c r="B7921" s="22">
        <v>7916</v>
      </c>
      <c r="C7921" s="32">
        <v>97299</v>
      </c>
      <c r="D7921" s="33" t="s">
        <v>6234</v>
      </c>
      <c r="E7921" s="34">
        <v>-11.4</v>
      </c>
      <c r="F7921" s="34">
        <v>9.6999999999999993</v>
      </c>
      <c r="G7921" s="35">
        <v>271</v>
      </c>
      <c r="H7921" s="35">
        <v>13</v>
      </c>
      <c r="I7921" s="36"/>
    </row>
    <row r="7922" spans="2:9" ht="15.75" thickTop="1" thickBot="1" x14ac:dyDescent="0.25">
      <c r="B7922" s="22">
        <v>7917</v>
      </c>
      <c r="C7922" s="32">
        <v>97318</v>
      </c>
      <c r="D7922" s="33" t="s">
        <v>6235</v>
      </c>
      <c r="E7922" s="34">
        <v>-11.3</v>
      </c>
      <c r="F7922" s="34">
        <v>9.9</v>
      </c>
      <c r="G7922" s="35">
        <v>220</v>
      </c>
      <c r="H7922" s="35">
        <v>13</v>
      </c>
      <c r="I7922" s="36"/>
    </row>
    <row r="7923" spans="2:9" ht="15.75" thickTop="1" thickBot="1" x14ac:dyDescent="0.25">
      <c r="B7923" s="22">
        <v>7918</v>
      </c>
      <c r="C7923" s="32">
        <v>97320</v>
      </c>
      <c r="D7923" s="33" t="s">
        <v>6236</v>
      </c>
      <c r="E7923" s="34">
        <v>-11.1</v>
      </c>
      <c r="F7923" s="34">
        <v>10.1</v>
      </c>
      <c r="G7923" s="35">
        <v>199</v>
      </c>
      <c r="H7923" s="35">
        <v>13</v>
      </c>
      <c r="I7923" s="36"/>
    </row>
    <row r="7924" spans="2:9" ht="15.75" thickTop="1" thickBot="1" x14ac:dyDescent="0.25">
      <c r="B7924" s="22">
        <v>7919</v>
      </c>
      <c r="C7924" s="32">
        <v>97332</v>
      </c>
      <c r="D7924" s="33" t="s">
        <v>6237</v>
      </c>
      <c r="E7924" s="34">
        <v>-11.3</v>
      </c>
      <c r="F7924" s="34">
        <v>9.9</v>
      </c>
      <c r="G7924" s="35">
        <v>206</v>
      </c>
      <c r="H7924" s="35">
        <v>13</v>
      </c>
      <c r="I7924" s="36"/>
    </row>
    <row r="7925" spans="2:9" ht="15.75" thickTop="1" thickBot="1" x14ac:dyDescent="0.25">
      <c r="B7925" s="22">
        <v>7920</v>
      </c>
      <c r="C7925" s="32">
        <v>97334</v>
      </c>
      <c r="D7925" s="33" t="s">
        <v>6238</v>
      </c>
      <c r="E7925" s="34">
        <v>-11.6</v>
      </c>
      <c r="F7925" s="34">
        <v>9.5</v>
      </c>
      <c r="G7925" s="35">
        <v>283</v>
      </c>
      <c r="H7925" s="35">
        <v>13</v>
      </c>
      <c r="I7925" s="36"/>
    </row>
    <row r="7926" spans="2:9" ht="15.75" thickTop="1" thickBot="1" x14ac:dyDescent="0.25">
      <c r="B7926" s="22">
        <v>7921</v>
      </c>
      <c r="C7926" s="32">
        <v>97337</v>
      </c>
      <c r="D7926" s="33" t="s">
        <v>6239</v>
      </c>
      <c r="E7926" s="34">
        <v>-11.6</v>
      </c>
      <c r="F7926" s="34">
        <v>9.6</v>
      </c>
      <c r="G7926" s="35">
        <v>266</v>
      </c>
      <c r="H7926" s="35">
        <v>13</v>
      </c>
      <c r="I7926" s="36"/>
    </row>
    <row r="7927" spans="2:9" ht="15.75" thickTop="1" thickBot="1" x14ac:dyDescent="0.25">
      <c r="B7927" s="22">
        <v>7922</v>
      </c>
      <c r="C7927" s="32">
        <v>97340</v>
      </c>
      <c r="D7927" s="33" t="s">
        <v>6240</v>
      </c>
      <c r="E7927" s="34">
        <v>-11.5</v>
      </c>
      <c r="F7927" s="34">
        <v>9.6</v>
      </c>
      <c r="G7927" s="35">
        <v>284</v>
      </c>
      <c r="H7927" s="35">
        <v>13</v>
      </c>
      <c r="I7927" s="36"/>
    </row>
    <row r="7928" spans="2:9" ht="15.75" thickTop="1" thickBot="1" x14ac:dyDescent="0.25">
      <c r="B7928" s="22">
        <v>7923</v>
      </c>
      <c r="C7928" s="32">
        <v>97342</v>
      </c>
      <c r="D7928" s="33" t="s">
        <v>6241</v>
      </c>
      <c r="E7928" s="34">
        <v>-11.4</v>
      </c>
      <c r="F7928" s="34">
        <v>9.6999999999999993</v>
      </c>
      <c r="G7928" s="35">
        <v>269</v>
      </c>
      <c r="H7928" s="35">
        <v>13</v>
      </c>
      <c r="I7928" s="36"/>
    </row>
    <row r="7929" spans="2:9" ht="15.75" thickTop="1" thickBot="1" x14ac:dyDescent="0.25">
      <c r="B7929" s="22">
        <v>7924</v>
      </c>
      <c r="C7929" s="32">
        <v>97346</v>
      </c>
      <c r="D7929" s="33" t="s">
        <v>6242</v>
      </c>
      <c r="E7929" s="34">
        <v>-11.8</v>
      </c>
      <c r="F7929" s="34">
        <v>9.5</v>
      </c>
      <c r="G7929" s="35">
        <v>307</v>
      </c>
      <c r="H7929" s="35">
        <v>13</v>
      </c>
      <c r="I7929" s="36"/>
    </row>
    <row r="7930" spans="2:9" ht="15.75" thickTop="1" thickBot="1" x14ac:dyDescent="0.25">
      <c r="B7930" s="22">
        <v>7925</v>
      </c>
      <c r="C7930" s="32">
        <v>97348</v>
      </c>
      <c r="D7930" s="33" t="s">
        <v>6243</v>
      </c>
      <c r="E7930" s="34">
        <v>-11.4</v>
      </c>
      <c r="F7930" s="34">
        <v>9.8000000000000007</v>
      </c>
      <c r="G7930" s="35">
        <v>252</v>
      </c>
      <c r="H7930" s="35">
        <v>13</v>
      </c>
      <c r="I7930" s="36"/>
    </row>
    <row r="7931" spans="2:9" ht="15.75" thickTop="1" thickBot="1" x14ac:dyDescent="0.25">
      <c r="B7931" s="22">
        <v>7926</v>
      </c>
      <c r="C7931" s="32">
        <v>97350</v>
      </c>
      <c r="D7931" s="33" t="s">
        <v>6244</v>
      </c>
      <c r="E7931" s="34">
        <v>-11.4</v>
      </c>
      <c r="F7931" s="34">
        <v>9.8000000000000007</v>
      </c>
      <c r="G7931" s="35">
        <v>234</v>
      </c>
      <c r="H7931" s="35">
        <v>13</v>
      </c>
      <c r="I7931" s="36"/>
    </row>
    <row r="7932" spans="2:9" ht="15.75" thickTop="1" thickBot="1" x14ac:dyDescent="0.25">
      <c r="B7932" s="22">
        <v>7927</v>
      </c>
      <c r="C7932" s="32">
        <v>97353</v>
      </c>
      <c r="D7932" s="33" t="s">
        <v>6245</v>
      </c>
      <c r="E7932" s="34">
        <v>-11.5</v>
      </c>
      <c r="F7932" s="34">
        <v>9.6</v>
      </c>
      <c r="G7932" s="35">
        <v>248</v>
      </c>
      <c r="H7932" s="35">
        <v>13</v>
      </c>
      <c r="I7932" s="36"/>
    </row>
    <row r="7933" spans="2:9" ht="15.75" thickTop="1" thickBot="1" x14ac:dyDescent="0.25">
      <c r="B7933" s="22">
        <v>7928</v>
      </c>
      <c r="C7933" s="32">
        <v>97355</v>
      </c>
      <c r="D7933" s="33" t="s">
        <v>6246</v>
      </c>
      <c r="E7933" s="34">
        <v>-11.6</v>
      </c>
      <c r="F7933" s="34">
        <v>9.6</v>
      </c>
      <c r="G7933" s="35">
        <v>265</v>
      </c>
      <c r="H7933" s="35">
        <v>13</v>
      </c>
      <c r="I7933" s="36"/>
    </row>
    <row r="7934" spans="2:9" ht="15.75" thickTop="1" thickBot="1" x14ac:dyDescent="0.25">
      <c r="B7934" s="22">
        <v>7929</v>
      </c>
      <c r="C7934" s="32">
        <v>97357</v>
      </c>
      <c r="D7934" s="33" t="s">
        <v>6247</v>
      </c>
      <c r="E7934" s="34">
        <v>-11.5</v>
      </c>
      <c r="F7934" s="34">
        <v>9.6</v>
      </c>
      <c r="G7934" s="35">
        <v>256</v>
      </c>
      <c r="H7934" s="35">
        <v>13</v>
      </c>
      <c r="I7934" s="36"/>
    </row>
    <row r="7935" spans="2:9" ht="15.75" thickTop="1" thickBot="1" x14ac:dyDescent="0.25">
      <c r="B7935" s="22">
        <v>7930</v>
      </c>
      <c r="C7935" s="32">
        <v>97359</v>
      </c>
      <c r="D7935" s="33" t="s">
        <v>6248</v>
      </c>
      <c r="E7935" s="34">
        <v>-11.3</v>
      </c>
      <c r="F7935" s="34">
        <v>9.9</v>
      </c>
      <c r="G7935" s="35">
        <v>192</v>
      </c>
      <c r="H7935" s="35">
        <v>13</v>
      </c>
      <c r="I7935" s="36"/>
    </row>
    <row r="7936" spans="2:9" ht="15.75" thickTop="1" thickBot="1" x14ac:dyDescent="0.25">
      <c r="B7936" s="22">
        <v>7931</v>
      </c>
      <c r="C7936" s="32">
        <v>97421</v>
      </c>
      <c r="D7936" s="33" t="s">
        <v>6249</v>
      </c>
      <c r="E7936" s="34">
        <v>-10.7</v>
      </c>
      <c r="F7936" s="34">
        <v>10</v>
      </c>
      <c r="G7936" s="35">
        <v>232</v>
      </c>
      <c r="H7936" s="35">
        <v>13</v>
      </c>
      <c r="I7936" s="36"/>
    </row>
    <row r="7937" spans="2:9" ht="15.75" thickTop="1" thickBot="1" x14ac:dyDescent="0.25">
      <c r="B7937" s="22">
        <v>7932</v>
      </c>
      <c r="C7937" s="32">
        <v>97422</v>
      </c>
      <c r="D7937" s="33" t="s">
        <v>6249</v>
      </c>
      <c r="E7937" s="34">
        <v>-11.3</v>
      </c>
      <c r="F7937" s="34">
        <v>9.4</v>
      </c>
      <c r="G7937" s="35">
        <v>276</v>
      </c>
      <c r="H7937" s="35">
        <v>13</v>
      </c>
      <c r="I7937" s="36"/>
    </row>
    <row r="7938" spans="2:9" ht="15.75" thickTop="1" thickBot="1" x14ac:dyDescent="0.25">
      <c r="B7938" s="22">
        <v>7933</v>
      </c>
      <c r="C7938" s="32">
        <v>97424</v>
      </c>
      <c r="D7938" s="33" t="s">
        <v>6249</v>
      </c>
      <c r="E7938" s="34">
        <v>-10.8</v>
      </c>
      <c r="F7938" s="34">
        <v>10.1</v>
      </c>
      <c r="G7938" s="35">
        <v>217</v>
      </c>
      <c r="H7938" s="35">
        <v>13</v>
      </c>
      <c r="I7938" s="36"/>
    </row>
    <row r="7939" spans="2:9" ht="15.75" thickTop="1" thickBot="1" x14ac:dyDescent="0.25">
      <c r="B7939" s="22">
        <v>7934</v>
      </c>
      <c r="C7939" s="32">
        <v>97437</v>
      </c>
      <c r="D7939" s="33" t="s">
        <v>6250</v>
      </c>
      <c r="E7939" s="34">
        <v>-12.2</v>
      </c>
      <c r="F7939" s="34">
        <v>9.4</v>
      </c>
      <c r="G7939" s="35">
        <v>228</v>
      </c>
      <c r="H7939" s="35">
        <v>13</v>
      </c>
      <c r="I7939" s="36"/>
    </row>
    <row r="7940" spans="2:9" ht="15.75" thickTop="1" thickBot="1" x14ac:dyDescent="0.25">
      <c r="B7940" s="22">
        <v>7935</v>
      </c>
      <c r="C7940" s="32">
        <v>97440</v>
      </c>
      <c r="D7940" s="33" t="s">
        <v>6251</v>
      </c>
      <c r="E7940" s="34">
        <v>-11.5</v>
      </c>
      <c r="F7940" s="34">
        <v>9.5</v>
      </c>
      <c r="G7940" s="35">
        <v>246</v>
      </c>
      <c r="H7940" s="35">
        <v>13</v>
      </c>
      <c r="I7940" s="36"/>
    </row>
    <row r="7941" spans="2:9" ht="15.75" thickTop="1" thickBot="1" x14ac:dyDescent="0.25">
      <c r="B7941" s="22">
        <v>7936</v>
      </c>
      <c r="C7941" s="32">
        <v>97447</v>
      </c>
      <c r="D7941" s="33" t="s">
        <v>6252</v>
      </c>
      <c r="E7941" s="34">
        <v>-11.5</v>
      </c>
      <c r="F7941" s="34">
        <v>9.6</v>
      </c>
      <c r="G7941" s="35">
        <v>231</v>
      </c>
      <c r="H7941" s="35">
        <v>13</v>
      </c>
      <c r="I7941" s="36"/>
    </row>
    <row r="7942" spans="2:9" ht="15.75" thickTop="1" thickBot="1" x14ac:dyDescent="0.25">
      <c r="B7942" s="22">
        <v>7937</v>
      </c>
      <c r="C7942" s="32">
        <v>97450</v>
      </c>
      <c r="D7942" s="33" t="s">
        <v>275</v>
      </c>
      <c r="E7942" s="34">
        <v>-11.3</v>
      </c>
      <c r="F7942" s="34">
        <v>9.3000000000000007</v>
      </c>
      <c r="G7942" s="35">
        <v>283</v>
      </c>
      <c r="H7942" s="35">
        <v>13</v>
      </c>
      <c r="I7942" s="36"/>
    </row>
    <row r="7943" spans="2:9" ht="15.75" thickTop="1" thickBot="1" x14ac:dyDescent="0.25">
      <c r="B7943" s="22">
        <v>7938</v>
      </c>
      <c r="C7943" s="32">
        <v>97453</v>
      </c>
      <c r="D7943" s="33" t="s">
        <v>6253</v>
      </c>
      <c r="E7943" s="34">
        <v>-11.6</v>
      </c>
      <c r="F7943" s="34">
        <v>8.6999999999999993</v>
      </c>
      <c r="G7943" s="35">
        <v>365</v>
      </c>
      <c r="H7943" s="35">
        <v>13</v>
      </c>
      <c r="I7943" s="36"/>
    </row>
    <row r="7944" spans="2:9" ht="15.75" thickTop="1" thickBot="1" x14ac:dyDescent="0.25">
      <c r="B7944" s="22">
        <v>7939</v>
      </c>
      <c r="C7944" s="32">
        <v>97456</v>
      </c>
      <c r="D7944" s="33" t="s">
        <v>6254</v>
      </c>
      <c r="E7944" s="34">
        <v>-11.6</v>
      </c>
      <c r="F7944" s="34">
        <v>8.6999999999999993</v>
      </c>
      <c r="G7944" s="35">
        <v>363</v>
      </c>
      <c r="H7944" s="35">
        <v>13</v>
      </c>
      <c r="I7944" s="36"/>
    </row>
    <row r="7945" spans="2:9" ht="15.75" thickTop="1" thickBot="1" x14ac:dyDescent="0.25">
      <c r="B7945" s="22">
        <v>7940</v>
      </c>
      <c r="C7945" s="32">
        <v>97461</v>
      </c>
      <c r="D7945" s="33" t="s">
        <v>6255</v>
      </c>
      <c r="E7945" s="34">
        <v>-11.9</v>
      </c>
      <c r="F7945" s="34">
        <v>9.1999999999999993</v>
      </c>
      <c r="G7945" s="35">
        <v>254</v>
      </c>
      <c r="H7945" s="35">
        <v>13</v>
      </c>
      <c r="I7945" s="36"/>
    </row>
    <row r="7946" spans="2:9" ht="15.75" thickTop="1" thickBot="1" x14ac:dyDescent="0.25">
      <c r="B7946" s="22">
        <v>7941</v>
      </c>
      <c r="C7946" s="32">
        <v>97464</v>
      </c>
      <c r="D7946" s="33" t="s">
        <v>6256</v>
      </c>
      <c r="E7946" s="34">
        <v>-11.3</v>
      </c>
      <c r="F7946" s="34">
        <v>9.6</v>
      </c>
      <c r="G7946" s="35">
        <v>234</v>
      </c>
      <c r="H7946" s="35">
        <v>13</v>
      </c>
      <c r="I7946" s="36"/>
    </row>
    <row r="7947" spans="2:9" ht="15.75" thickTop="1" thickBot="1" x14ac:dyDescent="0.25">
      <c r="B7947" s="22">
        <v>7942</v>
      </c>
      <c r="C7947" s="32">
        <v>97469</v>
      </c>
      <c r="D7947" s="33" t="s">
        <v>6257</v>
      </c>
      <c r="E7947" s="34">
        <v>-11.6</v>
      </c>
      <c r="F7947" s="34">
        <v>9.5</v>
      </c>
      <c r="G7947" s="35">
        <v>238</v>
      </c>
      <c r="H7947" s="35">
        <v>13</v>
      </c>
      <c r="I7947" s="36"/>
    </row>
    <row r="7948" spans="2:9" ht="15.75" thickTop="1" thickBot="1" x14ac:dyDescent="0.25">
      <c r="B7948" s="22">
        <v>7943</v>
      </c>
      <c r="C7948" s="32">
        <v>97475</v>
      </c>
      <c r="D7948" s="33" t="s">
        <v>6258</v>
      </c>
      <c r="E7948" s="34">
        <v>-12.1</v>
      </c>
      <c r="F7948" s="34">
        <v>8.9</v>
      </c>
      <c r="G7948" s="35">
        <v>331</v>
      </c>
      <c r="H7948" s="35">
        <v>13</v>
      </c>
      <c r="I7948" s="36"/>
    </row>
    <row r="7949" spans="2:9" ht="15.75" thickTop="1" thickBot="1" x14ac:dyDescent="0.25">
      <c r="B7949" s="22">
        <v>7944</v>
      </c>
      <c r="C7949" s="32">
        <v>97478</v>
      </c>
      <c r="D7949" s="33" t="s">
        <v>6259</v>
      </c>
      <c r="E7949" s="34">
        <v>-12.1</v>
      </c>
      <c r="F7949" s="34">
        <v>9.1999999999999993</v>
      </c>
      <c r="G7949" s="35">
        <v>284</v>
      </c>
      <c r="H7949" s="35">
        <v>13</v>
      </c>
      <c r="I7949" s="36"/>
    </row>
    <row r="7950" spans="2:9" ht="15.75" thickTop="1" thickBot="1" x14ac:dyDescent="0.25">
      <c r="B7950" s="22">
        <v>7945</v>
      </c>
      <c r="C7950" s="32">
        <v>97483</v>
      </c>
      <c r="D7950" s="33" t="s">
        <v>6260</v>
      </c>
      <c r="E7950" s="34">
        <v>-12.6</v>
      </c>
      <c r="F7950" s="34">
        <v>8.6999999999999993</v>
      </c>
      <c r="G7950" s="35">
        <v>355</v>
      </c>
      <c r="H7950" s="35">
        <v>13</v>
      </c>
      <c r="I7950" s="36"/>
    </row>
    <row r="7951" spans="2:9" ht="15.75" thickTop="1" thickBot="1" x14ac:dyDescent="0.25">
      <c r="B7951" s="22">
        <v>7946</v>
      </c>
      <c r="C7951" s="32">
        <v>97486</v>
      </c>
      <c r="D7951" s="33" t="s">
        <v>6261</v>
      </c>
      <c r="E7951" s="34">
        <v>-12.1</v>
      </c>
      <c r="F7951" s="34">
        <v>8.8000000000000007</v>
      </c>
      <c r="G7951" s="35">
        <v>339</v>
      </c>
      <c r="H7951" s="35">
        <v>13</v>
      </c>
      <c r="I7951" s="36"/>
    </row>
    <row r="7952" spans="2:9" ht="15.75" thickTop="1" thickBot="1" x14ac:dyDescent="0.25">
      <c r="B7952" s="22">
        <v>7947</v>
      </c>
      <c r="C7952" s="32">
        <v>97488</v>
      </c>
      <c r="D7952" s="33" t="s">
        <v>6262</v>
      </c>
      <c r="E7952" s="34">
        <v>-11.6</v>
      </c>
      <c r="F7952" s="34">
        <v>9</v>
      </c>
      <c r="G7952" s="35">
        <v>305</v>
      </c>
      <c r="H7952" s="35">
        <v>13</v>
      </c>
      <c r="I7952" s="36"/>
    </row>
    <row r="7953" spans="2:9" ht="15.75" thickTop="1" thickBot="1" x14ac:dyDescent="0.25">
      <c r="B7953" s="22">
        <v>7948</v>
      </c>
      <c r="C7953" s="32">
        <v>97490</v>
      </c>
      <c r="D7953" s="33" t="s">
        <v>2034</v>
      </c>
      <c r="E7953" s="34">
        <v>-11.3</v>
      </c>
      <c r="F7953" s="34">
        <v>9.3000000000000007</v>
      </c>
      <c r="G7953" s="35">
        <v>266</v>
      </c>
      <c r="H7953" s="35">
        <v>13</v>
      </c>
      <c r="I7953" s="36"/>
    </row>
    <row r="7954" spans="2:9" ht="15.75" thickTop="1" thickBot="1" x14ac:dyDescent="0.25">
      <c r="B7954" s="22">
        <v>7949</v>
      </c>
      <c r="C7954" s="32">
        <v>97491</v>
      </c>
      <c r="D7954" s="33" t="s">
        <v>6263</v>
      </c>
      <c r="E7954" s="34">
        <v>-11.7</v>
      </c>
      <c r="F7954" s="34">
        <v>9</v>
      </c>
      <c r="G7954" s="35">
        <v>298</v>
      </c>
      <c r="H7954" s="35">
        <v>13</v>
      </c>
      <c r="I7954" s="36"/>
    </row>
    <row r="7955" spans="2:9" ht="15.75" thickTop="1" thickBot="1" x14ac:dyDescent="0.25">
      <c r="B7955" s="22">
        <v>7950</v>
      </c>
      <c r="C7955" s="32">
        <v>97493</v>
      </c>
      <c r="D7955" s="33" t="s">
        <v>6264</v>
      </c>
      <c r="E7955" s="34">
        <v>-11.4</v>
      </c>
      <c r="F7955" s="34">
        <v>9.6999999999999993</v>
      </c>
      <c r="G7955" s="35">
        <v>212</v>
      </c>
      <c r="H7955" s="35">
        <v>13</v>
      </c>
      <c r="I7955" s="36"/>
    </row>
    <row r="7956" spans="2:9" ht="15.75" thickTop="1" thickBot="1" x14ac:dyDescent="0.25">
      <c r="B7956" s="22">
        <v>7951</v>
      </c>
      <c r="C7956" s="32">
        <v>97494</v>
      </c>
      <c r="D7956" s="33" t="s">
        <v>6265</v>
      </c>
      <c r="E7956" s="34">
        <v>-11.8</v>
      </c>
      <c r="F7956" s="34">
        <v>8.9</v>
      </c>
      <c r="G7956" s="35">
        <v>324</v>
      </c>
      <c r="H7956" s="35">
        <v>13</v>
      </c>
      <c r="I7956" s="36"/>
    </row>
    <row r="7957" spans="2:9" ht="15.75" thickTop="1" thickBot="1" x14ac:dyDescent="0.25">
      <c r="B7957" s="22">
        <v>7952</v>
      </c>
      <c r="C7957" s="32">
        <v>97496</v>
      </c>
      <c r="D7957" s="33" t="s">
        <v>6266</v>
      </c>
      <c r="E7957" s="34">
        <v>-12</v>
      </c>
      <c r="F7957" s="34">
        <v>9</v>
      </c>
      <c r="G7957" s="35">
        <v>306</v>
      </c>
      <c r="H7957" s="35">
        <v>13</v>
      </c>
      <c r="I7957" s="36"/>
    </row>
    <row r="7958" spans="2:9" ht="15.75" thickTop="1" thickBot="1" x14ac:dyDescent="0.25">
      <c r="B7958" s="22">
        <v>7953</v>
      </c>
      <c r="C7958" s="32">
        <v>97497</v>
      </c>
      <c r="D7958" s="33" t="s">
        <v>6267</v>
      </c>
      <c r="E7958" s="34">
        <v>-11.7</v>
      </c>
      <c r="F7958" s="34">
        <v>9.4</v>
      </c>
      <c r="G7958" s="35">
        <v>269</v>
      </c>
      <c r="H7958" s="35">
        <v>13</v>
      </c>
      <c r="I7958" s="36"/>
    </row>
    <row r="7959" spans="2:9" ht="15.75" thickTop="1" thickBot="1" x14ac:dyDescent="0.25">
      <c r="B7959" s="22">
        <v>7954</v>
      </c>
      <c r="C7959" s="32">
        <v>97499</v>
      </c>
      <c r="D7959" s="33" t="s">
        <v>6268</v>
      </c>
      <c r="E7959" s="34">
        <v>-11.8</v>
      </c>
      <c r="F7959" s="34">
        <v>9.4</v>
      </c>
      <c r="G7959" s="35">
        <v>253</v>
      </c>
      <c r="H7959" s="35">
        <v>13</v>
      </c>
      <c r="I7959" s="36"/>
    </row>
    <row r="7960" spans="2:9" ht="15.75" thickTop="1" thickBot="1" x14ac:dyDescent="0.25">
      <c r="B7960" s="22">
        <v>7955</v>
      </c>
      <c r="C7960" s="32">
        <v>97500</v>
      </c>
      <c r="D7960" s="33" t="s">
        <v>6269</v>
      </c>
      <c r="E7960" s="34">
        <v>-12.3</v>
      </c>
      <c r="F7960" s="34">
        <v>9</v>
      </c>
      <c r="G7960" s="35">
        <v>315</v>
      </c>
      <c r="H7960" s="35">
        <v>13</v>
      </c>
      <c r="I7960" s="36"/>
    </row>
    <row r="7961" spans="2:9" ht="15.75" thickTop="1" thickBot="1" x14ac:dyDescent="0.25">
      <c r="B7961" s="22">
        <v>7956</v>
      </c>
      <c r="C7961" s="32">
        <v>97502</v>
      </c>
      <c r="D7961" s="33" t="s">
        <v>6270</v>
      </c>
      <c r="E7961" s="34">
        <v>-11.5</v>
      </c>
      <c r="F7961" s="34">
        <v>9.1</v>
      </c>
      <c r="G7961" s="35">
        <v>295</v>
      </c>
      <c r="H7961" s="35">
        <v>13</v>
      </c>
      <c r="I7961" s="36"/>
    </row>
    <row r="7962" spans="2:9" ht="15.75" thickTop="1" thickBot="1" x14ac:dyDescent="0.25">
      <c r="B7962" s="22">
        <v>7957</v>
      </c>
      <c r="C7962" s="32">
        <v>97503</v>
      </c>
      <c r="D7962" s="33" t="s">
        <v>6271</v>
      </c>
      <c r="E7962" s="34">
        <v>-11.8</v>
      </c>
      <c r="F7962" s="34">
        <v>9</v>
      </c>
      <c r="G7962" s="35">
        <v>316</v>
      </c>
      <c r="H7962" s="35">
        <v>13</v>
      </c>
      <c r="I7962" s="36"/>
    </row>
    <row r="7963" spans="2:9" ht="15.75" thickTop="1" thickBot="1" x14ac:dyDescent="0.25">
      <c r="B7963" s="22">
        <v>7958</v>
      </c>
      <c r="C7963" s="32">
        <v>97505</v>
      </c>
      <c r="D7963" s="33" t="s">
        <v>6272</v>
      </c>
      <c r="E7963" s="34">
        <v>-11.3</v>
      </c>
      <c r="F7963" s="34">
        <v>9.6</v>
      </c>
      <c r="G7963" s="35">
        <v>233</v>
      </c>
      <c r="H7963" s="35">
        <v>13</v>
      </c>
      <c r="I7963" s="36"/>
    </row>
    <row r="7964" spans="2:9" ht="15.75" thickTop="1" thickBot="1" x14ac:dyDescent="0.25">
      <c r="B7964" s="22">
        <v>7959</v>
      </c>
      <c r="C7964" s="32">
        <v>97506</v>
      </c>
      <c r="D7964" s="33" t="s">
        <v>6273</v>
      </c>
      <c r="E7964" s="34">
        <v>-11.5</v>
      </c>
      <c r="F7964" s="34">
        <v>9.6999999999999993</v>
      </c>
      <c r="G7964" s="35">
        <v>204</v>
      </c>
      <c r="H7964" s="35">
        <v>13</v>
      </c>
      <c r="I7964" s="36"/>
    </row>
    <row r="7965" spans="2:9" ht="15.75" thickTop="1" thickBot="1" x14ac:dyDescent="0.25">
      <c r="B7965" s="22">
        <v>7960</v>
      </c>
      <c r="C7965" s="32">
        <v>97508</v>
      </c>
      <c r="D7965" s="33" t="s">
        <v>6274</v>
      </c>
      <c r="E7965" s="34">
        <v>-11.7</v>
      </c>
      <c r="F7965" s="34">
        <v>9.4</v>
      </c>
      <c r="G7965" s="35">
        <v>253</v>
      </c>
      <c r="H7965" s="35">
        <v>13</v>
      </c>
      <c r="I7965" s="36"/>
    </row>
    <row r="7966" spans="2:9" ht="15.75" thickTop="1" thickBot="1" x14ac:dyDescent="0.25">
      <c r="B7966" s="22">
        <v>7961</v>
      </c>
      <c r="C7966" s="32">
        <v>97509</v>
      </c>
      <c r="D7966" s="33" t="s">
        <v>6275</v>
      </c>
      <c r="E7966" s="34">
        <v>-11.5</v>
      </c>
      <c r="F7966" s="34">
        <v>9.6</v>
      </c>
      <c r="G7966" s="35">
        <v>223</v>
      </c>
      <c r="H7966" s="35">
        <v>13</v>
      </c>
      <c r="I7966" s="36"/>
    </row>
    <row r="7967" spans="2:9" ht="15.75" thickTop="1" thickBot="1" x14ac:dyDescent="0.25">
      <c r="B7967" s="22">
        <v>7962</v>
      </c>
      <c r="C7967" s="32">
        <v>97511</v>
      </c>
      <c r="D7967" s="33" t="s">
        <v>6276</v>
      </c>
      <c r="E7967" s="34">
        <v>-11.6</v>
      </c>
      <c r="F7967" s="34">
        <v>9.6</v>
      </c>
      <c r="G7967" s="35">
        <v>251</v>
      </c>
      <c r="H7967" s="35">
        <v>13</v>
      </c>
      <c r="I7967" s="36"/>
    </row>
    <row r="7968" spans="2:9" ht="15.75" thickTop="1" thickBot="1" x14ac:dyDescent="0.25">
      <c r="B7968" s="22">
        <v>7963</v>
      </c>
      <c r="C7968" s="32">
        <v>97513</v>
      </c>
      <c r="D7968" s="33" t="s">
        <v>6277</v>
      </c>
      <c r="E7968" s="34">
        <v>-11.9</v>
      </c>
      <c r="F7968" s="34">
        <v>8.8000000000000007</v>
      </c>
      <c r="G7968" s="35">
        <v>357</v>
      </c>
      <c r="H7968" s="35">
        <v>13</v>
      </c>
      <c r="I7968" s="36"/>
    </row>
    <row r="7969" spans="2:9" ht="15.75" thickTop="1" thickBot="1" x14ac:dyDescent="0.25">
      <c r="B7969" s="22">
        <v>7964</v>
      </c>
      <c r="C7969" s="32">
        <v>97514</v>
      </c>
      <c r="D7969" s="33" t="s">
        <v>6278</v>
      </c>
      <c r="E7969" s="34">
        <v>-13</v>
      </c>
      <c r="F7969" s="34">
        <v>8.5</v>
      </c>
      <c r="G7969" s="35">
        <v>411</v>
      </c>
      <c r="H7969" s="35">
        <v>13</v>
      </c>
      <c r="I7969" s="36"/>
    </row>
    <row r="7970" spans="2:9" ht="15.75" thickTop="1" thickBot="1" x14ac:dyDescent="0.25">
      <c r="B7970" s="22">
        <v>7965</v>
      </c>
      <c r="C7970" s="32">
        <v>97516</v>
      </c>
      <c r="D7970" s="33" t="s">
        <v>6279</v>
      </c>
      <c r="E7970" s="34">
        <v>-11.8</v>
      </c>
      <c r="F7970" s="34">
        <v>9.3000000000000007</v>
      </c>
      <c r="G7970" s="35">
        <v>290</v>
      </c>
      <c r="H7970" s="35">
        <v>13</v>
      </c>
      <c r="I7970" s="36"/>
    </row>
    <row r="7971" spans="2:9" ht="15.75" thickTop="1" thickBot="1" x14ac:dyDescent="0.25">
      <c r="B7971" s="22">
        <v>7966</v>
      </c>
      <c r="C7971" s="32">
        <v>97517</v>
      </c>
      <c r="D7971" s="33" t="s">
        <v>6280</v>
      </c>
      <c r="E7971" s="34">
        <v>-11.5</v>
      </c>
      <c r="F7971" s="34">
        <v>8.8000000000000007</v>
      </c>
      <c r="G7971" s="35">
        <v>334</v>
      </c>
      <c r="H7971" s="35">
        <v>13</v>
      </c>
      <c r="I7971" s="36"/>
    </row>
    <row r="7972" spans="2:9" ht="15.75" thickTop="1" thickBot="1" x14ac:dyDescent="0.25">
      <c r="B7972" s="22">
        <v>7967</v>
      </c>
      <c r="C7972" s="32">
        <v>97519</v>
      </c>
      <c r="D7972" s="33" t="s">
        <v>6281</v>
      </c>
      <c r="E7972" s="34">
        <v>-12</v>
      </c>
      <c r="F7972" s="34">
        <v>9</v>
      </c>
      <c r="G7972" s="35">
        <v>318</v>
      </c>
      <c r="H7972" s="35">
        <v>13</v>
      </c>
      <c r="I7972" s="36"/>
    </row>
    <row r="7973" spans="2:9" ht="15.75" thickTop="1" thickBot="1" x14ac:dyDescent="0.25">
      <c r="B7973" s="22">
        <v>7968</v>
      </c>
      <c r="C7973" s="32">
        <v>97520</v>
      </c>
      <c r="D7973" s="33" t="s">
        <v>6282</v>
      </c>
      <c r="E7973" s="34">
        <v>-11.4</v>
      </c>
      <c r="F7973" s="34">
        <v>9.6999999999999993</v>
      </c>
      <c r="G7973" s="35">
        <v>208</v>
      </c>
      <c r="H7973" s="35">
        <v>13</v>
      </c>
      <c r="I7973" s="36"/>
    </row>
    <row r="7974" spans="2:9" ht="15.75" thickTop="1" thickBot="1" x14ac:dyDescent="0.25">
      <c r="B7974" s="22">
        <v>7969</v>
      </c>
      <c r="C7974" s="32">
        <v>97522</v>
      </c>
      <c r="D7974" s="33" t="s">
        <v>6283</v>
      </c>
      <c r="E7974" s="34">
        <v>-12.1</v>
      </c>
      <c r="F7974" s="34">
        <v>9</v>
      </c>
      <c r="G7974" s="35">
        <v>321</v>
      </c>
      <c r="H7974" s="35">
        <v>13</v>
      </c>
      <c r="I7974" s="36"/>
    </row>
    <row r="7975" spans="2:9" ht="15.75" thickTop="1" thickBot="1" x14ac:dyDescent="0.25">
      <c r="B7975" s="22">
        <v>7970</v>
      </c>
      <c r="C7975" s="32">
        <v>97523</v>
      </c>
      <c r="D7975" s="33" t="s">
        <v>6284</v>
      </c>
      <c r="E7975" s="34">
        <v>-11.4</v>
      </c>
      <c r="F7975" s="34">
        <v>9.6</v>
      </c>
      <c r="G7975" s="35">
        <v>242</v>
      </c>
      <c r="H7975" s="35">
        <v>13</v>
      </c>
      <c r="I7975" s="36"/>
    </row>
    <row r="7976" spans="2:9" ht="15.75" thickTop="1" thickBot="1" x14ac:dyDescent="0.25">
      <c r="B7976" s="22">
        <v>7971</v>
      </c>
      <c r="C7976" s="32">
        <v>97525</v>
      </c>
      <c r="D7976" s="33" t="s">
        <v>6285</v>
      </c>
      <c r="E7976" s="34">
        <v>-11.5</v>
      </c>
      <c r="F7976" s="34">
        <v>9.6</v>
      </c>
      <c r="G7976" s="35">
        <v>207</v>
      </c>
      <c r="H7976" s="35">
        <v>13</v>
      </c>
      <c r="I7976" s="36"/>
    </row>
    <row r="7977" spans="2:9" ht="15.75" thickTop="1" thickBot="1" x14ac:dyDescent="0.25">
      <c r="B7977" s="22">
        <v>7972</v>
      </c>
      <c r="C7977" s="32">
        <v>97526</v>
      </c>
      <c r="D7977" s="33" t="s">
        <v>6286</v>
      </c>
      <c r="E7977" s="34">
        <v>-11.5</v>
      </c>
      <c r="F7977" s="34">
        <v>9.6</v>
      </c>
      <c r="G7977" s="35">
        <v>219</v>
      </c>
      <c r="H7977" s="35">
        <v>13</v>
      </c>
      <c r="I7977" s="36"/>
    </row>
    <row r="7978" spans="2:9" ht="15.75" thickTop="1" thickBot="1" x14ac:dyDescent="0.25">
      <c r="B7978" s="22">
        <v>7973</v>
      </c>
      <c r="C7978" s="32">
        <v>97528</v>
      </c>
      <c r="D7978" s="33" t="s">
        <v>6287</v>
      </c>
      <c r="E7978" s="34">
        <v>-11.8</v>
      </c>
      <c r="F7978" s="34">
        <v>8.8000000000000007</v>
      </c>
      <c r="G7978" s="35">
        <v>332</v>
      </c>
      <c r="H7978" s="35">
        <v>13</v>
      </c>
      <c r="I7978" s="36"/>
    </row>
    <row r="7979" spans="2:9" ht="15.75" thickTop="1" thickBot="1" x14ac:dyDescent="0.25">
      <c r="B7979" s="22">
        <v>7974</v>
      </c>
      <c r="C7979" s="32">
        <v>97529</v>
      </c>
      <c r="D7979" s="33" t="s">
        <v>6288</v>
      </c>
      <c r="E7979" s="34">
        <v>-11.6</v>
      </c>
      <c r="F7979" s="34">
        <v>9.6</v>
      </c>
      <c r="G7979" s="35">
        <v>229</v>
      </c>
      <c r="H7979" s="35">
        <v>13</v>
      </c>
      <c r="I7979" s="36"/>
    </row>
    <row r="7980" spans="2:9" ht="15.75" thickTop="1" thickBot="1" x14ac:dyDescent="0.25">
      <c r="B7980" s="22">
        <v>7975</v>
      </c>
      <c r="C7980" s="32">
        <v>97531</v>
      </c>
      <c r="D7980" s="33" t="s">
        <v>6289</v>
      </c>
      <c r="E7980" s="34">
        <v>-12</v>
      </c>
      <c r="F7980" s="34">
        <v>9.1</v>
      </c>
      <c r="G7980" s="35">
        <v>299</v>
      </c>
      <c r="H7980" s="35">
        <v>13</v>
      </c>
      <c r="I7980" s="36"/>
    </row>
    <row r="7981" spans="2:9" ht="15.75" thickTop="1" thickBot="1" x14ac:dyDescent="0.25">
      <c r="B7981" s="22">
        <v>7976</v>
      </c>
      <c r="C7981" s="32">
        <v>97532</v>
      </c>
      <c r="D7981" s="33" t="s">
        <v>6290</v>
      </c>
      <c r="E7981" s="34">
        <v>-11.7</v>
      </c>
      <c r="F7981" s="34">
        <v>8.6999999999999993</v>
      </c>
      <c r="G7981" s="35">
        <v>372</v>
      </c>
      <c r="H7981" s="35">
        <v>13</v>
      </c>
      <c r="I7981" s="36"/>
    </row>
    <row r="7982" spans="2:9" ht="15.75" thickTop="1" thickBot="1" x14ac:dyDescent="0.25">
      <c r="B7982" s="22">
        <v>7977</v>
      </c>
      <c r="C7982" s="32">
        <v>97534</v>
      </c>
      <c r="D7982" s="33" t="s">
        <v>6291</v>
      </c>
      <c r="E7982" s="34">
        <v>-11.4</v>
      </c>
      <c r="F7982" s="34">
        <v>9.6</v>
      </c>
      <c r="G7982" s="35">
        <v>246</v>
      </c>
      <c r="H7982" s="35">
        <v>13</v>
      </c>
      <c r="I7982" s="36"/>
    </row>
    <row r="7983" spans="2:9" ht="15.75" thickTop="1" thickBot="1" x14ac:dyDescent="0.25">
      <c r="B7983" s="22">
        <v>7978</v>
      </c>
      <c r="C7983" s="32">
        <v>97535</v>
      </c>
      <c r="D7983" s="33" t="s">
        <v>6292</v>
      </c>
      <c r="E7983" s="34">
        <v>-11.4</v>
      </c>
      <c r="F7983" s="34">
        <v>9.1</v>
      </c>
      <c r="G7983" s="35">
        <v>305</v>
      </c>
      <c r="H7983" s="35">
        <v>13</v>
      </c>
      <c r="I7983" s="36"/>
    </row>
    <row r="7984" spans="2:9" ht="15.75" thickTop="1" thickBot="1" x14ac:dyDescent="0.25">
      <c r="B7984" s="22">
        <v>7979</v>
      </c>
      <c r="C7984" s="32">
        <v>97537</v>
      </c>
      <c r="D7984" s="33" t="s">
        <v>6293</v>
      </c>
      <c r="E7984" s="34">
        <v>-11.3</v>
      </c>
      <c r="F7984" s="34">
        <v>9.8000000000000007</v>
      </c>
      <c r="G7984" s="35">
        <v>198</v>
      </c>
      <c r="H7984" s="35">
        <v>13</v>
      </c>
      <c r="I7984" s="36"/>
    </row>
    <row r="7985" spans="2:9" ht="15.75" thickTop="1" thickBot="1" x14ac:dyDescent="0.25">
      <c r="B7985" s="22">
        <v>7980</v>
      </c>
      <c r="C7985" s="32">
        <v>97539</v>
      </c>
      <c r="D7985" s="33" t="s">
        <v>6294</v>
      </c>
      <c r="E7985" s="34">
        <v>-12.2</v>
      </c>
      <c r="F7985" s="34">
        <v>9.4</v>
      </c>
      <c r="G7985" s="35">
        <v>242</v>
      </c>
      <c r="H7985" s="35">
        <v>13</v>
      </c>
      <c r="I7985" s="36"/>
    </row>
    <row r="7986" spans="2:9" ht="15.75" thickTop="1" thickBot="1" x14ac:dyDescent="0.25">
      <c r="B7986" s="22">
        <v>7981</v>
      </c>
      <c r="C7986" s="32">
        <v>97616</v>
      </c>
      <c r="D7986" s="33" t="s">
        <v>6295</v>
      </c>
      <c r="E7986" s="34">
        <v>-10.9</v>
      </c>
      <c r="F7986" s="34">
        <v>9.4</v>
      </c>
      <c r="G7986" s="35">
        <v>235</v>
      </c>
      <c r="H7986" s="35">
        <v>13</v>
      </c>
      <c r="I7986" s="36"/>
    </row>
    <row r="7987" spans="2:9" ht="15.75" thickTop="1" thickBot="1" x14ac:dyDescent="0.25">
      <c r="B7987" s="22">
        <v>7982</v>
      </c>
      <c r="C7987" s="32">
        <v>97618</v>
      </c>
      <c r="D7987" s="33" t="s">
        <v>6296</v>
      </c>
      <c r="E7987" s="34">
        <v>-11</v>
      </c>
      <c r="F7987" s="34">
        <v>9.3000000000000007</v>
      </c>
      <c r="G7987" s="35">
        <v>251</v>
      </c>
      <c r="H7987" s="35">
        <v>13</v>
      </c>
      <c r="I7987" s="36"/>
    </row>
    <row r="7988" spans="2:9" ht="15.75" thickTop="1" thickBot="1" x14ac:dyDescent="0.25">
      <c r="B7988" s="22">
        <v>7983</v>
      </c>
      <c r="C7988" s="32">
        <v>97631</v>
      </c>
      <c r="D7988" s="33" t="s">
        <v>6297</v>
      </c>
      <c r="E7988" s="34">
        <v>-11.6</v>
      </c>
      <c r="F7988" s="34">
        <v>8.9</v>
      </c>
      <c r="G7988" s="35">
        <v>317</v>
      </c>
      <c r="H7988" s="35">
        <v>13</v>
      </c>
      <c r="I7988" s="36"/>
    </row>
    <row r="7989" spans="2:9" ht="15.75" thickTop="1" thickBot="1" x14ac:dyDescent="0.25">
      <c r="B7989" s="22">
        <v>7984</v>
      </c>
      <c r="C7989" s="32">
        <v>97633</v>
      </c>
      <c r="D7989" s="33" t="s">
        <v>4088</v>
      </c>
      <c r="E7989" s="34">
        <v>-11.3</v>
      </c>
      <c r="F7989" s="34">
        <v>9.1</v>
      </c>
      <c r="G7989" s="35">
        <v>286</v>
      </c>
      <c r="H7989" s="35">
        <v>13</v>
      </c>
      <c r="I7989" s="36"/>
    </row>
    <row r="7990" spans="2:9" ht="15.75" thickTop="1" thickBot="1" x14ac:dyDescent="0.25">
      <c r="B7990" s="22">
        <v>7985</v>
      </c>
      <c r="C7990" s="32">
        <v>97638</v>
      </c>
      <c r="D7990" s="33" t="s">
        <v>6298</v>
      </c>
      <c r="E7990" s="34">
        <v>-11.3</v>
      </c>
      <c r="F7990" s="34">
        <v>9.1</v>
      </c>
      <c r="G7990" s="35">
        <v>273</v>
      </c>
      <c r="H7990" s="35">
        <v>13</v>
      </c>
      <c r="I7990" s="36"/>
    </row>
    <row r="7991" spans="2:9" ht="15.75" thickTop="1" thickBot="1" x14ac:dyDescent="0.25">
      <c r="B7991" s="22">
        <v>7986</v>
      </c>
      <c r="C7991" s="32">
        <v>97640</v>
      </c>
      <c r="D7991" s="33" t="s">
        <v>6299</v>
      </c>
      <c r="E7991" s="34">
        <v>-11.3</v>
      </c>
      <c r="F7991" s="34">
        <v>9</v>
      </c>
      <c r="G7991" s="35">
        <v>281</v>
      </c>
      <c r="H7991" s="35">
        <v>13</v>
      </c>
      <c r="I7991" s="36"/>
    </row>
    <row r="7992" spans="2:9" ht="15.75" thickTop="1" thickBot="1" x14ac:dyDescent="0.25">
      <c r="B7992" s="22">
        <v>7987</v>
      </c>
      <c r="C7992" s="32">
        <v>97645</v>
      </c>
      <c r="D7992" s="33" t="s">
        <v>6300</v>
      </c>
      <c r="E7992" s="34">
        <v>-12.2</v>
      </c>
      <c r="F7992" s="34">
        <v>8.4</v>
      </c>
      <c r="G7992" s="35">
        <v>397</v>
      </c>
      <c r="H7992" s="35">
        <v>13</v>
      </c>
      <c r="I7992" s="36"/>
    </row>
    <row r="7993" spans="2:9" ht="15.75" thickTop="1" thickBot="1" x14ac:dyDescent="0.25">
      <c r="B7993" s="22">
        <v>7988</v>
      </c>
      <c r="C7993" s="32">
        <v>97647</v>
      </c>
      <c r="D7993" s="33" t="s">
        <v>6301</v>
      </c>
      <c r="E7993" s="34">
        <v>-12.3</v>
      </c>
      <c r="F7993" s="34">
        <v>8.4</v>
      </c>
      <c r="G7993" s="35">
        <v>411</v>
      </c>
      <c r="H7993" s="35">
        <v>13</v>
      </c>
      <c r="I7993" s="36"/>
    </row>
    <row r="7994" spans="2:9" ht="15.75" thickTop="1" thickBot="1" x14ac:dyDescent="0.25">
      <c r="B7994" s="22">
        <v>7989</v>
      </c>
      <c r="C7994" s="32">
        <v>97650</v>
      </c>
      <c r="D7994" s="33" t="s">
        <v>6302</v>
      </c>
      <c r="E7994" s="34">
        <v>-12.7</v>
      </c>
      <c r="F7994" s="34">
        <v>8.3000000000000007</v>
      </c>
      <c r="G7994" s="35">
        <v>428</v>
      </c>
      <c r="H7994" s="35">
        <v>10</v>
      </c>
      <c r="I7994" s="36"/>
    </row>
    <row r="7995" spans="2:9" ht="15.75" thickTop="1" thickBot="1" x14ac:dyDescent="0.25">
      <c r="B7995" s="22">
        <v>7990</v>
      </c>
      <c r="C7995" s="32">
        <v>97653</v>
      </c>
      <c r="D7995" s="33" t="s">
        <v>6303</v>
      </c>
      <c r="E7995" s="34">
        <v>-12.3</v>
      </c>
      <c r="F7995" s="34">
        <v>8.1999999999999993</v>
      </c>
      <c r="G7995" s="35">
        <v>453</v>
      </c>
      <c r="H7995" s="35">
        <v>10</v>
      </c>
      <c r="I7995" s="36"/>
    </row>
    <row r="7996" spans="2:9" ht="15.75" thickTop="1" thickBot="1" x14ac:dyDescent="0.25">
      <c r="B7996" s="22">
        <v>7991</v>
      </c>
      <c r="C7996" s="32">
        <v>97654</v>
      </c>
      <c r="D7996" s="33" t="s">
        <v>6304</v>
      </c>
      <c r="E7996" s="34">
        <v>-11.8</v>
      </c>
      <c r="F7996" s="34">
        <v>8.8000000000000007</v>
      </c>
      <c r="G7996" s="35">
        <v>330</v>
      </c>
      <c r="H7996" s="35">
        <v>13</v>
      </c>
      <c r="I7996" s="36"/>
    </row>
    <row r="7997" spans="2:9" ht="15.75" thickTop="1" thickBot="1" x14ac:dyDescent="0.25">
      <c r="B7997" s="22">
        <v>7992</v>
      </c>
      <c r="C7997" s="32">
        <v>97656</v>
      </c>
      <c r="D7997" s="33" t="s">
        <v>6305</v>
      </c>
      <c r="E7997" s="34">
        <v>-13.5</v>
      </c>
      <c r="F7997" s="34">
        <v>7.5</v>
      </c>
      <c r="G7997" s="35">
        <v>575</v>
      </c>
      <c r="H7997" s="35">
        <v>10</v>
      </c>
      <c r="I7997" s="36"/>
    </row>
    <row r="7998" spans="2:9" ht="15.75" thickTop="1" thickBot="1" x14ac:dyDescent="0.25">
      <c r="B7998" s="22">
        <v>7993</v>
      </c>
      <c r="C7998" s="32">
        <v>97657</v>
      </c>
      <c r="D7998" s="33" t="s">
        <v>6306</v>
      </c>
      <c r="E7998" s="34">
        <v>-12.3</v>
      </c>
      <c r="F7998" s="34">
        <v>8.5</v>
      </c>
      <c r="G7998" s="35">
        <v>391</v>
      </c>
      <c r="H7998" s="35">
        <v>10</v>
      </c>
      <c r="I7998" s="36"/>
    </row>
    <row r="7999" spans="2:9" ht="15.75" thickTop="1" thickBot="1" x14ac:dyDescent="0.25">
      <c r="B7999" s="22">
        <v>7994</v>
      </c>
      <c r="C7999" s="32">
        <v>97659</v>
      </c>
      <c r="D7999" s="33" t="s">
        <v>6307</v>
      </c>
      <c r="E7999" s="34">
        <v>-12.1</v>
      </c>
      <c r="F7999" s="34">
        <v>8.1999999999999993</v>
      </c>
      <c r="G7999" s="35">
        <v>440</v>
      </c>
      <c r="H7999" s="35">
        <v>13</v>
      </c>
      <c r="I7999" s="36"/>
    </row>
    <row r="8000" spans="2:9" ht="15.75" thickTop="1" thickBot="1" x14ac:dyDescent="0.25">
      <c r="B8000" s="22">
        <v>7995</v>
      </c>
      <c r="C8000" s="32">
        <v>97688</v>
      </c>
      <c r="D8000" s="33" t="s">
        <v>6308</v>
      </c>
      <c r="E8000" s="34">
        <v>-10.8</v>
      </c>
      <c r="F8000" s="34">
        <v>9.4</v>
      </c>
      <c r="G8000" s="35">
        <v>227</v>
      </c>
      <c r="H8000" s="35">
        <v>13</v>
      </c>
      <c r="I8000" s="36"/>
    </row>
    <row r="8001" spans="2:9" ht="15.75" thickTop="1" thickBot="1" x14ac:dyDescent="0.25">
      <c r="B8001" s="22">
        <v>7996</v>
      </c>
      <c r="C8001" s="32">
        <v>97702</v>
      </c>
      <c r="D8001" s="33" t="s">
        <v>6309</v>
      </c>
      <c r="E8001" s="34">
        <v>-11.7</v>
      </c>
      <c r="F8001" s="34">
        <v>8.6999999999999993</v>
      </c>
      <c r="G8001" s="35">
        <v>357</v>
      </c>
      <c r="H8001" s="35">
        <v>13</v>
      </c>
      <c r="I8001" s="36"/>
    </row>
    <row r="8002" spans="2:9" ht="15.75" thickTop="1" thickBot="1" x14ac:dyDescent="0.25">
      <c r="B8002" s="22">
        <v>7997</v>
      </c>
      <c r="C8002" s="32">
        <v>97705</v>
      </c>
      <c r="D8002" s="33" t="s">
        <v>6310</v>
      </c>
      <c r="E8002" s="34">
        <v>-12.3</v>
      </c>
      <c r="F8002" s="34">
        <v>8.3000000000000007</v>
      </c>
      <c r="G8002" s="35">
        <v>423</v>
      </c>
      <c r="H8002" s="35">
        <v>10</v>
      </c>
      <c r="I8002" s="36"/>
    </row>
    <row r="8003" spans="2:9" ht="15.75" thickTop="1" thickBot="1" x14ac:dyDescent="0.25">
      <c r="B8003" s="22">
        <v>7998</v>
      </c>
      <c r="C8003" s="32">
        <v>97708</v>
      </c>
      <c r="D8003" s="33" t="s">
        <v>6311</v>
      </c>
      <c r="E8003" s="34">
        <v>-10.8</v>
      </c>
      <c r="F8003" s="34">
        <v>9.4</v>
      </c>
      <c r="G8003" s="35">
        <v>222</v>
      </c>
      <c r="H8003" s="35">
        <v>13</v>
      </c>
      <c r="I8003" s="36"/>
    </row>
    <row r="8004" spans="2:9" ht="15.75" thickTop="1" thickBot="1" x14ac:dyDescent="0.25">
      <c r="B8004" s="22">
        <v>7999</v>
      </c>
      <c r="C8004" s="32">
        <v>97711</v>
      </c>
      <c r="D8004" s="33" t="s">
        <v>6312</v>
      </c>
      <c r="E8004" s="34">
        <v>-11.4</v>
      </c>
      <c r="F8004" s="34">
        <v>8.9</v>
      </c>
      <c r="G8004" s="35">
        <v>316</v>
      </c>
      <c r="H8004" s="35">
        <v>13</v>
      </c>
      <c r="I8004" s="36"/>
    </row>
    <row r="8005" spans="2:9" ht="15.75" thickTop="1" thickBot="1" x14ac:dyDescent="0.25">
      <c r="B8005" s="22">
        <v>8000</v>
      </c>
      <c r="C8005" s="32">
        <v>97714</v>
      </c>
      <c r="D8005" s="33" t="s">
        <v>6313</v>
      </c>
      <c r="E8005" s="34">
        <v>-11.3</v>
      </c>
      <c r="F8005" s="34">
        <v>8.9</v>
      </c>
      <c r="G8005" s="35">
        <v>316</v>
      </c>
      <c r="H8005" s="35">
        <v>13</v>
      </c>
      <c r="I8005" s="36"/>
    </row>
    <row r="8006" spans="2:9" ht="15.75" thickTop="1" thickBot="1" x14ac:dyDescent="0.25">
      <c r="B8006" s="22">
        <v>8001</v>
      </c>
      <c r="C8006" s="32">
        <v>97717</v>
      </c>
      <c r="D8006" s="33" t="s">
        <v>6314</v>
      </c>
      <c r="E8006" s="34">
        <v>-10.8</v>
      </c>
      <c r="F8006" s="34">
        <v>9.4</v>
      </c>
      <c r="G8006" s="35">
        <v>226</v>
      </c>
      <c r="H8006" s="35">
        <v>13</v>
      </c>
      <c r="I8006" s="36"/>
    </row>
    <row r="8007" spans="2:9" ht="15.75" thickTop="1" thickBot="1" x14ac:dyDescent="0.25">
      <c r="B8007" s="22">
        <v>8002</v>
      </c>
      <c r="C8007" s="32">
        <v>97720</v>
      </c>
      <c r="D8007" s="33" t="s">
        <v>6315</v>
      </c>
      <c r="E8007" s="34">
        <v>-11.1</v>
      </c>
      <c r="F8007" s="34">
        <v>9.1</v>
      </c>
      <c r="G8007" s="35">
        <v>283</v>
      </c>
      <c r="H8007" s="35">
        <v>13</v>
      </c>
      <c r="I8007" s="36"/>
    </row>
    <row r="8008" spans="2:9" ht="15.75" thickTop="1" thickBot="1" x14ac:dyDescent="0.25">
      <c r="B8008" s="22">
        <v>8003</v>
      </c>
      <c r="C8008" s="32">
        <v>97723</v>
      </c>
      <c r="D8008" s="33" t="s">
        <v>6316</v>
      </c>
      <c r="E8008" s="34">
        <v>-11.3</v>
      </c>
      <c r="F8008" s="34">
        <v>8.9</v>
      </c>
      <c r="G8008" s="35">
        <v>314</v>
      </c>
      <c r="H8008" s="35">
        <v>13</v>
      </c>
      <c r="I8008" s="36"/>
    </row>
    <row r="8009" spans="2:9" ht="15.75" thickTop="1" thickBot="1" x14ac:dyDescent="0.25">
      <c r="B8009" s="22">
        <v>8004</v>
      </c>
      <c r="C8009" s="32">
        <v>97724</v>
      </c>
      <c r="D8009" s="33" t="s">
        <v>6317</v>
      </c>
      <c r="E8009" s="34">
        <v>-11.3</v>
      </c>
      <c r="F8009" s="34">
        <v>8.8000000000000007</v>
      </c>
      <c r="G8009" s="35">
        <v>326</v>
      </c>
      <c r="H8009" s="35">
        <v>13</v>
      </c>
      <c r="I8009" s="36"/>
    </row>
    <row r="8010" spans="2:9" ht="15.75" thickTop="1" thickBot="1" x14ac:dyDescent="0.25">
      <c r="B8010" s="22">
        <v>8005</v>
      </c>
      <c r="C8010" s="32">
        <v>97725</v>
      </c>
      <c r="D8010" s="33" t="s">
        <v>6318</v>
      </c>
      <c r="E8010" s="34">
        <v>-10.8</v>
      </c>
      <c r="F8010" s="34">
        <v>9.4</v>
      </c>
      <c r="G8010" s="35">
        <v>233</v>
      </c>
      <c r="H8010" s="35">
        <v>13</v>
      </c>
      <c r="I8010" s="36"/>
    </row>
    <row r="8011" spans="2:9" ht="15.75" thickTop="1" thickBot="1" x14ac:dyDescent="0.25">
      <c r="B8011" s="22">
        <v>8006</v>
      </c>
      <c r="C8011" s="32">
        <v>97727</v>
      </c>
      <c r="D8011" s="33" t="s">
        <v>6319</v>
      </c>
      <c r="E8011" s="34">
        <v>-11.3</v>
      </c>
      <c r="F8011" s="34">
        <v>9</v>
      </c>
      <c r="G8011" s="35">
        <v>310</v>
      </c>
      <c r="H8011" s="35">
        <v>13</v>
      </c>
      <c r="I8011" s="36"/>
    </row>
    <row r="8012" spans="2:9" ht="15.75" thickTop="1" thickBot="1" x14ac:dyDescent="0.25">
      <c r="B8012" s="22">
        <v>8007</v>
      </c>
      <c r="C8012" s="32">
        <v>97729</v>
      </c>
      <c r="D8012" s="33" t="s">
        <v>6320</v>
      </c>
      <c r="E8012" s="34">
        <v>-11.5</v>
      </c>
      <c r="F8012" s="34">
        <v>8.8000000000000007</v>
      </c>
      <c r="G8012" s="35">
        <v>343</v>
      </c>
      <c r="H8012" s="35">
        <v>13</v>
      </c>
      <c r="I8012" s="36"/>
    </row>
    <row r="8013" spans="2:9" ht="15.75" thickTop="1" thickBot="1" x14ac:dyDescent="0.25">
      <c r="B8013" s="22">
        <v>8008</v>
      </c>
      <c r="C8013" s="32">
        <v>97737</v>
      </c>
      <c r="D8013" s="33" t="s">
        <v>6321</v>
      </c>
      <c r="E8013" s="34">
        <v>-11</v>
      </c>
      <c r="F8013" s="34">
        <v>9.9</v>
      </c>
      <c r="G8013" s="35">
        <v>155</v>
      </c>
      <c r="H8013" s="35">
        <v>13</v>
      </c>
      <c r="I8013" s="36"/>
    </row>
    <row r="8014" spans="2:9" ht="15.75" thickTop="1" thickBot="1" x14ac:dyDescent="0.25">
      <c r="B8014" s="22">
        <v>8009</v>
      </c>
      <c r="C8014" s="32">
        <v>97753</v>
      </c>
      <c r="D8014" s="33" t="s">
        <v>6322</v>
      </c>
      <c r="E8014" s="34">
        <v>-11.5</v>
      </c>
      <c r="F8014" s="34">
        <v>9.3000000000000007</v>
      </c>
      <c r="G8014" s="35">
        <v>306</v>
      </c>
      <c r="H8014" s="35">
        <v>13</v>
      </c>
      <c r="I8014" s="36"/>
    </row>
    <row r="8015" spans="2:9" ht="15.75" thickTop="1" thickBot="1" x14ac:dyDescent="0.25">
      <c r="B8015" s="22">
        <v>8010</v>
      </c>
      <c r="C8015" s="32">
        <v>97762</v>
      </c>
      <c r="D8015" s="33" t="s">
        <v>6323</v>
      </c>
      <c r="E8015" s="34">
        <v>-11.2</v>
      </c>
      <c r="F8015" s="34">
        <v>9.1</v>
      </c>
      <c r="G8015" s="35">
        <v>294</v>
      </c>
      <c r="H8015" s="35">
        <v>13</v>
      </c>
      <c r="I8015" s="36"/>
    </row>
    <row r="8016" spans="2:9" ht="15.75" thickTop="1" thickBot="1" x14ac:dyDescent="0.25">
      <c r="B8016" s="22">
        <v>8011</v>
      </c>
      <c r="C8016" s="32">
        <v>97769</v>
      </c>
      <c r="D8016" s="33" t="s">
        <v>6324</v>
      </c>
      <c r="E8016" s="34">
        <v>-11.9</v>
      </c>
      <c r="F8016" s="34">
        <v>8.9</v>
      </c>
      <c r="G8016" s="35">
        <v>326</v>
      </c>
      <c r="H8016" s="35">
        <v>10</v>
      </c>
      <c r="I8016" s="36"/>
    </row>
    <row r="8017" spans="2:9" ht="15.75" thickTop="1" thickBot="1" x14ac:dyDescent="0.25">
      <c r="B8017" s="22">
        <v>8012</v>
      </c>
      <c r="C8017" s="32">
        <v>97772</v>
      </c>
      <c r="D8017" s="33" t="s">
        <v>6325</v>
      </c>
      <c r="E8017" s="34">
        <v>-13.6</v>
      </c>
      <c r="F8017" s="34">
        <v>7</v>
      </c>
      <c r="G8017" s="35">
        <v>699</v>
      </c>
      <c r="H8017" s="35">
        <v>10</v>
      </c>
      <c r="I8017" s="36"/>
    </row>
    <row r="8018" spans="2:9" ht="15.75" thickTop="1" thickBot="1" x14ac:dyDescent="0.25">
      <c r="B8018" s="22">
        <v>8013</v>
      </c>
      <c r="C8018" s="32">
        <v>97773</v>
      </c>
      <c r="D8018" s="33" t="s">
        <v>6326</v>
      </c>
      <c r="E8018" s="34">
        <v>-12</v>
      </c>
      <c r="F8018" s="34">
        <v>8.4</v>
      </c>
      <c r="G8018" s="35">
        <v>449</v>
      </c>
      <c r="H8018" s="35">
        <v>6</v>
      </c>
      <c r="I8018" s="36"/>
    </row>
    <row r="8019" spans="2:9" ht="15.75" thickTop="1" thickBot="1" x14ac:dyDescent="0.25">
      <c r="B8019" s="22">
        <v>8014</v>
      </c>
      <c r="C8019" s="32">
        <v>97775</v>
      </c>
      <c r="D8019" s="33" t="s">
        <v>6327</v>
      </c>
      <c r="E8019" s="34">
        <v>-11</v>
      </c>
      <c r="F8019" s="34">
        <v>9.6</v>
      </c>
      <c r="G8019" s="35">
        <v>219</v>
      </c>
      <c r="H8019" s="35">
        <v>6</v>
      </c>
      <c r="I8019" s="36"/>
    </row>
    <row r="8020" spans="2:9" ht="15.75" thickTop="1" thickBot="1" x14ac:dyDescent="0.25">
      <c r="B8020" s="22">
        <v>8015</v>
      </c>
      <c r="C8020" s="32">
        <v>97776</v>
      </c>
      <c r="D8020" s="33" t="s">
        <v>6328</v>
      </c>
      <c r="E8020" s="34">
        <v>-11</v>
      </c>
      <c r="F8020" s="34">
        <v>9.8000000000000007</v>
      </c>
      <c r="G8020" s="35">
        <v>198</v>
      </c>
      <c r="H8020" s="35">
        <v>13</v>
      </c>
      <c r="I8020" s="36"/>
    </row>
    <row r="8021" spans="2:9" ht="15.75" thickTop="1" thickBot="1" x14ac:dyDescent="0.25">
      <c r="B8021" s="22">
        <v>8016</v>
      </c>
      <c r="C8021" s="32">
        <v>97778</v>
      </c>
      <c r="D8021" s="33" t="s">
        <v>6329</v>
      </c>
      <c r="E8021" s="34">
        <v>-11.4</v>
      </c>
      <c r="F8021" s="34">
        <v>9.1</v>
      </c>
      <c r="G8021" s="35">
        <v>298</v>
      </c>
      <c r="H8021" s="35">
        <v>6</v>
      </c>
      <c r="I8021" s="36"/>
    </row>
    <row r="8022" spans="2:9" ht="15.75" thickTop="1" thickBot="1" x14ac:dyDescent="0.25">
      <c r="B8022" s="22">
        <v>8017</v>
      </c>
      <c r="C8022" s="32">
        <v>97779</v>
      </c>
      <c r="D8022" s="33" t="s">
        <v>6330</v>
      </c>
      <c r="E8022" s="34">
        <v>-12.9</v>
      </c>
      <c r="F8022" s="34">
        <v>7.6</v>
      </c>
      <c r="G8022" s="35">
        <v>573</v>
      </c>
      <c r="H8022" s="35">
        <v>10</v>
      </c>
      <c r="I8022" s="36"/>
    </row>
    <row r="8023" spans="2:9" ht="15.75" thickTop="1" thickBot="1" x14ac:dyDescent="0.25">
      <c r="B8023" s="22">
        <v>8018</v>
      </c>
      <c r="C8023" s="32">
        <v>97780</v>
      </c>
      <c r="D8023" s="33" t="s">
        <v>6331</v>
      </c>
      <c r="E8023" s="34">
        <v>-10.9</v>
      </c>
      <c r="F8023" s="34">
        <v>9.9</v>
      </c>
      <c r="G8023" s="35">
        <v>163</v>
      </c>
      <c r="H8023" s="35">
        <v>13</v>
      </c>
      <c r="I8023" s="36"/>
    </row>
    <row r="8024" spans="2:9" ht="15.75" thickTop="1" thickBot="1" x14ac:dyDescent="0.25">
      <c r="B8024" s="22">
        <v>8019</v>
      </c>
      <c r="C8024" s="32">
        <v>97782</v>
      </c>
      <c r="D8024" s="33" t="s">
        <v>6332</v>
      </c>
      <c r="E8024" s="34">
        <v>-11.2</v>
      </c>
      <c r="F8024" s="34">
        <v>9.3000000000000007</v>
      </c>
      <c r="G8024" s="35">
        <v>252</v>
      </c>
      <c r="H8024" s="35">
        <v>6</v>
      </c>
      <c r="I8024" s="36"/>
    </row>
    <row r="8025" spans="2:9" ht="15.75" thickTop="1" thickBot="1" x14ac:dyDescent="0.25">
      <c r="B8025" s="22">
        <v>8020</v>
      </c>
      <c r="C8025" s="32">
        <v>97783</v>
      </c>
      <c r="D8025" s="33" t="s">
        <v>6333</v>
      </c>
      <c r="E8025" s="34">
        <v>-11.2</v>
      </c>
      <c r="F8025" s="34">
        <v>9.6</v>
      </c>
      <c r="G8025" s="35">
        <v>225</v>
      </c>
      <c r="H8025" s="35">
        <v>13</v>
      </c>
      <c r="I8025" s="36"/>
    </row>
    <row r="8026" spans="2:9" ht="15.75" thickTop="1" thickBot="1" x14ac:dyDescent="0.25">
      <c r="B8026" s="22">
        <v>8021</v>
      </c>
      <c r="C8026" s="32">
        <v>97785</v>
      </c>
      <c r="D8026" s="33" t="s">
        <v>6334</v>
      </c>
      <c r="E8026" s="34">
        <v>-11.3</v>
      </c>
      <c r="F8026" s="34">
        <v>9.3000000000000007</v>
      </c>
      <c r="G8026" s="35">
        <v>264</v>
      </c>
      <c r="H8026" s="35">
        <v>6</v>
      </c>
      <c r="I8026" s="36"/>
    </row>
    <row r="8027" spans="2:9" ht="15.75" thickTop="1" thickBot="1" x14ac:dyDescent="0.25">
      <c r="B8027" s="22">
        <v>8022</v>
      </c>
      <c r="C8027" s="32">
        <v>97786</v>
      </c>
      <c r="D8027" s="33" t="s">
        <v>6335</v>
      </c>
      <c r="E8027" s="34">
        <v>-12.4</v>
      </c>
      <c r="F8027" s="34">
        <v>8.1</v>
      </c>
      <c r="G8027" s="35">
        <v>487</v>
      </c>
      <c r="H8027" s="35">
        <v>10</v>
      </c>
      <c r="I8027" s="36"/>
    </row>
    <row r="8028" spans="2:9" ht="15.75" thickTop="1" thickBot="1" x14ac:dyDescent="0.25">
      <c r="B8028" s="22">
        <v>8023</v>
      </c>
      <c r="C8028" s="32">
        <v>97788</v>
      </c>
      <c r="D8028" s="33" t="s">
        <v>6336</v>
      </c>
      <c r="E8028" s="34">
        <v>-12.3</v>
      </c>
      <c r="F8028" s="34">
        <v>8.5</v>
      </c>
      <c r="G8028" s="35">
        <v>455</v>
      </c>
      <c r="H8028" s="35">
        <v>13</v>
      </c>
      <c r="I8028" s="36"/>
    </row>
    <row r="8029" spans="2:9" ht="15.75" thickTop="1" thickBot="1" x14ac:dyDescent="0.25">
      <c r="B8029" s="22">
        <v>8024</v>
      </c>
      <c r="C8029" s="32">
        <v>97789</v>
      </c>
      <c r="D8029" s="33" t="s">
        <v>6337</v>
      </c>
      <c r="E8029" s="34">
        <v>-12</v>
      </c>
      <c r="F8029" s="34">
        <v>8.4</v>
      </c>
      <c r="G8029" s="35">
        <v>421</v>
      </c>
      <c r="H8029" s="35">
        <v>10</v>
      </c>
      <c r="I8029" s="36"/>
    </row>
    <row r="8030" spans="2:9" ht="15.75" thickTop="1" thickBot="1" x14ac:dyDescent="0.25">
      <c r="B8030" s="22">
        <v>8025</v>
      </c>
      <c r="C8030" s="32">
        <v>97791</v>
      </c>
      <c r="D8030" s="33" t="s">
        <v>6338</v>
      </c>
      <c r="E8030" s="34">
        <v>-11.6</v>
      </c>
      <c r="F8030" s="34">
        <v>9</v>
      </c>
      <c r="G8030" s="35">
        <v>310</v>
      </c>
      <c r="H8030" s="35">
        <v>6</v>
      </c>
      <c r="I8030" s="36"/>
    </row>
    <row r="8031" spans="2:9" ht="15.75" thickTop="1" thickBot="1" x14ac:dyDescent="0.25">
      <c r="B8031" s="22">
        <v>8026</v>
      </c>
      <c r="C8031" s="32">
        <v>97792</v>
      </c>
      <c r="D8031" s="33" t="s">
        <v>6339</v>
      </c>
      <c r="E8031" s="34">
        <v>-13.4</v>
      </c>
      <c r="F8031" s="34">
        <v>7.3</v>
      </c>
      <c r="G8031" s="35">
        <v>628</v>
      </c>
      <c r="H8031" s="35">
        <v>10</v>
      </c>
      <c r="I8031" s="36"/>
    </row>
    <row r="8032" spans="2:9" ht="15.75" thickTop="1" thickBot="1" x14ac:dyDescent="0.25">
      <c r="B8032" s="22">
        <v>8027</v>
      </c>
      <c r="C8032" s="32">
        <v>97794</v>
      </c>
      <c r="D8032" s="33" t="s">
        <v>6340</v>
      </c>
      <c r="E8032" s="34">
        <v>-11.6</v>
      </c>
      <c r="F8032" s="34">
        <v>9</v>
      </c>
      <c r="G8032" s="35">
        <v>322</v>
      </c>
      <c r="H8032" s="35">
        <v>6</v>
      </c>
      <c r="I8032" s="36"/>
    </row>
    <row r="8033" spans="2:9" ht="15.75" thickTop="1" thickBot="1" x14ac:dyDescent="0.25">
      <c r="B8033" s="22">
        <v>8028</v>
      </c>
      <c r="C8033" s="32">
        <v>97795</v>
      </c>
      <c r="D8033" s="33" t="s">
        <v>6341</v>
      </c>
      <c r="E8033" s="34">
        <v>-12</v>
      </c>
      <c r="F8033" s="34">
        <v>8.5</v>
      </c>
      <c r="G8033" s="35">
        <v>406</v>
      </c>
      <c r="H8033" s="35">
        <v>10</v>
      </c>
      <c r="I8033" s="36"/>
    </row>
    <row r="8034" spans="2:9" ht="15.75" thickTop="1" thickBot="1" x14ac:dyDescent="0.25">
      <c r="B8034" s="22">
        <v>8029</v>
      </c>
      <c r="C8034" s="32">
        <v>97797</v>
      </c>
      <c r="D8034" s="33" t="s">
        <v>6342</v>
      </c>
      <c r="E8034" s="34">
        <v>-11.7</v>
      </c>
      <c r="F8034" s="34">
        <v>8.6999999999999993</v>
      </c>
      <c r="G8034" s="35">
        <v>367</v>
      </c>
      <c r="H8034" s="35">
        <v>6</v>
      </c>
      <c r="I8034" s="36"/>
    </row>
    <row r="8035" spans="2:9" ht="15.75" thickTop="1" thickBot="1" x14ac:dyDescent="0.25">
      <c r="B8035" s="22">
        <v>8030</v>
      </c>
      <c r="C8035" s="32">
        <v>97799</v>
      </c>
      <c r="D8035" s="33" t="s">
        <v>6343</v>
      </c>
      <c r="E8035" s="34">
        <v>-12.1</v>
      </c>
      <c r="F8035" s="34">
        <v>8.5</v>
      </c>
      <c r="G8035" s="35">
        <v>411</v>
      </c>
      <c r="H8035" s="35">
        <v>6</v>
      </c>
      <c r="I8035" s="36"/>
    </row>
    <row r="8036" spans="2:9" ht="15.75" thickTop="1" thickBot="1" x14ac:dyDescent="0.25">
      <c r="B8036" s="22">
        <v>8031</v>
      </c>
      <c r="C8036" s="32">
        <v>97816</v>
      </c>
      <c r="D8036" s="33" t="s">
        <v>6344</v>
      </c>
      <c r="E8036" s="34">
        <v>-11.8</v>
      </c>
      <c r="F8036" s="34">
        <v>8.9</v>
      </c>
      <c r="G8036" s="35">
        <v>348</v>
      </c>
      <c r="H8036" s="35">
        <v>6</v>
      </c>
      <c r="I8036" s="36"/>
    </row>
    <row r="8037" spans="2:9" ht="15.75" thickTop="1" thickBot="1" x14ac:dyDescent="0.25">
      <c r="B8037" s="22">
        <v>8032</v>
      </c>
      <c r="C8037" s="32">
        <v>97828</v>
      </c>
      <c r="D8037" s="33" t="s">
        <v>6345</v>
      </c>
      <c r="E8037" s="34">
        <v>-11.5</v>
      </c>
      <c r="F8037" s="34">
        <v>9.3000000000000007</v>
      </c>
      <c r="G8037" s="35">
        <v>306</v>
      </c>
      <c r="H8037" s="35">
        <v>13</v>
      </c>
      <c r="I8037" s="36"/>
    </row>
    <row r="8038" spans="2:9" ht="15.75" thickTop="1" thickBot="1" x14ac:dyDescent="0.25">
      <c r="B8038" s="22">
        <v>8033</v>
      </c>
      <c r="C8038" s="32">
        <v>97833</v>
      </c>
      <c r="D8038" s="33" t="s">
        <v>6346</v>
      </c>
      <c r="E8038" s="34">
        <v>-11.5</v>
      </c>
      <c r="F8038" s="34">
        <v>9.1999999999999993</v>
      </c>
      <c r="G8038" s="35">
        <v>284</v>
      </c>
      <c r="H8038" s="35">
        <v>6</v>
      </c>
      <c r="I8038" s="36"/>
    </row>
    <row r="8039" spans="2:9" ht="15.75" thickTop="1" thickBot="1" x14ac:dyDescent="0.25">
      <c r="B8039" s="22">
        <v>8034</v>
      </c>
      <c r="C8039" s="32">
        <v>97834</v>
      </c>
      <c r="D8039" s="33" t="s">
        <v>4095</v>
      </c>
      <c r="E8039" s="34">
        <v>-11.1</v>
      </c>
      <c r="F8039" s="34">
        <v>9.8000000000000007</v>
      </c>
      <c r="G8039" s="35">
        <v>217</v>
      </c>
      <c r="H8039" s="35">
        <v>13</v>
      </c>
      <c r="I8039" s="36"/>
    </row>
    <row r="8040" spans="2:9" ht="15.75" thickTop="1" thickBot="1" x14ac:dyDescent="0.25">
      <c r="B8040" s="22">
        <v>8035</v>
      </c>
      <c r="C8040" s="32">
        <v>97836</v>
      </c>
      <c r="D8040" s="33" t="s">
        <v>6347</v>
      </c>
      <c r="E8040" s="34">
        <v>-12.1</v>
      </c>
      <c r="F8040" s="34">
        <v>8.6999999999999993</v>
      </c>
      <c r="G8040" s="35">
        <v>450</v>
      </c>
      <c r="H8040" s="35">
        <v>6</v>
      </c>
      <c r="I8040" s="36"/>
    </row>
    <row r="8041" spans="2:9" ht="15.75" thickTop="1" thickBot="1" x14ac:dyDescent="0.25">
      <c r="B8041" s="22">
        <v>8036</v>
      </c>
      <c r="C8041" s="32">
        <v>97837</v>
      </c>
      <c r="D8041" s="33" t="s">
        <v>6348</v>
      </c>
      <c r="E8041" s="34">
        <v>-11.4</v>
      </c>
      <c r="F8041" s="34">
        <v>9.4</v>
      </c>
      <c r="G8041" s="35">
        <v>290</v>
      </c>
      <c r="H8041" s="35">
        <v>13</v>
      </c>
      <c r="I8041" s="36"/>
    </row>
    <row r="8042" spans="2:9" ht="15.75" thickTop="1" thickBot="1" x14ac:dyDescent="0.25">
      <c r="B8042" s="22">
        <v>8037</v>
      </c>
      <c r="C8042" s="32">
        <v>97839</v>
      </c>
      <c r="D8042" s="33" t="s">
        <v>6349</v>
      </c>
      <c r="E8042" s="34">
        <v>-11.6</v>
      </c>
      <c r="F8042" s="34">
        <v>9.1999999999999993</v>
      </c>
      <c r="G8042" s="35">
        <v>314</v>
      </c>
      <c r="H8042" s="35">
        <v>6</v>
      </c>
      <c r="I8042" s="36"/>
    </row>
    <row r="8043" spans="2:9" ht="15.75" thickTop="1" thickBot="1" x14ac:dyDescent="0.25">
      <c r="B8043" s="22">
        <v>8038</v>
      </c>
      <c r="C8043" s="32">
        <v>97840</v>
      </c>
      <c r="D8043" s="33" t="s">
        <v>6350</v>
      </c>
      <c r="E8043" s="34">
        <v>-11.3</v>
      </c>
      <c r="F8043" s="34">
        <v>9.5</v>
      </c>
      <c r="G8043" s="35">
        <v>262</v>
      </c>
      <c r="H8043" s="35">
        <v>6</v>
      </c>
      <c r="I8043" s="36"/>
    </row>
    <row r="8044" spans="2:9" ht="15.75" thickTop="1" thickBot="1" x14ac:dyDescent="0.25">
      <c r="B8044" s="22">
        <v>8039</v>
      </c>
      <c r="C8044" s="32">
        <v>97842</v>
      </c>
      <c r="D8044" s="33" t="s">
        <v>6351</v>
      </c>
      <c r="E8044" s="34">
        <v>-11.2</v>
      </c>
      <c r="F8044" s="34">
        <v>9.6999999999999993</v>
      </c>
      <c r="G8044" s="35">
        <v>238</v>
      </c>
      <c r="H8044" s="35">
        <v>13</v>
      </c>
      <c r="I8044" s="36"/>
    </row>
    <row r="8045" spans="2:9" ht="15.75" thickTop="1" thickBot="1" x14ac:dyDescent="0.25">
      <c r="B8045" s="22">
        <v>8040</v>
      </c>
      <c r="C8045" s="32">
        <v>97843</v>
      </c>
      <c r="D8045" s="33" t="s">
        <v>2687</v>
      </c>
      <c r="E8045" s="34">
        <v>-12.5</v>
      </c>
      <c r="F8045" s="34">
        <v>8.3000000000000007</v>
      </c>
      <c r="G8045" s="35">
        <v>498</v>
      </c>
      <c r="H8045" s="35">
        <v>6</v>
      </c>
      <c r="I8045" s="36"/>
    </row>
    <row r="8046" spans="2:9" ht="15.75" thickTop="1" thickBot="1" x14ac:dyDescent="0.25">
      <c r="B8046" s="22">
        <v>8041</v>
      </c>
      <c r="C8046" s="32">
        <v>97845</v>
      </c>
      <c r="D8046" s="33" t="s">
        <v>6352</v>
      </c>
      <c r="E8046" s="34">
        <v>-12.1</v>
      </c>
      <c r="F8046" s="34">
        <v>8.6</v>
      </c>
      <c r="G8046" s="35">
        <v>450</v>
      </c>
      <c r="H8046" s="35">
        <v>6</v>
      </c>
      <c r="I8046" s="36"/>
    </row>
    <row r="8047" spans="2:9" ht="15.75" thickTop="1" thickBot="1" x14ac:dyDescent="0.25">
      <c r="B8047" s="22">
        <v>8042</v>
      </c>
      <c r="C8047" s="32">
        <v>97846</v>
      </c>
      <c r="D8047" s="33" t="s">
        <v>6353</v>
      </c>
      <c r="E8047" s="34">
        <v>-11.3</v>
      </c>
      <c r="F8047" s="34">
        <v>9.4</v>
      </c>
      <c r="G8047" s="35">
        <v>243</v>
      </c>
      <c r="H8047" s="35">
        <v>6</v>
      </c>
      <c r="I8047" s="36"/>
    </row>
    <row r="8048" spans="2:9" ht="15.75" thickTop="1" thickBot="1" x14ac:dyDescent="0.25">
      <c r="B8048" s="22">
        <v>8043</v>
      </c>
      <c r="C8048" s="32">
        <v>97848</v>
      </c>
      <c r="D8048" s="33" t="s">
        <v>6354</v>
      </c>
      <c r="E8048" s="34">
        <v>-12</v>
      </c>
      <c r="F8048" s="34">
        <v>8.8000000000000007</v>
      </c>
      <c r="G8048" s="35">
        <v>398</v>
      </c>
      <c r="H8048" s="35">
        <v>6</v>
      </c>
      <c r="I8048" s="36"/>
    </row>
    <row r="8049" spans="2:9" ht="15.75" thickTop="1" thickBot="1" x14ac:dyDescent="0.25">
      <c r="B8049" s="22">
        <v>8044</v>
      </c>
      <c r="C8049" s="32">
        <v>97849</v>
      </c>
      <c r="D8049" s="33" t="s">
        <v>6355</v>
      </c>
      <c r="E8049" s="34">
        <v>-11.5</v>
      </c>
      <c r="F8049" s="34">
        <v>9.3000000000000007</v>
      </c>
      <c r="G8049" s="35">
        <v>294</v>
      </c>
      <c r="H8049" s="35">
        <v>13</v>
      </c>
      <c r="I8049" s="36"/>
    </row>
    <row r="8050" spans="2:9" ht="15.75" thickTop="1" thickBot="1" x14ac:dyDescent="0.25">
      <c r="B8050" s="22">
        <v>8045</v>
      </c>
      <c r="C8050" s="32">
        <v>97851</v>
      </c>
      <c r="D8050" s="33" t="s">
        <v>6356</v>
      </c>
      <c r="E8050" s="34">
        <v>-12</v>
      </c>
      <c r="F8050" s="34">
        <v>9</v>
      </c>
      <c r="G8050" s="35">
        <v>356</v>
      </c>
      <c r="H8050" s="35">
        <v>13</v>
      </c>
      <c r="I8050" s="36"/>
    </row>
    <row r="8051" spans="2:9" ht="15.75" thickTop="1" thickBot="1" x14ac:dyDescent="0.25">
      <c r="B8051" s="22">
        <v>8046</v>
      </c>
      <c r="C8051" s="32">
        <v>97852</v>
      </c>
      <c r="D8051" s="33" t="s">
        <v>6357</v>
      </c>
      <c r="E8051" s="34">
        <v>-11.8</v>
      </c>
      <c r="F8051" s="34">
        <v>9</v>
      </c>
      <c r="G8051" s="35">
        <v>383</v>
      </c>
      <c r="H8051" s="35">
        <v>6</v>
      </c>
      <c r="I8051" s="36"/>
    </row>
    <row r="8052" spans="2:9" ht="15.75" thickTop="1" thickBot="1" x14ac:dyDescent="0.25">
      <c r="B8052" s="22">
        <v>8047</v>
      </c>
      <c r="C8052" s="32">
        <v>97854</v>
      </c>
      <c r="D8052" s="33" t="s">
        <v>1260</v>
      </c>
      <c r="E8052" s="34">
        <v>-11.6</v>
      </c>
      <c r="F8052" s="34">
        <v>9.3000000000000007</v>
      </c>
      <c r="G8052" s="35">
        <v>293</v>
      </c>
      <c r="H8052" s="35">
        <v>13</v>
      </c>
      <c r="I8052" s="36"/>
    </row>
    <row r="8053" spans="2:9" ht="15.75" thickTop="1" thickBot="1" x14ac:dyDescent="0.25">
      <c r="B8053" s="22">
        <v>8048</v>
      </c>
      <c r="C8053" s="32">
        <v>97855</v>
      </c>
      <c r="D8053" s="33" t="s">
        <v>6358</v>
      </c>
      <c r="E8053" s="34">
        <v>-10.8</v>
      </c>
      <c r="F8053" s="34">
        <v>10</v>
      </c>
      <c r="G8053" s="35">
        <v>177</v>
      </c>
      <c r="H8053" s="35">
        <v>13</v>
      </c>
      <c r="I8053" s="36"/>
    </row>
    <row r="8054" spans="2:9" ht="15.75" thickTop="1" thickBot="1" x14ac:dyDescent="0.25">
      <c r="B8054" s="22">
        <v>8049</v>
      </c>
      <c r="C8054" s="32">
        <v>97857</v>
      </c>
      <c r="D8054" s="33" t="s">
        <v>6359</v>
      </c>
      <c r="E8054" s="34">
        <v>-11.2</v>
      </c>
      <c r="F8054" s="34">
        <v>9.6</v>
      </c>
      <c r="G8054" s="35">
        <v>256</v>
      </c>
      <c r="H8054" s="35">
        <v>13</v>
      </c>
      <c r="I8054" s="36"/>
    </row>
    <row r="8055" spans="2:9" ht="15.75" thickTop="1" thickBot="1" x14ac:dyDescent="0.25">
      <c r="B8055" s="22">
        <v>8050</v>
      </c>
      <c r="C8055" s="32">
        <v>97859</v>
      </c>
      <c r="D8055" s="33" t="s">
        <v>6360</v>
      </c>
      <c r="E8055" s="34">
        <v>-11.4</v>
      </c>
      <c r="F8055" s="34">
        <v>9.3000000000000007</v>
      </c>
      <c r="G8055" s="35">
        <v>274</v>
      </c>
      <c r="H8055" s="35">
        <v>6</v>
      </c>
      <c r="I8055" s="36"/>
    </row>
    <row r="8056" spans="2:9" ht="15.75" thickTop="1" thickBot="1" x14ac:dyDescent="0.25">
      <c r="B8056" s="22">
        <v>8051</v>
      </c>
      <c r="C8056" s="32">
        <v>97877</v>
      </c>
      <c r="D8056" s="33" t="s">
        <v>6361</v>
      </c>
      <c r="E8056" s="34">
        <v>-10.8</v>
      </c>
      <c r="F8056" s="34">
        <v>9.9</v>
      </c>
      <c r="G8056" s="35">
        <v>224</v>
      </c>
      <c r="H8056" s="35">
        <v>13</v>
      </c>
      <c r="I8056" s="36"/>
    </row>
    <row r="8057" spans="2:9" ht="15.75" thickTop="1" thickBot="1" x14ac:dyDescent="0.25">
      <c r="B8057" s="22">
        <v>8052</v>
      </c>
      <c r="C8057" s="32">
        <v>97892</v>
      </c>
      <c r="D8057" s="33" t="s">
        <v>6362</v>
      </c>
      <c r="E8057" s="34">
        <v>-11.2</v>
      </c>
      <c r="F8057" s="34">
        <v>9.6</v>
      </c>
      <c r="G8057" s="35">
        <v>271</v>
      </c>
      <c r="H8057" s="35">
        <v>13</v>
      </c>
      <c r="I8057" s="36"/>
    </row>
    <row r="8058" spans="2:9" ht="15.75" thickTop="1" thickBot="1" x14ac:dyDescent="0.25">
      <c r="B8058" s="22">
        <v>8053</v>
      </c>
      <c r="C8058" s="32">
        <v>97896</v>
      </c>
      <c r="D8058" s="33" t="s">
        <v>6363</v>
      </c>
      <c r="E8058" s="34">
        <v>-12</v>
      </c>
      <c r="F8058" s="34">
        <v>8.8000000000000007</v>
      </c>
      <c r="G8058" s="35">
        <v>461</v>
      </c>
      <c r="H8058" s="35">
        <v>12</v>
      </c>
      <c r="I8058" s="36"/>
    </row>
    <row r="8059" spans="2:9" ht="15.75" thickTop="1" thickBot="1" x14ac:dyDescent="0.25">
      <c r="B8059" s="22">
        <v>8054</v>
      </c>
      <c r="C8059" s="32">
        <v>97900</v>
      </c>
      <c r="D8059" s="33" t="s">
        <v>6364</v>
      </c>
      <c r="E8059" s="34">
        <v>-11.6</v>
      </c>
      <c r="F8059" s="34">
        <v>9.3000000000000007</v>
      </c>
      <c r="G8059" s="35">
        <v>347</v>
      </c>
      <c r="H8059" s="35">
        <v>13</v>
      </c>
      <c r="I8059" s="36"/>
    </row>
    <row r="8060" spans="2:9" ht="15.75" thickTop="1" thickBot="1" x14ac:dyDescent="0.25">
      <c r="B8060" s="22">
        <v>8055</v>
      </c>
      <c r="C8060" s="32">
        <v>97901</v>
      </c>
      <c r="D8060" s="33" t="s">
        <v>6365</v>
      </c>
      <c r="E8060" s="34">
        <v>-12.3</v>
      </c>
      <c r="F8060" s="34">
        <v>8.5</v>
      </c>
      <c r="G8060" s="35">
        <v>491</v>
      </c>
      <c r="H8060" s="35">
        <v>6</v>
      </c>
      <c r="I8060" s="36"/>
    </row>
    <row r="8061" spans="2:9" ht="15.75" thickTop="1" thickBot="1" x14ac:dyDescent="0.25">
      <c r="B8061" s="22">
        <v>8056</v>
      </c>
      <c r="C8061" s="32">
        <v>97903</v>
      </c>
      <c r="D8061" s="33" t="s">
        <v>6366</v>
      </c>
      <c r="E8061" s="34">
        <v>-11.5</v>
      </c>
      <c r="F8061" s="34">
        <v>9.3000000000000007</v>
      </c>
      <c r="G8061" s="35">
        <v>342</v>
      </c>
      <c r="H8061" s="35">
        <v>12</v>
      </c>
      <c r="I8061" s="36"/>
    </row>
    <row r="8062" spans="2:9" ht="15.75" thickTop="1" thickBot="1" x14ac:dyDescent="0.25">
      <c r="B8062" s="22">
        <v>8057</v>
      </c>
      <c r="C8062" s="32">
        <v>97904</v>
      </c>
      <c r="D8062" s="33" t="s">
        <v>6367</v>
      </c>
      <c r="E8062" s="34">
        <v>-11</v>
      </c>
      <c r="F8062" s="34">
        <v>10</v>
      </c>
      <c r="G8062" s="35">
        <v>196</v>
      </c>
      <c r="H8062" s="35">
        <v>13</v>
      </c>
      <c r="I8062" s="36"/>
    </row>
    <row r="8063" spans="2:9" ht="15.75" thickTop="1" thickBot="1" x14ac:dyDescent="0.25">
      <c r="B8063" s="22">
        <v>8058</v>
      </c>
      <c r="C8063" s="32">
        <v>97906</v>
      </c>
      <c r="D8063" s="33" t="s">
        <v>6368</v>
      </c>
      <c r="E8063" s="34">
        <v>-10.8</v>
      </c>
      <c r="F8063" s="34">
        <v>9.9</v>
      </c>
      <c r="G8063" s="35">
        <v>201</v>
      </c>
      <c r="H8063" s="35">
        <v>13</v>
      </c>
      <c r="I8063" s="36"/>
    </row>
    <row r="8064" spans="2:9" ht="15.75" thickTop="1" thickBot="1" x14ac:dyDescent="0.25">
      <c r="B8064" s="22">
        <v>8059</v>
      </c>
      <c r="C8064" s="32">
        <v>97907</v>
      </c>
      <c r="D8064" s="33" t="s">
        <v>6369</v>
      </c>
      <c r="E8064" s="34">
        <v>-11</v>
      </c>
      <c r="F8064" s="34">
        <v>9.6999999999999993</v>
      </c>
      <c r="G8064" s="35">
        <v>246</v>
      </c>
      <c r="H8064" s="35">
        <v>13</v>
      </c>
      <c r="I8064" s="36"/>
    </row>
    <row r="8065" spans="2:9" ht="15.75" thickTop="1" thickBot="1" x14ac:dyDescent="0.25">
      <c r="B8065" s="22">
        <v>8060</v>
      </c>
      <c r="C8065" s="32">
        <v>97909</v>
      </c>
      <c r="D8065" s="33" t="s">
        <v>6370</v>
      </c>
      <c r="E8065" s="34">
        <v>-11.5</v>
      </c>
      <c r="F8065" s="34">
        <v>9.3000000000000007</v>
      </c>
      <c r="G8065" s="35">
        <v>321</v>
      </c>
      <c r="H8065" s="35">
        <v>13</v>
      </c>
      <c r="I8065" s="36"/>
    </row>
    <row r="8066" spans="2:9" ht="15.75" thickTop="1" thickBot="1" x14ac:dyDescent="0.25">
      <c r="B8066" s="22">
        <v>8061</v>
      </c>
      <c r="C8066" s="32">
        <v>97922</v>
      </c>
      <c r="D8066" s="33" t="s">
        <v>6371</v>
      </c>
      <c r="E8066" s="34">
        <v>-10.8</v>
      </c>
      <c r="F8066" s="34">
        <v>10.199999999999999</v>
      </c>
      <c r="G8066" s="35">
        <v>190</v>
      </c>
      <c r="H8066" s="35">
        <v>13</v>
      </c>
      <c r="I8066" s="36"/>
    </row>
    <row r="8067" spans="2:9" ht="15.75" thickTop="1" thickBot="1" x14ac:dyDescent="0.25">
      <c r="B8067" s="22">
        <v>8062</v>
      </c>
      <c r="C8067" s="32">
        <v>97941</v>
      </c>
      <c r="D8067" s="33" t="s">
        <v>6372</v>
      </c>
      <c r="E8067" s="34">
        <v>-10.9</v>
      </c>
      <c r="F8067" s="34">
        <v>10</v>
      </c>
      <c r="G8067" s="35">
        <v>228</v>
      </c>
      <c r="H8067" s="35">
        <v>13</v>
      </c>
      <c r="I8067" s="36"/>
    </row>
    <row r="8068" spans="2:9" ht="15.75" thickTop="1" thickBot="1" x14ac:dyDescent="0.25">
      <c r="B8068" s="22">
        <v>8063</v>
      </c>
      <c r="C8068" s="32">
        <v>97944</v>
      </c>
      <c r="D8068" s="33" t="s">
        <v>6373</v>
      </c>
      <c r="E8068" s="34">
        <v>-11.4</v>
      </c>
      <c r="F8068" s="34">
        <v>9.6</v>
      </c>
      <c r="G8068" s="35">
        <v>331</v>
      </c>
      <c r="H8068" s="35">
        <v>13</v>
      </c>
      <c r="I8068" s="36"/>
    </row>
    <row r="8069" spans="2:9" ht="15.75" thickTop="1" thickBot="1" x14ac:dyDescent="0.25">
      <c r="B8069" s="22">
        <v>8064</v>
      </c>
      <c r="C8069" s="32">
        <v>97947</v>
      </c>
      <c r="D8069" s="33" t="s">
        <v>6374</v>
      </c>
      <c r="E8069" s="34">
        <v>-11.6</v>
      </c>
      <c r="F8069" s="34">
        <v>9.5</v>
      </c>
      <c r="G8069" s="35">
        <v>326</v>
      </c>
      <c r="H8069" s="35">
        <v>13</v>
      </c>
      <c r="I8069" s="36"/>
    </row>
    <row r="8070" spans="2:9" ht="15.75" thickTop="1" thickBot="1" x14ac:dyDescent="0.25">
      <c r="B8070" s="22">
        <v>8065</v>
      </c>
      <c r="C8070" s="32">
        <v>97950</v>
      </c>
      <c r="D8070" s="33" t="s">
        <v>6375</v>
      </c>
      <c r="E8070" s="34">
        <v>-11.5</v>
      </c>
      <c r="F8070" s="34">
        <v>9.6</v>
      </c>
      <c r="G8070" s="35">
        <v>296</v>
      </c>
      <c r="H8070" s="35">
        <v>13</v>
      </c>
      <c r="I8070" s="36"/>
    </row>
    <row r="8071" spans="2:9" ht="15.75" thickTop="1" thickBot="1" x14ac:dyDescent="0.25">
      <c r="B8071" s="22">
        <v>8066</v>
      </c>
      <c r="C8071" s="32">
        <v>97953</v>
      </c>
      <c r="D8071" s="33" t="s">
        <v>6376</v>
      </c>
      <c r="E8071" s="34">
        <v>-11.3</v>
      </c>
      <c r="F8071" s="34">
        <v>9.6</v>
      </c>
      <c r="G8071" s="35">
        <v>297</v>
      </c>
      <c r="H8071" s="35">
        <v>13</v>
      </c>
      <c r="I8071" s="36"/>
    </row>
    <row r="8072" spans="2:9" ht="15.75" thickTop="1" thickBot="1" x14ac:dyDescent="0.25">
      <c r="B8072" s="22">
        <v>8067</v>
      </c>
      <c r="C8072" s="32">
        <v>97956</v>
      </c>
      <c r="D8072" s="33" t="s">
        <v>6377</v>
      </c>
      <c r="E8072" s="34">
        <v>-11.6</v>
      </c>
      <c r="F8072" s="34">
        <v>9.4</v>
      </c>
      <c r="G8072" s="35">
        <v>314</v>
      </c>
      <c r="H8072" s="35">
        <v>13</v>
      </c>
      <c r="I8072" s="36"/>
    </row>
    <row r="8073" spans="2:9" ht="15.75" thickTop="1" thickBot="1" x14ac:dyDescent="0.25">
      <c r="B8073" s="22">
        <v>8068</v>
      </c>
      <c r="C8073" s="32">
        <v>97957</v>
      </c>
      <c r="D8073" s="33" t="s">
        <v>6378</v>
      </c>
      <c r="E8073" s="34">
        <v>-11.2</v>
      </c>
      <c r="F8073" s="34">
        <v>9.9</v>
      </c>
      <c r="G8073" s="35">
        <v>237</v>
      </c>
      <c r="H8073" s="35">
        <v>13</v>
      </c>
      <c r="I8073" s="36"/>
    </row>
    <row r="8074" spans="2:9" ht="15.75" thickTop="1" thickBot="1" x14ac:dyDescent="0.25">
      <c r="B8074" s="22">
        <v>8069</v>
      </c>
      <c r="C8074" s="32">
        <v>97959</v>
      </c>
      <c r="D8074" s="33" t="s">
        <v>6379</v>
      </c>
      <c r="E8074" s="34">
        <v>-11.3</v>
      </c>
      <c r="F8074" s="34">
        <v>9.6999999999999993</v>
      </c>
      <c r="G8074" s="35">
        <v>331</v>
      </c>
      <c r="H8074" s="35">
        <v>13</v>
      </c>
      <c r="I8074" s="36"/>
    </row>
    <row r="8075" spans="2:9" ht="15.75" thickTop="1" thickBot="1" x14ac:dyDescent="0.25">
      <c r="B8075" s="22">
        <v>8070</v>
      </c>
      <c r="C8075" s="32">
        <v>97980</v>
      </c>
      <c r="D8075" s="33" t="s">
        <v>6380</v>
      </c>
      <c r="E8075" s="34">
        <v>-11.5</v>
      </c>
      <c r="F8075" s="34">
        <v>9.6999999999999993</v>
      </c>
      <c r="G8075" s="35">
        <v>307</v>
      </c>
      <c r="H8075" s="35">
        <v>13</v>
      </c>
      <c r="I8075" s="36"/>
    </row>
    <row r="8076" spans="2:9" ht="15.75" thickTop="1" thickBot="1" x14ac:dyDescent="0.25">
      <c r="B8076" s="22">
        <v>8071</v>
      </c>
      <c r="C8076" s="32">
        <v>97990</v>
      </c>
      <c r="D8076" s="33" t="s">
        <v>6381</v>
      </c>
      <c r="E8076" s="34">
        <v>-11.2</v>
      </c>
      <c r="F8076" s="34">
        <v>10.1</v>
      </c>
      <c r="G8076" s="35">
        <v>238</v>
      </c>
      <c r="H8076" s="35">
        <v>13</v>
      </c>
      <c r="I8076" s="36"/>
    </row>
    <row r="8077" spans="2:9" ht="15.75" thickTop="1" thickBot="1" x14ac:dyDescent="0.25">
      <c r="B8077" s="22">
        <v>8072</v>
      </c>
      <c r="C8077" s="32">
        <v>97993</v>
      </c>
      <c r="D8077" s="33" t="s">
        <v>6382</v>
      </c>
      <c r="E8077" s="34">
        <v>-11.6</v>
      </c>
      <c r="F8077" s="34">
        <v>9.6</v>
      </c>
      <c r="G8077" s="35">
        <v>313</v>
      </c>
      <c r="H8077" s="35">
        <v>13</v>
      </c>
      <c r="I8077" s="36"/>
    </row>
    <row r="8078" spans="2:9" ht="15.75" thickTop="1" thickBot="1" x14ac:dyDescent="0.25">
      <c r="B8078" s="22">
        <v>8073</v>
      </c>
      <c r="C8078" s="32">
        <v>97996</v>
      </c>
      <c r="D8078" s="33" t="s">
        <v>6383</v>
      </c>
      <c r="E8078" s="34">
        <v>-12.1</v>
      </c>
      <c r="F8078" s="34">
        <v>9.1999999999999993</v>
      </c>
      <c r="G8078" s="35">
        <v>403</v>
      </c>
      <c r="H8078" s="35">
        <v>13</v>
      </c>
      <c r="I8078" s="36"/>
    </row>
    <row r="8079" spans="2:9" ht="15.75" thickTop="1" thickBot="1" x14ac:dyDescent="0.25">
      <c r="B8079" s="22">
        <v>8074</v>
      </c>
      <c r="C8079" s="32">
        <v>97999</v>
      </c>
      <c r="D8079" s="33" t="s">
        <v>6384</v>
      </c>
      <c r="E8079" s="34">
        <v>-11.7</v>
      </c>
      <c r="F8079" s="34">
        <v>9.5</v>
      </c>
      <c r="G8079" s="35">
        <v>347</v>
      </c>
      <c r="H8079" s="35">
        <v>13</v>
      </c>
      <c r="I8079" s="36"/>
    </row>
    <row r="8080" spans="2:9" ht="15.75" thickTop="1" thickBot="1" x14ac:dyDescent="0.25">
      <c r="B8080" s="22">
        <v>8075</v>
      </c>
      <c r="C8080" s="32">
        <v>98527</v>
      </c>
      <c r="D8080" s="33" t="s">
        <v>6385</v>
      </c>
      <c r="E8080" s="34">
        <v>-12.9</v>
      </c>
      <c r="F8080" s="34">
        <v>8</v>
      </c>
      <c r="G8080" s="35">
        <v>470</v>
      </c>
      <c r="H8080" s="35">
        <v>10</v>
      </c>
      <c r="I8080" s="36"/>
    </row>
    <row r="8081" spans="2:9" ht="15.75" thickTop="1" thickBot="1" x14ac:dyDescent="0.25">
      <c r="B8081" s="22">
        <v>8076</v>
      </c>
      <c r="C8081" s="32">
        <v>98528</v>
      </c>
      <c r="D8081" s="33" t="s">
        <v>6385</v>
      </c>
      <c r="E8081" s="34">
        <v>-13.7</v>
      </c>
      <c r="F8081" s="34">
        <v>7.3</v>
      </c>
      <c r="G8081" s="35">
        <v>583</v>
      </c>
      <c r="H8081" s="35">
        <v>10</v>
      </c>
      <c r="I8081" s="36"/>
    </row>
    <row r="8082" spans="2:9" ht="15.75" thickTop="1" thickBot="1" x14ac:dyDescent="0.25">
      <c r="B8082" s="22">
        <v>8077</v>
      </c>
      <c r="C8082" s="32">
        <v>98529</v>
      </c>
      <c r="D8082" s="33" t="s">
        <v>6385</v>
      </c>
      <c r="E8082" s="34">
        <v>-12.9</v>
      </c>
      <c r="F8082" s="34">
        <v>8</v>
      </c>
      <c r="G8082" s="35">
        <v>475</v>
      </c>
      <c r="H8082" s="35">
        <v>10</v>
      </c>
      <c r="I8082" s="36"/>
    </row>
    <row r="8083" spans="2:9" ht="15.75" thickTop="1" thickBot="1" x14ac:dyDescent="0.25">
      <c r="B8083" s="22">
        <v>8078</v>
      </c>
      <c r="C8083" s="32">
        <v>98530</v>
      </c>
      <c r="D8083" s="33" t="s">
        <v>6386</v>
      </c>
      <c r="E8083" s="34">
        <v>-12.5</v>
      </c>
      <c r="F8083" s="34">
        <v>8.1999999999999993</v>
      </c>
      <c r="G8083" s="35">
        <v>431</v>
      </c>
      <c r="H8083" s="35">
        <v>10</v>
      </c>
      <c r="I8083" s="36"/>
    </row>
    <row r="8084" spans="2:9" ht="15.75" thickTop="1" thickBot="1" x14ac:dyDescent="0.25">
      <c r="B8084" s="22">
        <v>8079</v>
      </c>
      <c r="C8084" s="32">
        <v>98544</v>
      </c>
      <c r="D8084" s="33" t="s">
        <v>6387</v>
      </c>
      <c r="E8084" s="34">
        <v>-13.7</v>
      </c>
      <c r="F8084" s="34">
        <v>7.5</v>
      </c>
      <c r="G8084" s="35">
        <v>547</v>
      </c>
      <c r="H8084" s="35">
        <v>10</v>
      </c>
      <c r="I8084" s="36"/>
    </row>
    <row r="8085" spans="2:9" ht="15.75" thickTop="1" thickBot="1" x14ac:dyDescent="0.25">
      <c r="B8085" s="22">
        <v>8080</v>
      </c>
      <c r="C8085" s="32">
        <v>98547</v>
      </c>
      <c r="D8085" s="33" t="s">
        <v>6388</v>
      </c>
      <c r="E8085" s="34">
        <v>-13.4</v>
      </c>
      <c r="F8085" s="34">
        <v>7.6</v>
      </c>
      <c r="G8085" s="35">
        <v>531</v>
      </c>
      <c r="H8085" s="35">
        <v>10</v>
      </c>
      <c r="I8085" s="36"/>
    </row>
    <row r="8086" spans="2:9" ht="15.75" thickTop="1" thickBot="1" x14ac:dyDescent="0.25">
      <c r="B8086" s="22">
        <v>8081</v>
      </c>
      <c r="C8086" s="32">
        <v>98553</v>
      </c>
      <c r="D8086" s="33" t="s">
        <v>6389</v>
      </c>
      <c r="E8086" s="34">
        <v>-12.3</v>
      </c>
      <c r="F8086" s="34">
        <v>8.3000000000000007</v>
      </c>
      <c r="G8086" s="35">
        <v>415</v>
      </c>
      <c r="H8086" s="35">
        <v>10</v>
      </c>
      <c r="I8086" s="36"/>
    </row>
    <row r="8087" spans="2:9" ht="15.75" thickTop="1" thickBot="1" x14ac:dyDescent="0.25">
      <c r="B8087" s="22">
        <v>8082</v>
      </c>
      <c r="C8087" s="32">
        <v>98554</v>
      </c>
      <c r="D8087" s="33" t="s">
        <v>6390</v>
      </c>
      <c r="E8087" s="34">
        <v>-12.4</v>
      </c>
      <c r="F8087" s="34">
        <v>8.3000000000000007</v>
      </c>
      <c r="G8087" s="35">
        <v>410</v>
      </c>
      <c r="H8087" s="35">
        <v>10</v>
      </c>
      <c r="I8087" s="36"/>
    </row>
    <row r="8088" spans="2:9" ht="15.75" thickTop="1" thickBot="1" x14ac:dyDescent="0.25">
      <c r="B8088" s="22">
        <v>8083</v>
      </c>
      <c r="C8088" s="32">
        <v>98559</v>
      </c>
      <c r="D8088" s="33" t="s">
        <v>6391</v>
      </c>
      <c r="E8088" s="34">
        <v>-15</v>
      </c>
      <c r="F8088" s="34">
        <v>6.2</v>
      </c>
      <c r="G8088" s="35">
        <v>774</v>
      </c>
      <c r="H8088" s="35">
        <v>10</v>
      </c>
      <c r="I8088" s="36"/>
    </row>
    <row r="8089" spans="2:9" ht="15.75" thickTop="1" thickBot="1" x14ac:dyDescent="0.25">
      <c r="B8089" s="22">
        <v>8084</v>
      </c>
      <c r="C8089" s="32">
        <v>98574</v>
      </c>
      <c r="D8089" s="33" t="s">
        <v>6392</v>
      </c>
      <c r="E8089" s="34">
        <v>-12.3</v>
      </c>
      <c r="F8089" s="34">
        <v>9</v>
      </c>
      <c r="G8089" s="35">
        <v>282</v>
      </c>
      <c r="H8089" s="35">
        <v>10</v>
      </c>
      <c r="I8089" s="36"/>
    </row>
    <row r="8090" spans="2:9" ht="15.75" thickTop="1" thickBot="1" x14ac:dyDescent="0.25">
      <c r="B8090" s="22">
        <v>8085</v>
      </c>
      <c r="C8090" s="32">
        <v>98587</v>
      </c>
      <c r="D8090" s="33" t="s">
        <v>6393</v>
      </c>
      <c r="E8090" s="34">
        <v>-14.2</v>
      </c>
      <c r="F8090" s="34">
        <v>6.9</v>
      </c>
      <c r="G8090" s="35">
        <v>652</v>
      </c>
      <c r="H8090" s="35">
        <v>10</v>
      </c>
      <c r="I8090" s="36"/>
    </row>
    <row r="8091" spans="2:9" ht="15.75" thickTop="1" thickBot="1" x14ac:dyDescent="0.25">
      <c r="B8091" s="22">
        <v>8086</v>
      </c>
      <c r="C8091" s="32">
        <v>98590</v>
      </c>
      <c r="D8091" s="33" t="s">
        <v>6394</v>
      </c>
      <c r="E8091" s="34">
        <v>-12.9</v>
      </c>
      <c r="F8091" s="34">
        <v>8.1</v>
      </c>
      <c r="G8091" s="35">
        <v>454</v>
      </c>
      <c r="H8091" s="35">
        <v>7</v>
      </c>
      <c r="I8091" s="36"/>
    </row>
    <row r="8092" spans="2:9" ht="15.75" thickTop="1" thickBot="1" x14ac:dyDescent="0.25">
      <c r="B8092" s="22">
        <v>8087</v>
      </c>
      <c r="C8092" s="32">
        <v>98593</v>
      </c>
      <c r="D8092" s="33" t="s">
        <v>6395</v>
      </c>
      <c r="E8092" s="34">
        <v>-13.5</v>
      </c>
      <c r="F8092" s="34">
        <v>7.8</v>
      </c>
      <c r="G8092" s="35">
        <v>498</v>
      </c>
      <c r="H8092" s="35">
        <v>10</v>
      </c>
      <c r="I8092" s="36"/>
    </row>
    <row r="8093" spans="2:9" ht="15.75" thickTop="1" thickBot="1" x14ac:dyDescent="0.25">
      <c r="B8093" s="22">
        <v>8088</v>
      </c>
      <c r="C8093" s="32">
        <v>98596</v>
      </c>
      <c r="D8093" s="33" t="s">
        <v>6396</v>
      </c>
      <c r="E8093" s="34">
        <v>-13.3</v>
      </c>
      <c r="F8093" s="34">
        <v>7.9</v>
      </c>
      <c r="G8093" s="35">
        <v>477</v>
      </c>
      <c r="H8093" s="35">
        <v>10</v>
      </c>
      <c r="I8093" s="36"/>
    </row>
    <row r="8094" spans="2:9" ht="15.75" thickTop="1" thickBot="1" x14ac:dyDescent="0.25">
      <c r="B8094" s="22">
        <v>8089</v>
      </c>
      <c r="C8094" s="32">
        <v>98597</v>
      </c>
      <c r="D8094" s="33" t="s">
        <v>6397</v>
      </c>
      <c r="E8094" s="34">
        <v>-12.2</v>
      </c>
      <c r="F8094" s="34">
        <v>9.1999999999999993</v>
      </c>
      <c r="G8094" s="35">
        <v>252</v>
      </c>
      <c r="H8094" s="35">
        <v>7</v>
      </c>
      <c r="I8094" s="36"/>
    </row>
    <row r="8095" spans="2:9" ht="15.75" thickTop="1" thickBot="1" x14ac:dyDescent="0.25">
      <c r="B8095" s="22">
        <v>8090</v>
      </c>
      <c r="C8095" s="32">
        <v>98617</v>
      </c>
      <c r="D8095" s="33" t="s">
        <v>6398</v>
      </c>
      <c r="E8095" s="34">
        <v>-12.3</v>
      </c>
      <c r="F8095" s="34">
        <v>8.3000000000000007</v>
      </c>
      <c r="G8095" s="35">
        <v>420</v>
      </c>
      <c r="H8095" s="35">
        <v>13</v>
      </c>
      <c r="I8095" s="36"/>
    </row>
    <row r="8096" spans="2:9" ht="15.75" thickTop="1" thickBot="1" x14ac:dyDescent="0.25">
      <c r="B8096" s="22">
        <v>8091</v>
      </c>
      <c r="C8096" s="32">
        <v>98630</v>
      </c>
      <c r="D8096" s="33" t="s">
        <v>6399</v>
      </c>
      <c r="E8096" s="34">
        <v>-11.8</v>
      </c>
      <c r="F8096" s="34">
        <v>8.8000000000000007</v>
      </c>
      <c r="G8096" s="35">
        <v>324</v>
      </c>
      <c r="H8096" s="35">
        <v>13</v>
      </c>
      <c r="I8096" s="36"/>
    </row>
    <row r="8097" spans="2:9" ht="15.75" thickTop="1" thickBot="1" x14ac:dyDescent="0.25">
      <c r="B8097" s="22">
        <v>8092</v>
      </c>
      <c r="C8097" s="32">
        <v>98631</v>
      </c>
      <c r="D8097" s="33" t="s">
        <v>6400</v>
      </c>
      <c r="E8097" s="34">
        <v>-12.1</v>
      </c>
      <c r="F8097" s="34">
        <v>8.5</v>
      </c>
      <c r="G8097" s="35">
        <v>386</v>
      </c>
      <c r="H8097" s="35">
        <v>13</v>
      </c>
      <c r="I8097" s="36"/>
    </row>
    <row r="8098" spans="2:9" ht="15.75" thickTop="1" thickBot="1" x14ac:dyDescent="0.25">
      <c r="B8098" s="22">
        <v>8093</v>
      </c>
      <c r="C8098" s="32">
        <v>98634</v>
      </c>
      <c r="D8098" s="33" t="s">
        <v>6401</v>
      </c>
      <c r="E8098" s="34">
        <v>-13.6</v>
      </c>
      <c r="F8098" s="34">
        <v>7.5</v>
      </c>
      <c r="G8098" s="35">
        <v>550</v>
      </c>
      <c r="H8098" s="35">
        <v>10</v>
      </c>
      <c r="I8098" s="36"/>
    </row>
    <row r="8099" spans="2:9" ht="15.75" thickTop="1" thickBot="1" x14ac:dyDescent="0.25">
      <c r="B8099" s="22">
        <v>8094</v>
      </c>
      <c r="C8099" s="32">
        <v>98639</v>
      </c>
      <c r="D8099" s="33" t="s">
        <v>3608</v>
      </c>
      <c r="E8099" s="34">
        <v>-12.1</v>
      </c>
      <c r="F8099" s="34">
        <v>8.6999999999999993</v>
      </c>
      <c r="G8099" s="35">
        <v>344</v>
      </c>
      <c r="H8099" s="35">
        <v>13</v>
      </c>
      <c r="I8099" s="36"/>
    </row>
    <row r="8100" spans="2:9" ht="15.75" thickTop="1" thickBot="1" x14ac:dyDescent="0.25">
      <c r="B8100" s="22">
        <v>8095</v>
      </c>
      <c r="C8100" s="32">
        <v>98646</v>
      </c>
      <c r="D8100" s="33" t="s">
        <v>6402</v>
      </c>
      <c r="E8100" s="34">
        <v>-12.7</v>
      </c>
      <c r="F8100" s="34">
        <v>8.1</v>
      </c>
      <c r="G8100" s="35">
        <v>465</v>
      </c>
      <c r="H8100" s="35">
        <v>13</v>
      </c>
      <c r="I8100" s="36"/>
    </row>
    <row r="8101" spans="2:9" ht="15.75" thickTop="1" thickBot="1" x14ac:dyDescent="0.25">
      <c r="B8101" s="22">
        <v>8096</v>
      </c>
      <c r="C8101" s="32">
        <v>98660</v>
      </c>
      <c r="D8101" s="33" t="s">
        <v>6403</v>
      </c>
      <c r="E8101" s="34">
        <v>-12.3</v>
      </c>
      <c r="F8101" s="34">
        <v>8.5</v>
      </c>
      <c r="G8101" s="35">
        <v>369</v>
      </c>
      <c r="H8101" s="35">
        <v>13</v>
      </c>
      <c r="I8101" s="36"/>
    </row>
    <row r="8102" spans="2:9" ht="15.75" thickTop="1" thickBot="1" x14ac:dyDescent="0.25">
      <c r="B8102" s="22">
        <v>8097</v>
      </c>
      <c r="C8102" s="32">
        <v>98663</v>
      </c>
      <c r="D8102" s="33" t="s">
        <v>6404</v>
      </c>
      <c r="E8102" s="34">
        <v>-12</v>
      </c>
      <c r="F8102" s="34">
        <v>8.6999999999999993</v>
      </c>
      <c r="G8102" s="35">
        <v>353</v>
      </c>
      <c r="H8102" s="35">
        <v>13</v>
      </c>
      <c r="I8102" s="36"/>
    </row>
    <row r="8103" spans="2:9" ht="15.75" thickTop="1" thickBot="1" x14ac:dyDescent="0.25">
      <c r="B8103" s="22">
        <v>8098</v>
      </c>
      <c r="C8103" s="32">
        <v>98666</v>
      </c>
      <c r="D8103" s="33" t="s">
        <v>6405</v>
      </c>
      <c r="E8103" s="34">
        <v>-15.1</v>
      </c>
      <c r="F8103" s="34">
        <v>6.4</v>
      </c>
      <c r="G8103" s="35">
        <v>744</v>
      </c>
      <c r="H8103" s="35">
        <v>10</v>
      </c>
      <c r="I8103" s="36"/>
    </row>
    <row r="8104" spans="2:9" ht="15.75" thickTop="1" thickBot="1" x14ac:dyDescent="0.25">
      <c r="B8104" s="22">
        <v>8099</v>
      </c>
      <c r="C8104" s="32">
        <v>98667</v>
      </c>
      <c r="D8104" s="33" t="s">
        <v>6406</v>
      </c>
      <c r="E8104" s="34">
        <v>-14.3</v>
      </c>
      <c r="F8104" s="34">
        <v>7</v>
      </c>
      <c r="G8104" s="35">
        <v>643</v>
      </c>
      <c r="H8104" s="35">
        <v>10</v>
      </c>
      <c r="I8104" s="36"/>
    </row>
    <row r="8105" spans="2:9" ht="15.75" thickTop="1" thickBot="1" x14ac:dyDescent="0.25">
      <c r="B8105" s="22">
        <v>8100</v>
      </c>
      <c r="C8105" s="32">
        <v>98669</v>
      </c>
      <c r="D8105" s="33" t="s">
        <v>6407</v>
      </c>
      <c r="E8105" s="34">
        <v>-12.5</v>
      </c>
      <c r="F8105" s="34">
        <v>8.5</v>
      </c>
      <c r="G8105" s="35">
        <v>388</v>
      </c>
      <c r="H8105" s="35">
        <v>13</v>
      </c>
      <c r="I8105" s="36"/>
    </row>
    <row r="8106" spans="2:9" ht="15.75" thickTop="1" thickBot="1" x14ac:dyDescent="0.25">
      <c r="B8106" s="22">
        <v>8101</v>
      </c>
      <c r="C8106" s="32">
        <v>98673</v>
      </c>
      <c r="D8106" s="33" t="s">
        <v>6408</v>
      </c>
      <c r="E8106" s="34">
        <v>-12.8</v>
      </c>
      <c r="F8106" s="34">
        <v>8</v>
      </c>
      <c r="G8106" s="35">
        <v>473</v>
      </c>
      <c r="H8106" s="35">
        <v>10</v>
      </c>
      <c r="I8106" s="36"/>
    </row>
    <row r="8107" spans="2:9" ht="15.75" thickTop="1" thickBot="1" x14ac:dyDescent="0.25">
      <c r="B8107" s="22">
        <v>8102</v>
      </c>
      <c r="C8107" s="32">
        <v>98678</v>
      </c>
      <c r="D8107" s="33" t="s">
        <v>6409</v>
      </c>
      <c r="E8107" s="34">
        <v>-13.6</v>
      </c>
      <c r="F8107" s="34">
        <v>7.6</v>
      </c>
      <c r="G8107" s="35">
        <v>547</v>
      </c>
      <c r="H8107" s="35">
        <v>10</v>
      </c>
      <c r="I8107" s="36"/>
    </row>
    <row r="8108" spans="2:9" ht="15.75" thickTop="1" thickBot="1" x14ac:dyDescent="0.25">
      <c r="B8108" s="22">
        <v>8103</v>
      </c>
      <c r="C8108" s="32">
        <v>98693</v>
      </c>
      <c r="D8108" s="33" t="s">
        <v>6410</v>
      </c>
      <c r="E8108" s="34">
        <v>-14.3</v>
      </c>
      <c r="F8108" s="34">
        <v>7.3</v>
      </c>
      <c r="G8108" s="35">
        <v>590</v>
      </c>
      <c r="H8108" s="35">
        <v>10</v>
      </c>
      <c r="I8108" s="36"/>
    </row>
    <row r="8109" spans="2:9" ht="15.75" thickTop="1" thickBot="1" x14ac:dyDescent="0.25">
      <c r="B8109" s="22">
        <v>8104</v>
      </c>
      <c r="C8109" s="32">
        <v>98701</v>
      </c>
      <c r="D8109" s="33" t="s">
        <v>6411</v>
      </c>
      <c r="E8109" s="34">
        <v>-14.6</v>
      </c>
      <c r="F8109" s="34">
        <v>7</v>
      </c>
      <c r="G8109" s="35">
        <v>638</v>
      </c>
      <c r="H8109" s="35">
        <v>10</v>
      </c>
      <c r="I8109" s="36"/>
    </row>
    <row r="8110" spans="2:9" ht="15.75" thickTop="1" thickBot="1" x14ac:dyDescent="0.25">
      <c r="B8110" s="22">
        <v>8105</v>
      </c>
      <c r="C8110" s="32">
        <v>98704</v>
      </c>
      <c r="D8110" s="33" t="s">
        <v>6412</v>
      </c>
      <c r="E8110" s="34">
        <v>-13.9</v>
      </c>
      <c r="F8110" s="34">
        <v>8.1</v>
      </c>
      <c r="G8110" s="35">
        <v>453</v>
      </c>
      <c r="H8110" s="35">
        <v>10</v>
      </c>
      <c r="I8110" s="36"/>
    </row>
    <row r="8111" spans="2:9" ht="15.75" thickTop="1" thickBot="1" x14ac:dyDescent="0.25">
      <c r="B8111" s="22">
        <v>8106</v>
      </c>
      <c r="C8111" s="32">
        <v>98708</v>
      </c>
      <c r="D8111" s="33" t="s">
        <v>6413</v>
      </c>
      <c r="E8111" s="34">
        <v>-14.3</v>
      </c>
      <c r="F8111" s="34">
        <v>7.8</v>
      </c>
      <c r="G8111" s="35">
        <v>504</v>
      </c>
      <c r="H8111" s="35">
        <v>10</v>
      </c>
      <c r="I8111" s="36"/>
    </row>
    <row r="8112" spans="2:9" ht="15.75" thickTop="1" thickBot="1" x14ac:dyDescent="0.25">
      <c r="B8112" s="22">
        <v>8107</v>
      </c>
      <c r="C8112" s="32">
        <v>98711</v>
      </c>
      <c r="D8112" s="33" t="s">
        <v>6414</v>
      </c>
      <c r="E8112" s="34">
        <v>-14.6</v>
      </c>
      <c r="F8112" s="34">
        <v>6.6</v>
      </c>
      <c r="G8112" s="35">
        <v>698</v>
      </c>
      <c r="H8112" s="35">
        <v>10</v>
      </c>
      <c r="I8112" s="36"/>
    </row>
    <row r="8113" spans="2:9" ht="15.75" thickTop="1" thickBot="1" x14ac:dyDescent="0.25">
      <c r="B8113" s="22">
        <v>8108</v>
      </c>
      <c r="C8113" s="32">
        <v>98714</v>
      </c>
      <c r="D8113" s="33" t="s">
        <v>6415</v>
      </c>
      <c r="E8113" s="34">
        <v>-14.3</v>
      </c>
      <c r="F8113" s="34">
        <v>7</v>
      </c>
      <c r="G8113" s="35">
        <v>626</v>
      </c>
      <c r="H8113" s="35">
        <v>10</v>
      </c>
      <c r="I8113" s="36"/>
    </row>
    <row r="8114" spans="2:9" ht="15.75" thickTop="1" thickBot="1" x14ac:dyDescent="0.25">
      <c r="B8114" s="22">
        <v>8109</v>
      </c>
      <c r="C8114" s="32">
        <v>98716</v>
      </c>
      <c r="D8114" s="33" t="s">
        <v>6416</v>
      </c>
      <c r="E8114" s="34">
        <v>-14.3</v>
      </c>
      <c r="F8114" s="34">
        <v>7.2</v>
      </c>
      <c r="G8114" s="35">
        <v>592</v>
      </c>
      <c r="H8114" s="35">
        <v>10</v>
      </c>
      <c r="I8114" s="36"/>
    </row>
    <row r="8115" spans="2:9" ht="15.75" thickTop="1" thickBot="1" x14ac:dyDescent="0.25">
      <c r="B8115" s="22">
        <v>8110</v>
      </c>
      <c r="C8115" s="32">
        <v>98724</v>
      </c>
      <c r="D8115" s="33" t="s">
        <v>6417</v>
      </c>
      <c r="E8115" s="34">
        <v>-14.9</v>
      </c>
      <c r="F8115" s="34">
        <v>6.6</v>
      </c>
      <c r="G8115" s="35">
        <v>704</v>
      </c>
      <c r="H8115" s="35">
        <v>10</v>
      </c>
      <c r="I8115" s="36"/>
    </row>
    <row r="8116" spans="2:9" ht="15.75" thickTop="1" thickBot="1" x14ac:dyDescent="0.25">
      <c r="B8116" s="22">
        <v>8111</v>
      </c>
      <c r="C8116" s="32">
        <v>98739</v>
      </c>
      <c r="D8116" s="33" t="s">
        <v>6418</v>
      </c>
      <c r="E8116" s="34">
        <v>-15.1</v>
      </c>
      <c r="F8116" s="34">
        <v>6.6</v>
      </c>
      <c r="G8116" s="35">
        <v>701</v>
      </c>
      <c r="H8116" s="35">
        <v>10</v>
      </c>
      <c r="I8116" s="36"/>
    </row>
    <row r="8117" spans="2:9" ht="15.75" thickTop="1" thickBot="1" x14ac:dyDescent="0.25">
      <c r="B8117" s="22">
        <v>8112</v>
      </c>
      <c r="C8117" s="32">
        <v>98743</v>
      </c>
      <c r="D8117" s="33" t="s">
        <v>6419</v>
      </c>
      <c r="E8117" s="34">
        <v>-14.4</v>
      </c>
      <c r="F8117" s="34">
        <v>7.7</v>
      </c>
      <c r="G8117" s="35">
        <v>530</v>
      </c>
      <c r="H8117" s="35">
        <v>10</v>
      </c>
      <c r="I8117" s="36"/>
    </row>
    <row r="8118" spans="2:9" ht="15.75" thickTop="1" thickBot="1" x14ac:dyDescent="0.25">
      <c r="B8118" s="22">
        <v>8113</v>
      </c>
      <c r="C8118" s="32">
        <v>98744</v>
      </c>
      <c r="D8118" s="33" t="s">
        <v>6420</v>
      </c>
      <c r="E8118" s="34">
        <v>-15.1</v>
      </c>
      <c r="F8118" s="34">
        <v>6.6</v>
      </c>
      <c r="G8118" s="35">
        <v>709</v>
      </c>
      <c r="H8118" s="35">
        <v>10</v>
      </c>
      <c r="I8118" s="36"/>
    </row>
    <row r="8119" spans="2:9" ht="15.75" thickTop="1" thickBot="1" x14ac:dyDescent="0.25">
      <c r="B8119" s="22">
        <v>8114</v>
      </c>
      <c r="C8119" s="32">
        <v>98746</v>
      </c>
      <c r="D8119" s="33" t="s">
        <v>6421</v>
      </c>
      <c r="E8119" s="34">
        <v>-14.9</v>
      </c>
      <c r="F8119" s="34">
        <v>6.7</v>
      </c>
      <c r="G8119" s="35">
        <v>689</v>
      </c>
      <c r="H8119" s="35">
        <v>10</v>
      </c>
      <c r="I8119" s="36"/>
    </row>
    <row r="8120" spans="2:9" ht="15.75" thickTop="1" thickBot="1" x14ac:dyDescent="0.25">
      <c r="B8120" s="22">
        <v>8115</v>
      </c>
      <c r="C8120" s="32">
        <v>99084</v>
      </c>
      <c r="D8120" s="33" t="s">
        <v>6422</v>
      </c>
      <c r="E8120" s="34">
        <v>-11.9</v>
      </c>
      <c r="F8120" s="34">
        <v>10.199999999999999</v>
      </c>
      <c r="G8120" s="35">
        <v>200</v>
      </c>
      <c r="H8120" s="35">
        <v>9</v>
      </c>
      <c r="I8120" s="36"/>
    </row>
    <row r="8121" spans="2:9" ht="15.75" thickTop="1" thickBot="1" x14ac:dyDescent="0.25">
      <c r="B8121" s="22">
        <v>8116</v>
      </c>
      <c r="C8121" s="32">
        <v>99085</v>
      </c>
      <c r="D8121" s="33" t="s">
        <v>6422</v>
      </c>
      <c r="E8121" s="34">
        <v>-12.6</v>
      </c>
      <c r="F8121" s="34">
        <v>9.6999999999999993</v>
      </c>
      <c r="G8121" s="35">
        <v>184</v>
      </c>
      <c r="H8121" s="35">
        <v>9</v>
      </c>
      <c r="I8121" s="36"/>
    </row>
    <row r="8122" spans="2:9" ht="15.75" thickTop="1" thickBot="1" x14ac:dyDescent="0.25">
      <c r="B8122" s="22">
        <v>8117</v>
      </c>
      <c r="C8122" s="32">
        <v>99086</v>
      </c>
      <c r="D8122" s="33" t="s">
        <v>6422</v>
      </c>
      <c r="E8122" s="34">
        <v>-12.3</v>
      </c>
      <c r="F8122" s="34">
        <v>9.9</v>
      </c>
      <c r="G8122" s="35">
        <v>183</v>
      </c>
      <c r="H8122" s="35">
        <v>9</v>
      </c>
      <c r="I8122" s="36"/>
    </row>
    <row r="8123" spans="2:9" ht="15.75" thickTop="1" thickBot="1" x14ac:dyDescent="0.25">
      <c r="B8123" s="22">
        <v>8118</v>
      </c>
      <c r="C8123" s="32">
        <v>99087</v>
      </c>
      <c r="D8123" s="33" t="s">
        <v>6422</v>
      </c>
      <c r="E8123" s="34">
        <v>-12.8</v>
      </c>
      <c r="F8123" s="34">
        <v>9.6</v>
      </c>
      <c r="G8123" s="35">
        <v>178</v>
      </c>
      <c r="H8123" s="35">
        <v>9</v>
      </c>
      <c r="I8123" s="36"/>
    </row>
    <row r="8124" spans="2:9" ht="15.75" thickTop="1" thickBot="1" x14ac:dyDescent="0.25">
      <c r="B8124" s="22">
        <v>8119</v>
      </c>
      <c r="C8124" s="32">
        <v>99089</v>
      </c>
      <c r="D8124" s="33" t="s">
        <v>6422</v>
      </c>
      <c r="E8124" s="34">
        <v>-12.2</v>
      </c>
      <c r="F8124" s="34">
        <v>9.9</v>
      </c>
      <c r="G8124" s="35">
        <v>193</v>
      </c>
      <c r="H8124" s="35">
        <v>9</v>
      </c>
      <c r="I8124" s="36"/>
    </row>
    <row r="8125" spans="2:9" ht="15.75" thickTop="1" thickBot="1" x14ac:dyDescent="0.25">
      <c r="B8125" s="22">
        <v>8120</v>
      </c>
      <c r="C8125" s="32">
        <v>99090</v>
      </c>
      <c r="D8125" s="33" t="s">
        <v>6422</v>
      </c>
      <c r="E8125" s="34">
        <v>-13.6</v>
      </c>
      <c r="F8125" s="34">
        <v>8.6999999999999993</v>
      </c>
      <c r="G8125" s="35">
        <v>319</v>
      </c>
      <c r="H8125" s="35">
        <v>9</v>
      </c>
      <c r="I8125" s="36"/>
    </row>
    <row r="8126" spans="2:9" ht="15.75" thickTop="1" thickBot="1" x14ac:dyDescent="0.25">
      <c r="B8126" s="22">
        <v>8121</v>
      </c>
      <c r="C8126" s="32">
        <v>99091</v>
      </c>
      <c r="D8126" s="33" t="s">
        <v>6422</v>
      </c>
      <c r="E8126" s="34">
        <v>-12.8</v>
      </c>
      <c r="F8126" s="34">
        <v>9.6</v>
      </c>
      <c r="G8126" s="35">
        <v>173</v>
      </c>
      <c r="H8126" s="35">
        <v>9</v>
      </c>
      <c r="I8126" s="36"/>
    </row>
    <row r="8127" spans="2:9" ht="15.75" thickTop="1" thickBot="1" x14ac:dyDescent="0.25">
      <c r="B8127" s="22">
        <v>8122</v>
      </c>
      <c r="C8127" s="32">
        <v>99092</v>
      </c>
      <c r="D8127" s="33" t="s">
        <v>6422</v>
      </c>
      <c r="E8127" s="34">
        <v>-13.5</v>
      </c>
      <c r="F8127" s="34">
        <v>8.8000000000000007</v>
      </c>
      <c r="G8127" s="35">
        <v>308</v>
      </c>
      <c r="H8127" s="35">
        <v>9</v>
      </c>
      <c r="I8127" s="36"/>
    </row>
    <row r="8128" spans="2:9" ht="15.75" thickTop="1" thickBot="1" x14ac:dyDescent="0.25">
      <c r="B8128" s="22">
        <v>8123</v>
      </c>
      <c r="C8128" s="32">
        <v>99094</v>
      </c>
      <c r="D8128" s="33" t="s">
        <v>6422</v>
      </c>
      <c r="E8128" s="34">
        <v>-13.3</v>
      </c>
      <c r="F8128" s="34">
        <v>9.1</v>
      </c>
      <c r="G8128" s="35">
        <v>250</v>
      </c>
      <c r="H8128" s="35">
        <v>9</v>
      </c>
      <c r="I8128" s="36"/>
    </row>
    <row r="8129" spans="2:9" ht="15.75" thickTop="1" thickBot="1" x14ac:dyDescent="0.25">
      <c r="B8129" s="22">
        <v>8124</v>
      </c>
      <c r="C8129" s="32">
        <v>99095</v>
      </c>
      <c r="D8129" s="33" t="s">
        <v>6422</v>
      </c>
      <c r="E8129" s="34">
        <v>-13</v>
      </c>
      <c r="F8129" s="34">
        <v>9.5</v>
      </c>
      <c r="G8129" s="35">
        <v>169</v>
      </c>
      <c r="H8129" s="35">
        <v>9</v>
      </c>
      <c r="I8129" s="36"/>
    </row>
    <row r="8130" spans="2:9" ht="15.75" thickTop="1" thickBot="1" x14ac:dyDescent="0.25">
      <c r="B8130" s="22">
        <v>8125</v>
      </c>
      <c r="C8130" s="32">
        <v>99096</v>
      </c>
      <c r="D8130" s="33" t="s">
        <v>6422</v>
      </c>
      <c r="E8130" s="34">
        <v>-13.3</v>
      </c>
      <c r="F8130" s="34">
        <v>9.1999999999999993</v>
      </c>
      <c r="G8130" s="35">
        <v>229</v>
      </c>
      <c r="H8130" s="35">
        <v>9</v>
      </c>
      <c r="I8130" s="36"/>
    </row>
    <row r="8131" spans="2:9" ht="15.75" thickTop="1" thickBot="1" x14ac:dyDescent="0.25">
      <c r="B8131" s="22">
        <v>8126</v>
      </c>
      <c r="C8131" s="32">
        <v>99097</v>
      </c>
      <c r="D8131" s="33" t="s">
        <v>6422</v>
      </c>
      <c r="E8131" s="34">
        <v>-13.8</v>
      </c>
      <c r="F8131" s="34">
        <v>8.5</v>
      </c>
      <c r="G8131" s="35">
        <v>351</v>
      </c>
      <c r="H8131" s="35">
        <v>9</v>
      </c>
      <c r="I8131" s="36"/>
    </row>
    <row r="8132" spans="2:9" ht="15.75" thickTop="1" thickBot="1" x14ac:dyDescent="0.25">
      <c r="B8132" s="22">
        <v>8127</v>
      </c>
      <c r="C8132" s="32">
        <v>99098</v>
      </c>
      <c r="D8132" s="33" t="s">
        <v>6422</v>
      </c>
      <c r="E8132" s="34">
        <v>-13.2</v>
      </c>
      <c r="F8132" s="34">
        <v>9.3000000000000007</v>
      </c>
      <c r="G8132" s="35">
        <v>199</v>
      </c>
      <c r="H8132" s="35">
        <v>9</v>
      </c>
      <c r="I8132" s="36"/>
    </row>
    <row r="8133" spans="2:9" ht="15.75" thickTop="1" thickBot="1" x14ac:dyDescent="0.25">
      <c r="B8133" s="22">
        <v>8128</v>
      </c>
      <c r="C8133" s="32">
        <v>99099</v>
      </c>
      <c r="D8133" s="33" t="s">
        <v>6422</v>
      </c>
      <c r="E8133" s="34">
        <v>-13.4</v>
      </c>
      <c r="F8133" s="34">
        <v>9</v>
      </c>
      <c r="G8133" s="35">
        <v>271</v>
      </c>
      <c r="H8133" s="35">
        <v>9</v>
      </c>
      <c r="I8133" s="36"/>
    </row>
    <row r="8134" spans="2:9" ht="15.75" thickTop="1" thickBot="1" x14ac:dyDescent="0.25">
      <c r="B8134" s="22">
        <v>8129</v>
      </c>
      <c r="C8134" s="32">
        <v>99100</v>
      </c>
      <c r="D8134" s="33" t="s">
        <v>6423</v>
      </c>
      <c r="E8134" s="34">
        <v>-13.3</v>
      </c>
      <c r="F8134" s="34">
        <v>9.1999999999999993</v>
      </c>
      <c r="G8134" s="35">
        <v>209</v>
      </c>
      <c r="H8134" s="35">
        <v>9</v>
      </c>
      <c r="I8134" s="36"/>
    </row>
    <row r="8135" spans="2:9" ht="15.75" thickTop="1" thickBot="1" x14ac:dyDescent="0.25">
      <c r="B8135" s="22">
        <v>8130</v>
      </c>
      <c r="C8135" s="32">
        <v>99102</v>
      </c>
      <c r="D8135" s="33" t="s">
        <v>6424</v>
      </c>
      <c r="E8135" s="34">
        <v>-13.8</v>
      </c>
      <c r="F8135" s="34">
        <v>8.1999999999999993</v>
      </c>
      <c r="G8135" s="35">
        <v>403</v>
      </c>
      <c r="H8135" s="35">
        <v>9</v>
      </c>
      <c r="I8135" s="36"/>
    </row>
    <row r="8136" spans="2:9" ht="15.75" thickTop="1" thickBot="1" x14ac:dyDescent="0.25">
      <c r="B8136" s="22">
        <v>8131</v>
      </c>
      <c r="C8136" s="32">
        <v>99189</v>
      </c>
      <c r="D8136" s="33" t="s">
        <v>6425</v>
      </c>
      <c r="E8136" s="34">
        <v>-12.9</v>
      </c>
      <c r="F8136" s="34">
        <v>9.5</v>
      </c>
      <c r="G8136" s="35">
        <v>150</v>
      </c>
      <c r="H8136" s="35">
        <v>9</v>
      </c>
      <c r="I8136" s="36"/>
    </row>
    <row r="8137" spans="2:9" ht="15.75" thickTop="1" thickBot="1" x14ac:dyDescent="0.25">
      <c r="B8137" s="22">
        <v>8132</v>
      </c>
      <c r="C8137" s="32">
        <v>99192</v>
      </c>
      <c r="D8137" s="33" t="s">
        <v>6426</v>
      </c>
      <c r="E8137" s="34">
        <v>-13.4</v>
      </c>
      <c r="F8137" s="34">
        <v>8.9</v>
      </c>
      <c r="G8137" s="35">
        <v>289</v>
      </c>
      <c r="H8137" s="35">
        <v>9</v>
      </c>
      <c r="I8137" s="36"/>
    </row>
    <row r="8138" spans="2:9" ht="15.75" thickTop="1" thickBot="1" x14ac:dyDescent="0.25">
      <c r="B8138" s="22">
        <v>8133</v>
      </c>
      <c r="C8138" s="32">
        <v>99195</v>
      </c>
      <c r="D8138" s="33" t="s">
        <v>6427</v>
      </c>
      <c r="E8138" s="34">
        <v>-12.9</v>
      </c>
      <c r="F8138" s="34">
        <v>9.5</v>
      </c>
      <c r="G8138" s="35">
        <v>158</v>
      </c>
      <c r="H8138" s="35">
        <v>9</v>
      </c>
      <c r="I8138" s="36"/>
    </row>
    <row r="8139" spans="2:9" ht="15.75" thickTop="1" thickBot="1" x14ac:dyDescent="0.25">
      <c r="B8139" s="22">
        <v>8134</v>
      </c>
      <c r="C8139" s="32">
        <v>99198</v>
      </c>
      <c r="D8139" s="33" t="s">
        <v>6428</v>
      </c>
      <c r="E8139" s="34">
        <v>-13</v>
      </c>
      <c r="F8139" s="34">
        <v>9.3000000000000007</v>
      </c>
      <c r="G8139" s="35">
        <v>186</v>
      </c>
      <c r="H8139" s="35">
        <v>9</v>
      </c>
      <c r="I8139" s="36"/>
    </row>
    <row r="8140" spans="2:9" ht="15.75" thickTop="1" thickBot="1" x14ac:dyDescent="0.25">
      <c r="B8140" s="22">
        <v>8135</v>
      </c>
      <c r="C8140" s="32">
        <v>99310</v>
      </c>
      <c r="D8140" s="33" t="s">
        <v>6429</v>
      </c>
      <c r="E8140" s="34">
        <v>-13.6</v>
      </c>
      <c r="F8140" s="34">
        <v>8.6999999999999993</v>
      </c>
      <c r="G8140" s="35">
        <v>326</v>
      </c>
      <c r="H8140" s="35">
        <v>9</v>
      </c>
      <c r="I8140" s="36"/>
    </row>
    <row r="8141" spans="2:9" ht="15.75" thickTop="1" thickBot="1" x14ac:dyDescent="0.25">
      <c r="B8141" s="22">
        <v>8136</v>
      </c>
      <c r="C8141" s="32">
        <v>99326</v>
      </c>
      <c r="D8141" s="33" t="s">
        <v>6430</v>
      </c>
      <c r="E8141" s="34">
        <v>-14.1</v>
      </c>
      <c r="F8141" s="34">
        <v>8</v>
      </c>
      <c r="G8141" s="35">
        <v>457</v>
      </c>
      <c r="H8141" s="35">
        <v>9</v>
      </c>
      <c r="I8141" s="36"/>
    </row>
    <row r="8142" spans="2:9" ht="15.75" thickTop="1" thickBot="1" x14ac:dyDescent="0.25">
      <c r="B8142" s="22">
        <v>8137</v>
      </c>
      <c r="C8142" s="32">
        <v>99330</v>
      </c>
      <c r="D8142" s="33" t="s">
        <v>6431</v>
      </c>
      <c r="E8142" s="34">
        <v>-14</v>
      </c>
      <c r="F8142" s="34">
        <v>7.9</v>
      </c>
      <c r="G8142" s="35">
        <v>484</v>
      </c>
      <c r="H8142" s="35">
        <v>10</v>
      </c>
      <c r="I8142" s="36"/>
    </row>
    <row r="8143" spans="2:9" ht="15.75" thickTop="1" thickBot="1" x14ac:dyDescent="0.25">
      <c r="B8143" s="22">
        <v>8138</v>
      </c>
      <c r="C8143" s="32">
        <v>99334</v>
      </c>
      <c r="D8143" s="33" t="s">
        <v>6432</v>
      </c>
      <c r="E8143" s="34">
        <v>-13.2</v>
      </c>
      <c r="F8143" s="34">
        <v>9.1</v>
      </c>
      <c r="G8143" s="35">
        <v>255</v>
      </c>
      <c r="H8143" s="35">
        <v>9</v>
      </c>
      <c r="I8143" s="36"/>
    </row>
    <row r="8144" spans="2:9" ht="15.75" thickTop="1" thickBot="1" x14ac:dyDescent="0.25">
      <c r="B8144" s="22">
        <v>8139</v>
      </c>
      <c r="C8144" s="32">
        <v>99338</v>
      </c>
      <c r="D8144" s="33" t="s">
        <v>6429</v>
      </c>
      <c r="E8144" s="34">
        <v>-13.5</v>
      </c>
      <c r="F8144" s="34">
        <v>8.6</v>
      </c>
      <c r="G8144" s="35">
        <v>347</v>
      </c>
      <c r="H8144" s="35">
        <v>10</v>
      </c>
      <c r="I8144" s="36"/>
    </row>
    <row r="8145" spans="2:9" ht="15.75" thickTop="1" thickBot="1" x14ac:dyDescent="0.25">
      <c r="B8145" s="22">
        <v>8140</v>
      </c>
      <c r="C8145" s="32">
        <v>99423</v>
      </c>
      <c r="D8145" s="33" t="s">
        <v>6433</v>
      </c>
      <c r="E8145" s="34">
        <v>-12.6</v>
      </c>
      <c r="F8145" s="34">
        <v>9.5</v>
      </c>
      <c r="G8145" s="35">
        <v>228</v>
      </c>
      <c r="H8145" s="35">
        <v>9</v>
      </c>
      <c r="I8145" s="36"/>
    </row>
    <row r="8146" spans="2:9" ht="15.75" thickTop="1" thickBot="1" x14ac:dyDescent="0.25">
      <c r="B8146" s="22">
        <v>8141</v>
      </c>
      <c r="C8146" s="32">
        <v>99425</v>
      </c>
      <c r="D8146" s="33" t="s">
        <v>6433</v>
      </c>
      <c r="E8146" s="34">
        <v>-12.9</v>
      </c>
      <c r="F8146" s="34">
        <v>9.3000000000000007</v>
      </c>
      <c r="G8146" s="35">
        <v>215</v>
      </c>
      <c r="H8146" s="35">
        <v>9</v>
      </c>
      <c r="I8146" s="36"/>
    </row>
    <row r="8147" spans="2:9" ht="15.75" thickTop="1" thickBot="1" x14ac:dyDescent="0.25">
      <c r="B8147" s="22">
        <v>8142</v>
      </c>
      <c r="C8147" s="32">
        <v>99427</v>
      </c>
      <c r="D8147" s="33" t="s">
        <v>6433</v>
      </c>
      <c r="E8147" s="34">
        <v>-13.7</v>
      </c>
      <c r="F8147" s="34">
        <v>8.5</v>
      </c>
      <c r="G8147" s="35">
        <v>355</v>
      </c>
      <c r="H8147" s="35">
        <v>9</v>
      </c>
      <c r="I8147" s="36"/>
    </row>
    <row r="8148" spans="2:9" ht="15.75" thickTop="1" thickBot="1" x14ac:dyDescent="0.25">
      <c r="B8148" s="22">
        <v>8143</v>
      </c>
      <c r="C8148" s="32">
        <v>99428</v>
      </c>
      <c r="D8148" s="33" t="s">
        <v>6433</v>
      </c>
      <c r="E8148" s="34">
        <v>-13.4</v>
      </c>
      <c r="F8148" s="34">
        <v>8.8000000000000007</v>
      </c>
      <c r="G8148" s="35">
        <v>298</v>
      </c>
      <c r="H8148" s="35">
        <v>9</v>
      </c>
      <c r="I8148" s="36"/>
    </row>
    <row r="8149" spans="2:9" ht="15.75" thickTop="1" thickBot="1" x14ac:dyDescent="0.25">
      <c r="B8149" s="22">
        <v>8144</v>
      </c>
      <c r="C8149" s="32">
        <v>99438</v>
      </c>
      <c r="D8149" s="33" t="s">
        <v>6434</v>
      </c>
      <c r="E8149" s="34">
        <v>-13.4</v>
      </c>
      <c r="F8149" s="34">
        <v>8.8000000000000007</v>
      </c>
      <c r="G8149" s="35">
        <v>296</v>
      </c>
      <c r="H8149" s="35">
        <v>9</v>
      </c>
      <c r="I8149" s="36"/>
    </row>
    <row r="8150" spans="2:9" ht="15.75" thickTop="1" thickBot="1" x14ac:dyDescent="0.25">
      <c r="B8150" s="22">
        <v>8145</v>
      </c>
      <c r="C8150" s="32">
        <v>99439</v>
      </c>
      <c r="D8150" s="33" t="s">
        <v>6435</v>
      </c>
      <c r="E8150" s="34">
        <v>-13.3</v>
      </c>
      <c r="F8150" s="34">
        <v>9.1999999999999993</v>
      </c>
      <c r="G8150" s="35">
        <v>209</v>
      </c>
      <c r="H8150" s="35">
        <v>9</v>
      </c>
      <c r="I8150" s="36"/>
    </row>
    <row r="8151" spans="2:9" ht="15.75" thickTop="1" thickBot="1" x14ac:dyDescent="0.25">
      <c r="B8151" s="22">
        <v>8146</v>
      </c>
      <c r="C8151" s="32">
        <v>99441</v>
      </c>
      <c r="D8151" s="33" t="s">
        <v>6436</v>
      </c>
      <c r="E8151" s="34">
        <v>-13.6</v>
      </c>
      <c r="F8151" s="34">
        <v>8.6999999999999993</v>
      </c>
      <c r="G8151" s="35">
        <v>310</v>
      </c>
      <c r="H8151" s="35">
        <v>9</v>
      </c>
      <c r="I8151" s="36"/>
    </row>
    <row r="8152" spans="2:9" ht="15.75" thickTop="1" thickBot="1" x14ac:dyDescent="0.25">
      <c r="B8152" s="22">
        <v>8147</v>
      </c>
      <c r="C8152" s="32">
        <v>99444</v>
      </c>
      <c r="D8152" s="33" t="s">
        <v>6437</v>
      </c>
      <c r="E8152" s="34">
        <v>-13.8</v>
      </c>
      <c r="F8152" s="34">
        <v>8.5</v>
      </c>
      <c r="G8152" s="35">
        <v>365</v>
      </c>
      <c r="H8152" s="35">
        <v>9</v>
      </c>
      <c r="I8152" s="36"/>
    </row>
    <row r="8153" spans="2:9" ht="15.75" thickTop="1" thickBot="1" x14ac:dyDescent="0.25">
      <c r="B8153" s="22">
        <v>8148</v>
      </c>
      <c r="C8153" s="32">
        <v>99448</v>
      </c>
      <c r="D8153" s="33" t="s">
        <v>6438</v>
      </c>
      <c r="E8153" s="34">
        <v>-13.4</v>
      </c>
      <c r="F8153" s="34">
        <v>8.6999999999999993</v>
      </c>
      <c r="G8153" s="35">
        <v>318</v>
      </c>
      <c r="H8153" s="35">
        <v>9</v>
      </c>
      <c r="I8153" s="36"/>
    </row>
    <row r="8154" spans="2:9" ht="15.75" thickTop="1" thickBot="1" x14ac:dyDescent="0.25">
      <c r="B8154" s="22">
        <v>8149</v>
      </c>
      <c r="C8154" s="32">
        <v>99510</v>
      </c>
      <c r="D8154" s="33" t="s">
        <v>6439</v>
      </c>
      <c r="E8154" s="34">
        <v>-13.1</v>
      </c>
      <c r="F8154" s="34">
        <v>9.3000000000000007</v>
      </c>
      <c r="G8154" s="35">
        <v>209</v>
      </c>
      <c r="H8154" s="35">
        <v>9</v>
      </c>
      <c r="I8154" s="36"/>
    </row>
    <row r="8155" spans="2:9" ht="15.75" thickTop="1" thickBot="1" x14ac:dyDescent="0.25">
      <c r="B8155" s="22">
        <v>8150</v>
      </c>
      <c r="C8155" s="32">
        <v>99518</v>
      </c>
      <c r="D8155" s="33" t="s">
        <v>6440</v>
      </c>
      <c r="E8155" s="34">
        <v>-13.2</v>
      </c>
      <c r="F8155" s="34">
        <v>9.6999999999999993</v>
      </c>
      <c r="G8155" s="35">
        <v>133</v>
      </c>
      <c r="H8155" s="35">
        <v>9</v>
      </c>
      <c r="I8155" s="36"/>
    </row>
    <row r="8156" spans="2:9" ht="15.75" thickTop="1" thickBot="1" x14ac:dyDescent="0.25">
      <c r="B8156" s="22">
        <v>8151</v>
      </c>
      <c r="C8156" s="32">
        <v>99610</v>
      </c>
      <c r="D8156" s="33" t="s">
        <v>6441</v>
      </c>
      <c r="E8156" s="34">
        <v>-13</v>
      </c>
      <c r="F8156" s="34">
        <v>9.5</v>
      </c>
      <c r="G8156" s="35">
        <v>154</v>
      </c>
      <c r="H8156" s="35">
        <v>9</v>
      </c>
      <c r="I8156" s="36"/>
    </row>
    <row r="8157" spans="2:9" ht="15.75" thickTop="1" thickBot="1" x14ac:dyDescent="0.25">
      <c r="B8157" s="22">
        <v>8152</v>
      </c>
      <c r="C8157" s="32">
        <v>99625</v>
      </c>
      <c r="D8157" s="33" t="s">
        <v>6442</v>
      </c>
      <c r="E8157" s="34">
        <v>-13.1</v>
      </c>
      <c r="F8157" s="34">
        <v>9.4</v>
      </c>
      <c r="G8157" s="35">
        <v>195</v>
      </c>
      <c r="H8157" s="35">
        <v>4</v>
      </c>
      <c r="I8157" s="36"/>
    </row>
    <row r="8158" spans="2:9" ht="15.75" thickTop="1" thickBot="1" x14ac:dyDescent="0.25">
      <c r="B8158" s="22">
        <v>8153</v>
      </c>
      <c r="C8158" s="32">
        <v>99628</v>
      </c>
      <c r="D8158" s="33" t="s">
        <v>6443</v>
      </c>
      <c r="E8158" s="34">
        <v>-13</v>
      </c>
      <c r="F8158" s="34">
        <v>9.5</v>
      </c>
      <c r="G8158" s="35">
        <v>166</v>
      </c>
      <c r="H8158" s="35">
        <v>9</v>
      </c>
      <c r="I8158" s="36"/>
    </row>
    <row r="8159" spans="2:9" ht="15.75" thickTop="1" thickBot="1" x14ac:dyDescent="0.25">
      <c r="B8159" s="22">
        <v>8154</v>
      </c>
      <c r="C8159" s="32">
        <v>99631</v>
      </c>
      <c r="D8159" s="33" t="s">
        <v>6444</v>
      </c>
      <c r="E8159" s="34">
        <v>-12.8</v>
      </c>
      <c r="F8159" s="34">
        <v>9.6</v>
      </c>
      <c r="G8159" s="35">
        <v>153</v>
      </c>
      <c r="H8159" s="35">
        <v>9</v>
      </c>
      <c r="I8159" s="36"/>
    </row>
    <row r="8160" spans="2:9" ht="15.75" thickTop="1" thickBot="1" x14ac:dyDescent="0.25">
      <c r="B8160" s="22">
        <v>8155</v>
      </c>
      <c r="C8160" s="32">
        <v>99634</v>
      </c>
      <c r="D8160" s="33" t="s">
        <v>6445</v>
      </c>
      <c r="E8160" s="34">
        <v>-13</v>
      </c>
      <c r="F8160" s="34">
        <v>9.5</v>
      </c>
      <c r="G8160" s="35">
        <v>152</v>
      </c>
      <c r="H8160" s="35">
        <v>9</v>
      </c>
      <c r="I8160" s="36"/>
    </row>
    <row r="8161" spans="2:9" ht="15.75" thickTop="1" thickBot="1" x14ac:dyDescent="0.25">
      <c r="B8161" s="22">
        <v>8156</v>
      </c>
      <c r="C8161" s="32">
        <v>99636</v>
      </c>
      <c r="D8161" s="33" t="s">
        <v>6446</v>
      </c>
      <c r="E8161" s="34">
        <v>-13.2</v>
      </c>
      <c r="F8161" s="34">
        <v>9.1999999999999993</v>
      </c>
      <c r="G8161" s="35">
        <v>214</v>
      </c>
      <c r="H8161" s="35">
        <v>4</v>
      </c>
      <c r="I8161" s="36"/>
    </row>
    <row r="8162" spans="2:9" ht="15.75" thickTop="1" thickBot="1" x14ac:dyDescent="0.25">
      <c r="B8162" s="22">
        <v>8157</v>
      </c>
      <c r="C8162" s="32">
        <v>99638</v>
      </c>
      <c r="D8162" s="33" t="s">
        <v>6447</v>
      </c>
      <c r="E8162" s="34">
        <v>-13</v>
      </c>
      <c r="F8162" s="34">
        <v>9.4</v>
      </c>
      <c r="G8162" s="35">
        <v>190</v>
      </c>
      <c r="H8162" s="35">
        <v>9</v>
      </c>
      <c r="I8162" s="36"/>
    </row>
    <row r="8163" spans="2:9" ht="15.75" thickTop="1" thickBot="1" x14ac:dyDescent="0.25">
      <c r="B8163" s="22">
        <v>8158</v>
      </c>
      <c r="C8163" s="32">
        <v>99706</v>
      </c>
      <c r="D8163" s="33" t="s">
        <v>6448</v>
      </c>
      <c r="E8163" s="34">
        <v>-13.5</v>
      </c>
      <c r="F8163" s="34">
        <v>8.1999999999999993</v>
      </c>
      <c r="G8163" s="35">
        <v>376</v>
      </c>
      <c r="H8163" s="35">
        <v>7</v>
      </c>
      <c r="I8163" s="36"/>
    </row>
    <row r="8164" spans="2:9" ht="15.75" thickTop="1" thickBot="1" x14ac:dyDescent="0.25">
      <c r="B8164" s="22">
        <v>8159</v>
      </c>
      <c r="C8164" s="32">
        <v>99707</v>
      </c>
      <c r="D8164" s="33" t="s">
        <v>6449</v>
      </c>
      <c r="E8164" s="34">
        <v>-13</v>
      </c>
      <c r="F8164" s="34">
        <v>9.4</v>
      </c>
      <c r="G8164" s="35">
        <v>180</v>
      </c>
      <c r="H8164" s="35">
        <v>7</v>
      </c>
      <c r="I8164" s="36"/>
    </row>
    <row r="8165" spans="2:9" ht="15.75" thickTop="1" thickBot="1" x14ac:dyDescent="0.25">
      <c r="B8165" s="22">
        <v>8160</v>
      </c>
      <c r="C8165" s="32">
        <v>99713</v>
      </c>
      <c r="D8165" s="33" t="s">
        <v>6450</v>
      </c>
      <c r="E8165" s="34">
        <v>-13.5</v>
      </c>
      <c r="F8165" s="34">
        <v>8.6999999999999993</v>
      </c>
      <c r="G8165" s="35">
        <v>301</v>
      </c>
      <c r="H8165" s="35">
        <v>7</v>
      </c>
      <c r="I8165" s="36"/>
    </row>
    <row r="8166" spans="2:9" ht="15.75" thickTop="1" thickBot="1" x14ac:dyDescent="0.25">
      <c r="B8166" s="22">
        <v>8161</v>
      </c>
      <c r="C8166" s="32">
        <v>99718</v>
      </c>
      <c r="D8166" s="33" t="s">
        <v>6451</v>
      </c>
      <c r="E8166" s="34">
        <v>-13.2</v>
      </c>
      <c r="F8166" s="34">
        <v>9</v>
      </c>
      <c r="G8166" s="35">
        <v>253</v>
      </c>
      <c r="H8166" s="35">
        <v>7</v>
      </c>
      <c r="I8166" s="36"/>
    </row>
    <row r="8167" spans="2:9" ht="15.75" thickTop="1" thickBot="1" x14ac:dyDescent="0.25">
      <c r="B8167" s="22">
        <v>8162</v>
      </c>
      <c r="C8167" s="32">
        <v>99734</v>
      </c>
      <c r="D8167" s="33" t="s">
        <v>6452</v>
      </c>
      <c r="E8167" s="34">
        <v>-12.8</v>
      </c>
      <c r="F8167" s="34">
        <v>9.1999999999999993</v>
      </c>
      <c r="G8167" s="35">
        <v>203</v>
      </c>
      <c r="H8167" s="35">
        <v>7</v>
      </c>
      <c r="I8167" s="36"/>
    </row>
    <row r="8168" spans="2:9" ht="15.75" thickTop="1" thickBot="1" x14ac:dyDescent="0.25">
      <c r="B8168" s="22">
        <v>8163</v>
      </c>
      <c r="C8168" s="32">
        <v>99735</v>
      </c>
      <c r="D8168" s="33" t="s">
        <v>6453</v>
      </c>
      <c r="E8168" s="34">
        <v>-13.2</v>
      </c>
      <c r="F8168" s="34">
        <v>8.8000000000000007</v>
      </c>
      <c r="G8168" s="35">
        <v>270</v>
      </c>
      <c r="H8168" s="35">
        <v>7</v>
      </c>
      <c r="I8168" s="36"/>
    </row>
    <row r="8169" spans="2:9" ht="15.75" thickTop="1" thickBot="1" x14ac:dyDescent="0.25">
      <c r="B8169" s="22">
        <v>8164</v>
      </c>
      <c r="C8169" s="32">
        <v>99752</v>
      </c>
      <c r="D8169" s="33" t="s">
        <v>6454</v>
      </c>
      <c r="E8169" s="34">
        <v>-12.8</v>
      </c>
      <c r="F8169" s="34">
        <v>8.9</v>
      </c>
      <c r="G8169" s="35">
        <v>250</v>
      </c>
      <c r="H8169" s="35">
        <v>7</v>
      </c>
      <c r="I8169" s="36"/>
    </row>
    <row r="8170" spans="2:9" ht="15.75" thickTop="1" thickBot="1" x14ac:dyDescent="0.25">
      <c r="B8170" s="22">
        <v>8165</v>
      </c>
      <c r="C8170" s="32">
        <v>99755</v>
      </c>
      <c r="D8170" s="33" t="s">
        <v>6455</v>
      </c>
      <c r="E8170" s="34">
        <v>-13.1</v>
      </c>
      <c r="F8170" s="34">
        <v>8.6</v>
      </c>
      <c r="G8170" s="35">
        <v>284</v>
      </c>
      <c r="H8170" s="35">
        <v>7</v>
      </c>
      <c r="I8170" s="36"/>
    </row>
    <row r="8171" spans="2:9" ht="15.75" thickTop="1" thickBot="1" x14ac:dyDescent="0.25">
      <c r="B8171" s="22">
        <v>8166</v>
      </c>
      <c r="C8171" s="32">
        <v>99759</v>
      </c>
      <c r="D8171" s="33" t="s">
        <v>6456</v>
      </c>
      <c r="E8171" s="34">
        <v>-12.9</v>
      </c>
      <c r="F8171" s="34">
        <v>8.6</v>
      </c>
      <c r="G8171" s="35">
        <v>304</v>
      </c>
      <c r="H8171" s="35">
        <v>7</v>
      </c>
      <c r="I8171" s="36"/>
    </row>
    <row r="8172" spans="2:9" ht="15.75" thickTop="1" thickBot="1" x14ac:dyDescent="0.25">
      <c r="B8172" s="22">
        <v>8167</v>
      </c>
      <c r="C8172" s="32">
        <v>99762</v>
      </c>
      <c r="D8172" s="33" t="s">
        <v>6457</v>
      </c>
      <c r="E8172" s="34">
        <v>-13.6</v>
      </c>
      <c r="F8172" s="34">
        <v>8.1</v>
      </c>
      <c r="G8172" s="35">
        <v>372</v>
      </c>
      <c r="H8172" s="35">
        <v>6</v>
      </c>
      <c r="I8172" s="36"/>
    </row>
    <row r="8173" spans="2:9" ht="15.75" thickTop="1" thickBot="1" x14ac:dyDescent="0.25">
      <c r="B8173" s="22">
        <v>8168</v>
      </c>
      <c r="C8173" s="32">
        <v>99765</v>
      </c>
      <c r="D8173" s="33" t="s">
        <v>6458</v>
      </c>
      <c r="E8173" s="34">
        <v>-12.8</v>
      </c>
      <c r="F8173" s="34">
        <v>9.4</v>
      </c>
      <c r="G8173" s="35">
        <v>158</v>
      </c>
      <c r="H8173" s="35">
        <v>7</v>
      </c>
      <c r="I8173" s="36"/>
    </row>
    <row r="8174" spans="2:9" ht="15.75" thickTop="1" thickBot="1" x14ac:dyDescent="0.25">
      <c r="B8174" s="22">
        <v>8169</v>
      </c>
      <c r="C8174" s="32">
        <v>99768</v>
      </c>
      <c r="D8174" s="33" t="s">
        <v>6459</v>
      </c>
      <c r="E8174" s="34">
        <v>-13.9</v>
      </c>
      <c r="F8174" s="34">
        <v>7.6</v>
      </c>
      <c r="G8174" s="35">
        <v>454</v>
      </c>
      <c r="H8174" s="35">
        <v>6</v>
      </c>
      <c r="I8174" s="36"/>
    </row>
    <row r="8175" spans="2:9" ht="15.75" thickTop="1" thickBot="1" x14ac:dyDescent="0.25">
      <c r="B8175" s="22">
        <v>8170</v>
      </c>
      <c r="C8175" s="32">
        <v>99817</v>
      </c>
      <c r="D8175" s="33" t="s">
        <v>6460</v>
      </c>
      <c r="E8175" s="34">
        <v>-12.2</v>
      </c>
      <c r="F8175" s="34">
        <v>9.5</v>
      </c>
      <c r="G8175" s="35">
        <v>235</v>
      </c>
      <c r="H8175" s="35">
        <v>7</v>
      </c>
      <c r="I8175" s="36"/>
    </row>
    <row r="8176" spans="2:9" ht="15.75" thickTop="1" thickBot="1" x14ac:dyDescent="0.25">
      <c r="B8176" s="22">
        <v>8171</v>
      </c>
      <c r="C8176" s="32">
        <v>99819</v>
      </c>
      <c r="D8176" s="33" t="s">
        <v>6461</v>
      </c>
      <c r="E8176" s="34">
        <v>-12.9</v>
      </c>
      <c r="F8176" s="34">
        <v>8.6999999999999993</v>
      </c>
      <c r="G8176" s="35">
        <v>326</v>
      </c>
      <c r="H8176" s="35">
        <v>7</v>
      </c>
      <c r="I8176" s="36"/>
    </row>
    <row r="8177" spans="2:9" ht="15.75" thickTop="1" thickBot="1" x14ac:dyDescent="0.25">
      <c r="B8177" s="22">
        <v>8172</v>
      </c>
      <c r="C8177" s="32">
        <v>99820</v>
      </c>
      <c r="D8177" s="33" t="s">
        <v>6462</v>
      </c>
      <c r="E8177" s="34">
        <v>-13.4</v>
      </c>
      <c r="F8177" s="34">
        <v>8.8000000000000007</v>
      </c>
      <c r="G8177" s="35">
        <v>310</v>
      </c>
      <c r="H8177" s="35">
        <v>7</v>
      </c>
      <c r="I8177" s="36"/>
    </row>
    <row r="8178" spans="2:9" ht="15.75" thickTop="1" thickBot="1" x14ac:dyDescent="0.25">
      <c r="B8178" s="22">
        <v>8173</v>
      </c>
      <c r="C8178" s="32">
        <v>99826</v>
      </c>
      <c r="D8178" s="33" t="s">
        <v>6463</v>
      </c>
      <c r="E8178" s="34">
        <v>-12.6</v>
      </c>
      <c r="F8178" s="34">
        <v>9.1999999999999993</v>
      </c>
      <c r="G8178" s="35">
        <v>227</v>
      </c>
      <c r="H8178" s="35">
        <v>7</v>
      </c>
      <c r="I8178" s="36"/>
    </row>
    <row r="8179" spans="2:9" ht="15.75" thickTop="1" thickBot="1" x14ac:dyDescent="0.25">
      <c r="B8179" s="22">
        <v>8174</v>
      </c>
      <c r="C8179" s="32">
        <v>99830</v>
      </c>
      <c r="D8179" s="33" t="s">
        <v>6464</v>
      </c>
      <c r="E8179" s="34">
        <v>-12.3</v>
      </c>
      <c r="F8179" s="34">
        <v>9.1999999999999993</v>
      </c>
      <c r="G8179" s="35">
        <v>211</v>
      </c>
      <c r="H8179" s="35">
        <v>7</v>
      </c>
      <c r="I8179" s="36"/>
    </row>
    <row r="8180" spans="2:9" ht="15.75" thickTop="1" thickBot="1" x14ac:dyDescent="0.25">
      <c r="B8180" s="22">
        <v>8175</v>
      </c>
      <c r="C8180" s="32">
        <v>99831</v>
      </c>
      <c r="D8180" s="33" t="s">
        <v>6465</v>
      </c>
      <c r="E8180" s="34">
        <v>-13</v>
      </c>
      <c r="F8180" s="34">
        <v>8.5</v>
      </c>
      <c r="G8180" s="35">
        <v>367</v>
      </c>
      <c r="H8180" s="35">
        <v>7</v>
      </c>
      <c r="I8180" s="36"/>
    </row>
    <row r="8181" spans="2:9" ht="15.75" thickTop="1" thickBot="1" x14ac:dyDescent="0.25">
      <c r="B8181" s="22">
        <v>8176</v>
      </c>
      <c r="C8181" s="32">
        <v>99834</v>
      </c>
      <c r="D8181" s="33" t="s">
        <v>6466</v>
      </c>
      <c r="E8181" s="34">
        <v>-12.7</v>
      </c>
      <c r="F8181" s="34">
        <v>8.8000000000000007</v>
      </c>
      <c r="G8181" s="35">
        <v>302</v>
      </c>
      <c r="H8181" s="35">
        <v>7</v>
      </c>
      <c r="I8181" s="36"/>
    </row>
    <row r="8182" spans="2:9" ht="15.75" thickTop="1" thickBot="1" x14ac:dyDescent="0.25">
      <c r="B8182" s="22">
        <v>8177</v>
      </c>
      <c r="C8182" s="32">
        <v>99837</v>
      </c>
      <c r="D8182" s="33" t="s">
        <v>6467</v>
      </c>
      <c r="E8182" s="34">
        <v>-12.5</v>
      </c>
      <c r="F8182" s="34">
        <v>9.1</v>
      </c>
      <c r="G8182" s="35">
        <v>232</v>
      </c>
      <c r="H8182" s="35">
        <v>7</v>
      </c>
      <c r="I8182" s="36"/>
    </row>
    <row r="8183" spans="2:9" ht="15.75" thickTop="1" thickBot="1" x14ac:dyDescent="0.25">
      <c r="B8183" s="22">
        <v>8178</v>
      </c>
      <c r="C8183" s="32">
        <v>99842</v>
      </c>
      <c r="D8183" s="33" t="s">
        <v>6468</v>
      </c>
      <c r="E8183" s="34">
        <v>-14.1</v>
      </c>
      <c r="F8183" s="34">
        <v>7</v>
      </c>
      <c r="G8183" s="35">
        <v>623</v>
      </c>
      <c r="H8183" s="35">
        <v>10</v>
      </c>
      <c r="I8183" s="36"/>
    </row>
    <row r="8184" spans="2:9" ht="15.75" thickTop="1" thickBot="1" x14ac:dyDescent="0.25">
      <c r="B8184" s="22">
        <v>8179</v>
      </c>
      <c r="C8184" s="32">
        <v>99846</v>
      </c>
      <c r="D8184" s="33" t="s">
        <v>4246</v>
      </c>
      <c r="E8184" s="34">
        <v>-13.1</v>
      </c>
      <c r="F8184" s="34">
        <v>8.6</v>
      </c>
      <c r="G8184" s="35">
        <v>345</v>
      </c>
      <c r="H8184" s="35">
        <v>10</v>
      </c>
      <c r="I8184" s="36"/>
    </row>
    <row r="8185" spans="2:9" ht="15.75" thickTop="1" thickBot="1" x14ac:dyDescent="0.25">
      <c r="B8185" s="22">
        <v>8180</v>
      </c>
      <c r="C8185" s="32">
        <v>99848</v>
      </c>
      <c r="D8185" s="33" t="s">
        <v>6469</v>
      </c>
      <c r="E8185" s="34">
        <v>-12.8</v>
      </c>
      <c r="F8185" s="34">
        <v>9</v>
      </c>
      <c r="G8185" s="35">
        <v>271</v>
      </c>
      <c r="H8185" s="35">
        <v>10</v>
      </c>
      <c r="I8185" s="36"/>
    </row>
    <row r="8186" spans="2:9" ht="15.75" thickTop="1" thickBot="1" x14ac:dyDescent="0.25">
      <c r="B8186" s="22">
        <v>8181</v>
      </c>
      <c r="C8186" s="32">
        <v>99867</v>
      </c>
      <c r="D8186" s="33" t="s">
        <v>6470</v>
      </c>
      <c r="E8186" s="34">
        <v>-13.1</v>
      </c>
      <c r="F8186" s="34">
        <v>9</v>
      </c>
      <c r="G8186" s="35">
        <v>319</v>
      </c>
      <c r="H8186" s="35">
        <v>9</v>
      </c>
      <c r="I8186" s="36"/>
    </row>
    <row r="8187" spans="2:9" ht="15.75" thickTop="1" thickBot="1" x14ac:dyDescent="0.25">
      <c r="B8187" s="22">
        <v>8182</v>
      </c>
      <c r="C8187" s="32">
        <v>99869</v>
      </c>
      <c r="D8187" s="33" t="s">
        <v>6471</v>
      </c>
      <c r="E8187" s="34">
        <v>-13.1</v>
      </c>
      <c r="F8187" s="34">
        <v>9</v>
      </c>
      <c r="G8187" s="35">
        <v>294</v>
      </c>
      <c r="H8187" s="35">
        <v>9</v>
      </c>
      <c r="I8187" s="36"/>
    </row>
    <row r="8188" spans="2:9" ht="15.75" thickTop="1" thickBot="1" x14ac:dyDescent="0.25">
      <c r="B8188" s="22">
        <v>8183</v>
      </c>
      <c r="C8188" s="32">
        <v>99880</v>
      </c>
      <c r="D8188" s="33" t="s">
        <v>6472</v>
      </c>
      <c r="E8188" s="34">
        <v>-13.2</v>
      </c>
      <c r="F8188" s="34">
        <v>8.8000000000000007</v>
      </c>
      <c r="G8188" s="35">
        <v>318</v>
      </c>
      <c r="H8188" s="35">
        <v>10</v>
      </c>
      <c r="I8188" s="36"/>
    </row>
    <row r="8189" spans="2:9" ht="15.75" thickTop="1" thickBot="1" x14ac:dyDescent="0.25">
      <c r="B8189" s="22">
        <v>8184</v>
      </c>
      <c r="C8189" s="32">
        <v>99885</v>
      </c>
      <c r="D8189" s="33" t="s">
        <v>6473</v>
      </c>
      <c r="E8189" s="34">
        <v>-13.6</v>
      </c>
      <c r="F8189" s="34">
        <v>8.3000000000000007</v>
      </c>
      <c r="G8189" s="35">
        <v>411</v>
      </c>
      <c r="H8189" s="35">
        <v>10</v>
      </c>
      <c r="I8189" s="36"/>
    </row>
    <row r="8190" spans="2:9" ht="15.75" thickTop="1" thickBot="1" x14ac:dyDescent="0.25">
      <c r="B8190" s="22">
        <v>8185</v>
      </c>
      <c r="C8190" s="32">
        <v>99887</v>
      </c>
      <c r="D8190" s="33" t="s">
        <v>6474</v>
      </c>
      <c r="E8190" s="34">
        <v>-14.2</v>
      </c>
      <c r="F8190" s="34">
        <v>7.3</v>
      </c>
      <c r="G8190" s="35">
        <v>578</v>
      </c>
      <c r="H8190" s="35">
        <v>10</v>
      </c>
      <c r="I8190" s="36"/>
    </row>
    <row r="8191" spans="2:9" ht="15.75" thickTop="1" thickBot="1" x14ac:dyDescent="0.25">
      <c r="B8191" s="22">
        <v>8186</v>
      </c>
      <c r="C8191" s="32">
        <v>99891</v>
      </c>
      <c r="D8191" s="33" t="s">
        <v>6475</v>
      </c>
      <c r="E8191" s="34">
        <v>-14</v>
      </c>
      <c r="F8191" s="34">
        <v>7.8</v>
      </c>
      <c r="G8191" s="35">
        <v>488</v>
      </c>
      <c r="H8191" s="35">
        <v>10</v>
      </c>
      <c r="I8191" s="36"/>
    </row>
    <row r="8192" spans="2:9" ht="15.75" thickTop="1" thickBot="1" x14ac:dyDescent="0.25">
      <c r="B8192" s="22">
        <v>8187</v>
      </c>
      <c r="C8192" s="32">
        <v>99894</v>
      </c>
      <c r="D8192" s="33" t="s">
        <v>6476</v>
      </c>
      <c r="E8192" s="34">
        <v>-13.6</v>
      </c>
      <c r="F8192" s="34">
        <v>8.1</v>
      </c>
      <c r="G8192" s="35">
        <v>432</v>
      </c>
      <c r="H8192" s="35">
        <v>10</v>
      </c>
      <c r="I8192" s="36"/>
    </row>
    <row r="8193" spans="1:9" ht="15.75" thickTop="1" thickBot="1" x14ac:dyDescent="0.25">
      <c r="B8193" s="22">
        <v>8188</v>
      </c>
      <c r="C8193" s="32">
        <v>99897</v>
      </c>
      <c r="D8193" s="33" t="s">
        <v>6477</v>
      </c>
      <c r="E8193" s="34">
        <v>-14.3</v>
      </c>
      <c r="F8193" s="34">
        <v>6.9</v>
      </c>
      <c r="G8193" s="35">
        <v>637</v>
      </c>
      <c r="H8193" s="35">
        <v>10</v>
      </c>
      <c r="I8193" s="36"/>
    </row>
    <row r="8194" spans="1:9" ht="15.75" thickTop="1" thickBot="1" x14ac:dyDescent="0.25">
      <c r="B8194" s="22">
        <v>8189</v>
      </c>
      <c r="C8194" s="32">
        <v>99947</v>
      </c>
      <c r="D8194" s="33" t="s">
        <v>6478</v>
      </c>
      <c r="E8194" s="34">
        <v>-12.7</v>
      </c>
      <c r="F8194" s="34">
        <v>9.4</v>
      </c>
      <c r="G8194" s="35">
        <v>181</v>
      </c>
      <c r="H8194" s="35">
        <v>7</v>
      </c>
      <c r="I8194" s="36"/>
    </row>
    <row r="8195" spans="1:9" ht="15.75" thickTop="1" thickBot="1" x14ac:dyDescent="0.25">
      <c r="B8195" s="22">
        <v>8190</v>
      </c>
      <c r="C8195" s="32">
        <v>99955</v>
      </c>
      <c r="D8195" s="33" t="s">
        <v>6479</v>
      </c>
      <c r="E8195" s="34">
        <v>-13.1</v>
      </c>
      <c r="F8195" s="34">
        <v>9.3000000000000007</v>
      </c>
      <c r="G8195" s="35">
        <v>196</v>
      </c>
      <c r="H8195" s="35">
        <v>9</v>
      </c>
      <c r="I8195" s="36"/>
    </row>
    <row r="8196" spans="1:9" ht="15.75" thickTop="1" thickBot="1" x14ac:dyDescent="0.25">
      <c r="B8196" s="22">
        <v>8191</v>
      </c>
      <c r="C8196" s="32">
        <v>99958</v>
      </c>
      <c r="D8196" s="33" t="s">
        <v>6480</v>
      </c>
      <c r="E8196" s="34">
        <v>-13.1</v>
      </c>
      <c r="F8196" s="34">
        <v>9.1999999999999993</v>
      </c>
      <c r="G8196" s="35">
        <v>205</v>
      </c>
      <c r="H8196" s="35">
        <v>9</v>
      </c>
      <c r="I8196" s="36"/>
    </row>
    <row r="8197" spans="1:9" ht="15.75" thickTop="1" thickBot="1" x14ac:dyDescent="0.25">
      <c r="B8197" s="22">
        <v>8192</v>
      </c>
      <c r="C8197" s="32">
        <v>99974</v>
      </c>
      <c r="D8197" s="33" t="s">
        <v>6481</v>
      </c>
      <c r="E8197" s="34">
        <v>-12.7</v>
      </c>
      <c r="F8197" s="34">
        <v>9.1999999999999993</v>
      </c>
      <c r="G8197" s="35">
        <v>235</v>
      </c>
      <c r="H8197" s="35">
        <v>7</v>
      </c>
      <c r="I8197" s="36"/>
    </row>
    <row r="8198" spans="1:9" ht="15.75" thickTop="1" thickBot="1" x14ac:dyDescent="0.25">
      <c r="B8198" s="22">
        <v>8193</v>
      </c>
      <c r="C8198" s="32">
        <v>99976</v>
      </c>
      <c r="D8198" s="33" t="s">
        <v>6482</v>
      </c>
      <c r="E8198" s="34">
        <v>-12.8</v>
      </c>
      <c r="F8198" s="34">
        <v>8.8000000000000007</v>
      </c>
      <c r="G8198" s="35">
        <v>308</v>
      </c>
      <c r="H8198" s="35">
        <v>7</v>
      </c>
      <c r="I8198" s="36"/>
    </row>
    <row r="8199" spans="1:9" ht="15.75" thickTop="1" thickBot="1" x14ac:dyDescent="0.25">
      <c r="B8199" s="22">
        <v>8194</v>
      </c>
      <c r="C8199" s="32">
        <v>99986</v>
      </c>
      <c r="D8199" s="33" t="s">
        <v>6483</v>
      </c>
      <c r="E8199" s="34">
        <v>-12.8</v>
      </c>
      <c r="F8199" s="34">
        <v>9</v>
      </c>
      <c r="G8199" s="35">
        <v>261</v>
      </c>
      <c r="H8199" s="35">
        <v>7</v>
      </c>
      <c r="I8199" s="36"/>
    </row>
    <row r="8200" spans="1:9" ht="15.75" thickTop="1" thickBot="1" x14ac:dyDescent="0.25">
      <c r="B8200" s="22">
        <v>8195</v>
      </c>
      <c r="C8200" s="32">
        <v>99988</v>
      </c>
      <c r="D8200" s="33" t="s">
        <v>6484</v>
      </c>
      <c r="E8200" s="34">
        <v>-12.8</v>
      </c>
      <c r="F8200" s="34">
        <v>8.1999999999999993</v>
      </c>
      <c r="G8200" s="35">
        <v>428</v>
      </c>
      <c r="H8200" s="35">
        <v>7</v>
      </c>
      <c r="I8200" s="36"/>
    </row>
    <row r="8201" spans="1:9" ht="15.75" thickTop="1" thickBot="1" x14ac:dyDescent="0.25">
      <c r="B8201" s="22">
        <v>8196</v>
      </c>
      <c r="C8201" s="32">
        <v>99991</v>
      </c>
      <c r="D8201" s="33" t="s">
        <v>6485</v>
      </c>
      <c r="E8201" s="34">
        <v>-12.7</v>
      </c>
      <c r="F8201" s="34">
        <v>9.4</v>
      </c>
      <c r="G8201" s="35">
        <v>180</v>
      </c>
      <c r="H8201" s="35">
        <v>7</v>
      </c>
      <c r="I8201" s="36"/>
    </row>
    <row r="8202" spans="1:9" ht="15.75" thickTop="1" thickBot="1" x14ac:dyDescent="0.25">
      <c r="B8202" s="22">
        <v>8197</v>
      </c>
      <c r="C8202" s="32">
        <v>99994</v>
      </c>
      <c r="D8202" s="33" t="s">
        <v>6486</v>
      </c>
      <c r="E8202" s="34">
        <v>-13.3</v>
      </c>
      <c r="F8202" s="34">
        <v>9</v>
      </c>
      <c r="G8202" s="35">
        <v>250</v>
      </c>
      <c r="H8202" s="35">
        <v>7</v>
      </c>
      <c r="I8202" s="36"/>
    </row>
    <row r="8203" spans="1:9" ht="15.75" thickTop="1" thickBot="1" x14ac:dyDescent="0.25">
      <c r="B8203" s="22">
        <v>8198</v>
      </c>
      <c r="C8203" s="32">
        <v>99996</v>
      </c>
      <c r="D8203" s="33" t="s">
        <v>6487</v>
      </c>
      <c r="E8203" s="34">
        <v>-13.3</v>
      </c>
      <c r="F8203" s="34">
        <v>8.5</v>
      </c>
      <c r="G8203" s="35">
        <v>337</v>
      </c>
      <c r="H8203" s="35">
        <v>7</v>
      </c>
      <c r="I8203" s="36"/>
    </row>
    <row r="8204" spans="1:9" ht="15.75" thickTop="1" thickBot="1" x14ac:dyDescent="0.25">
      <c r="B8204" s="22">
        <v>8199</v>
      </c>
      <c r="C8204" s="37">
        <v>99998</v>
      </c>
      <c r="D8204" s="38" t="s">
        <v>6488</v>
      </c>
      <c r="E8204" s="39">
        <v>-12.9</v>
      </c>
      <c r="F8204" s="39">
        <v>9.1999999999999993</v>
      </c>
      <c r="G8204" s="40">
        <v>221</v>
      </c>
      <c r="H8204" s="40">
        <v>7</v>
      </c>
      <c r="I8204" s="41"/>
    </row>
    <row r="8205" spans="1:9" ht="15" thickTop="1" x14ac:dyDescent="0.2">
      <c r="B8205" s="42"/>
      <c r="C8205" s="42"/>
      <c r="D8205" s="43"/>
      <c r="E8205" s="42"/>
      <c r="F8205" s="42"/>
      <c r="G8205" s="42"/>
      <c r="H8205" s="42"/>
      <c r="I8205" s="42"/>
    </row>
    <row r="8206" spans="1:9" ht="28.5" x14ac:dyDescent="0.2">
      <c r="A8206" s="44" t="s">
        <v>6489</v>
      </c>
      <c r="B8206" s="45">
        <v>1</v>
      </c>
      <c r="C8206" s="219" t="s">
        <v>6490</v>
      </c>
      <c r="D8206" s="219"/>
      <c r="E8206" s="219"/>
      <c r="F8206" s="219"/>
      <c r="G8206" s="219"/>
      <c r="H8206" s="219"/>
      <c r="I8206" s="219"/>
    </row>
    <row r="8207" spans="1:9" ht="15" x14ac:dyDescent="0.2">
      <c r="A8207" s="44"/>
      <c r="B8207" s="45">
        <v>2</v>
      </c>
      <c r="C8207" s="219" t="s">
        <v>6490</v>
      </c>
      <c r="D8207" s="219"/>
      <c r="E8207" s="219"/>
      <c r="F8207" s="219"/>
      <c r="G8207" s="219"/>
      <c r="H8207" s="219"/>
      <c r="I8207" s="219"/>
    </row>
    <row r="8208" spans="1:9" ht="28.5" x14ac:dyDescent="0.2">
      <c r="A8208" s="44" t="s">
        <v>6489</v>
      </c>
      <c r="B8208" s="45">
        <v>2</v>
      </c>
      <c r="C8208" s="219" t="s">
        <v>6491</v>
      </c>
      <c r="D8208" s="219"/>
      <c r="E8208" s="219"/>
      <c r="F8208" s="219"/>
      <c r="G8208" s="219"/>
      <c r="H8208" s="219"/>
      <c r="I8208" s="219"/>
    </row>
    <row r="8209" spans="2:9" ht="15" x14ac:dyDescent="0.2">
      <c r="B8209" s="45">
        <v>3</v>
      </c>
      <c r="C8209" s="219" t="s">
        <v>6492</v>
      </c>
      <c r="D8209" s="219"/>
      <c r="E8209" s="219"/>
      <c r="F8209" s="219"/>
      <c r="G8209" s="219"/>
      <c r="H8209" s="219"/>
      <c r="I8209" s="219"/>
    </row>
    <row r="8210" spans="2:9" ht="15" x14ac:dyDescent="0.2">
      <c r="B8210" s="45">
        <v>4</v>
      </c>
      <c r="C8210" s="219" t="s">
        <v>6493</v>
      </c>
      <c r="D8210" s="219"/>
      <c r="E8210" s="219"/>
      <c r="F8210" s="219"/>
      <c r="G8210" s="219"/>
      <c r="H8210" s="219"/>
      <c r="I8210" s="219"/>
    </row>
  </sheetData>
  <mergeCells count="11">
    <mergeCell ref="C8206:I8206"/>
    <mergeCell ref="C8207:I8207"/>
    <mergeCell ref="C8208:I8208"/>
    <mergeCell ref="C8209:I8209"/>
    <mergeCell ref="C8210:I8210"/>
    <mergeCell ref="B2:B5"/>
    <mergeCell ref="C3:D3"/>
    <mergeCell ref="H3:H5"/>
    <mergeCell ref="I3:I5"/>
    <mergeCell ref="C4:C5"/>
    <mergeCell ref="D4:D5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0728-D24C-473C-A0C9-43A1FF75B9A9}">
  <sheetPr>
    <pageSetUpPr fitToPage="1"/>
  </sheetPr>
  <dimension ref="A1:JE77"/>
  <sheetViews>
    <sheetView zoomScale="85" zoomScaleNormal="85" workbookViewId="0">
      <selection activeCell="I41" sqref="I41"/>
    </sheetView>
  </sheetViews>
  <sheetFormatPr baseColWidth="10" defaultRowHeight="14.25" x14ac:dyDescent="0.2"/>
  <cols>
    <col min="1" max="1" width="9.75" style="7" customWidth="1"/>
    <col min="2" max="2" width="9.75" style="8" customWidth="1"/>
    <col min="3" max="3" width="20.375" style="8" customWidth="1"/>
    <col min="4" max="4" width="5.5" style="8" customWidth="1"/>
    <col min="5" max="5" width="5.75" style="8" customWidth="1"/>
    <col min="6" max="6" width="7.125" style="8" customWidth="1"/>
    <col min="7" max="7" width="8" style="8" customWidth="1"/>
    <col min="8" max="8" width="6.375" style="8" customWidth="1"/>
    <col min="9" max="9" width="12.125" style="8" customWidth="1"/>
    <col min="10" max="10" width="8.5" style="8" customWidth="1"/>
    <col min="11" max="11" width="6.625" style="8" customWidth="1"/>
    <col min="12" max="12" width="8.5" style="8" customWidth="1"/>
    <col min="13" max="13" width="9.875" style="8" customWidth="1"/>
    <col min="14" max="14" width="5.375" style="8" customWidth="1"/>
    <col min="15" max="15" width="6.375" style="8" customWidth="1"/>
    <col min="16" max="16" width="4.875" style="8" customWidth="1"/>
    <col min="17" max="17" width="8.5" style="8" customWidth="1"/>
    <col min="18" max="18" width="12.125" style="8" hidden="1" customWidth="1"/>
    <col min="19" max="19" width="13" style="17" hidden="1" customWidth="1"/>
    <col min="20" max="20" width="5.625" style="8" hidden="1" customWidth="1"/>
    <col min="21" max="21" width="25.25" style="8" hidden="1" customWidth="1"/>
    <col min="22" max="23" width="11.25" style="8" hidden="1" customWidth="1"/>
    <col min="24" max="24" width="21.5" style="8" hidden="1" customWidth="1"/>
    <col min="25" max="30" width="11.25" style="8" hidden="1" customWidth="1"/>
    <col min="31" max="40" width="7.5" style="8" hidden="1" customWidth="1"/>
    <col min="41" max="41" width="11.25" style="8" hidden="1" customWidth="1"/>
    <col min="42" max="42" width="5.75" style="8" hidden="1" customWidth="1"/>
    <col min="43" max="43" width="11.25" style="8" hidden="1" customWidth="1"/>
    <col min="44" max="44" width="5.375" style="8" hidden="1" customWidth="1"/>
    <col min="45" max="45" width="8.25" style="8" hidden="1" customWidth="1"/>
    <col min="46" max="46" width="10.25" style="8" hidden="1" customWidth="1"/>
    <col min="47" max="47" width="11.25" style="8" hidden="1" customWidth="1"/>
    <col min="48" max="48" width="14" style="8" hidden="1" customWidth="1"/>
    <col min="49" max="49" width="6.375" style="8" hidden="1" customWidth="1"/>
    <col min="50" max="50" width="4.75" style="8" hidden="1" customWidth="1"/>
    <col min="51" max="51" width="11.25" style="8" hidden="1" customWidth="1"/>
    <col min="52" max="265" width="11.25" style="8" customWidth="1"/>
    <col min="266" max="1032" width="10.75" style="7" customWidth="1"/>
    <col min="1033" max="16384" width="11" style="7"/>
  </cols>
  <sheetData>
    <row r="1" spans="1:41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1" s="8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B2" s="8" t="str">
        <f>'Eingabe Geschosse  U-Werte'!E4</f>
        <v>AW</v>
      </c>
      <c r="AC2" s="8">
        <f>'Eingabe Geschosse  U-Werte'!F4</f>
        <v>0.4</v>
      </c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</row>
    <row r="3" spans="1:41" s="8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53" t="s">
        <v>6921</v>
      </c>
      <c r="H3" s="5">
        <f>IF('Eingabe Raum 1'!H2:I2='Eingabe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B3" s="8" t="str">
        <f>'Eingabe Geschosse  U-Werte'!E5</f>
        <v>De an DG</v>
      </c>
      <c r="AC3" s="8">
        <f>'Eingabe Geschosse  U-Werte'!F5</f>
        <v>0.35</v>
      </c>
      <c r="AE3" s="8" t="s">
        <v>6611</v>
      </c>
      <c r="AF3" s="8">
        <v>0.96709999999999996</v>
      </c>
      <c r="AG3" s="8">
        <v>-7.4550000000000001</v>
      </c>
      <c r="AH3" s="8">
        <v>10.76</v>
      </c>
      <c r="AI3" s="8">
        <v>9.7729999999999997</v>
      </c>
      <c r="AJ3" s="8">
        <v>2.6499999999999999E-2</v>
      </c>
      <c r="AK3" s="8">
        <v>0.55320000000000003</v>
      </c>
      <c r="AL3" s="8">
        <v>0.60270000000000001</v>
      </c>
      <c r="AM3" s="8">
        <v>-0.92959999999999998</v>
      </c>
      <c r="AN3" s="8">
        <v>-2.0299999999999999E-2</v>
      </c>
      <c r="AO3" s="8" t="e">
        <f>'Eingabe Allgemeine Daten'!G30</f>
        <v>#DIV/0!</v>
      </c>
    </row>
    <row r="4" spans="1:41" s="8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11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U4" s="47" t="s">
        <v>6514</v>
      </c>
      <c r="V4" s="47" t="s">
        <v>6564</v>
      </c>
      <c r="W4" s="47" t="s">
        <v>6580</v>
      </c>
      <c r="X4" s="8" t="s">
        <v>6588</v>
      </c>
      <c r="Z4" s="8" t="s">
        <v>6590</v>
      </c>
      <c r="AB4" s="8" t="str">
        <f>'Eingabe Geschosse  U-Werte'!E6</f>
        <v>Dach</v>
      </c>
      <c r="AC4" s="8">
        <f>'Eingabe Geschosse  U-Werte'!F6</f>
        <v>0.35</v>
      </c>
      <c r="AE4" s="8" t="s">
        <v>6600</v>
      </c>
      <c r="AF4" s="8">
        <v>0.93328</v>
      </c>
      <c r="AG4" s="8">
        <v>-2.1551999999999998</v>
      </c>
      <c r="AI4" s="8">
        <v>1.466</v>
      </c>
      <c r="AJ4" s="8">
        <v>0.10059999999999999</v>
      </c>
      <c r="AK4" s="8">
        <v>0</v>
      </c>
      <c r="AL4" s="8">
        <v>0.45324999999999999</v>
      </c>
      <c r="AM4" s="8">
        <v>-1.0067999999999999</v>
      </c>
      <c r="AN4" s="8">
        <v>-6.9199999999999998E-2</v>
      </c>
    </row>
    <row r="5" spans="1:41" s="8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/>
      <c r="G5" s="5" t="s">
        <v>6535</v>
      </c>
      <c r="H5" s="51"/>
      <c r="I5" s="5" t="s">
        <v>7</v>
      </c>
      <c r="J5" s="5" t="s">
        <v>28</v>
      </c>
      <c r="K5" s="11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U5" s="47" t="s">
        <v>6542</v>
      </c>
      <c r="V5" s="47" t="s">
        <v>6565</v>
      </c>
      <c r="W5" s="47" t="s">
        <v>6581</v>
      </c>
      <c r="X5" s="8" t="s">
        <v>6589</v>
      </c>
      <c r="AB5" s="8" t="str">
        <f>'Eingabe Geschosse  U-Werte'!E7</f>
        <v>AF</v>
      </c>
      <c r="AC5" s="8">
        <f>'Eingabe Geschosse  U-Werte'!F7</f>
        <v>2.8</v>
      </c>
    </row>
    <row r="6" spans="1:41" s="8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5" t="s">
        <v>7086</v>
      </c>
      <c r="N6" s="5">
        <f>IF(H5=K5,SQRT(H5)*4,E5*2+H5*2)</f>
        <v>0</v>
      </c>
      <c r="O6" s="5" t="s">
        <v>7</v>
      </c>
      <c r="P6" s="5"/>
      <c r="Q6" s="5"/>
      <c r="S6" s="17"/>
      <c r="U6" s="47" t="s">
        <v>6543</v>
      </c>
      <c r="V6" s="47" t="s">
        <v>6566</v>
      </c>
      <c r="W6" s="47" t="s">
        <v>6601</v>
      </c>
      <c r="X6" s="8" t="s">
        <v>6590</v>
      </c>
      <c r="AB6" s="8" t="str">
        <f>'Eingabe Geschosse  U-Werte'!E8</f>
        <v>IT</v>
      </c>
      <c r="AC6" s="8">
        <f>'Eingabe Geschosse  U-Werte'!F8</f>
        <v>2</v>
      </c>
    </row>
    <row r="7" spans="1:41" s="8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S7" s="17"/>
      <c r="V7" s="8" t="s">
        <v>6567</v>
      </c>
      <c r="W7" s="8" t="s">
        <v>6582</v>
      </c>
      <c r="AB7" s="8" t="str">
        <f>'Eingabe Geschosse  U-Werte'!E9</f>
        <v>AW Gaube</v>
      </c>
      <c r="AC7" s="8">
        <f>'Eingabe Geschosse  U-Werte'!F9</f>
        <v>0.35</v>
      </c>
    </row>
    <row r="8" spans="1:41" s="8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>
        <v>0.5</v>
      </c>
      <c r="I8" s="5" t="s">
        <v>12</v>
      </c>
      <c r="J8" s="5" t="s">
        <v>6547</v>
      </c>
      <c r="K8" s="10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S8" s="17" t="str">
        <f>IF(C7=U2,G7,IF(C7=U3,U3,IF(C7=U4,U4,IF(C7=U5,U5,IF(C7=U6,U6)))))</f>
        <v>keine mechanische Lüftung</v>
      </c>
      <c r="V8" s="8" t="s">
        <v>6568</v>
      </c>
      <c r="W8" s="8" t="s">
        <v>6583</v>
      </c>
      <c r="AB8" s="8" t="str">
        <f>'Eingabe Geschosse  U-Werte'!E10</f>
        <v>Geschossdecke</v>
      </c>
      <c r="AC8" s="8">
        <f>'Eingabe Geschosse  U-Werte'!F10</f>
        <v>0.95</v>
      </c>
    </row>
    <row r="9" spans="1:41" s="8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S9" s="17"/>
      <c r="V9" s="8" t="s">
        <v>6569</v>
      </c>
      <c r="W9" s="8" t="s">
        <v>6584</v>
      </c>
      <c r="AB9" s="8" t="str">
        <f>'Eingabe Geschosse  U-Werte'!E11</f>
        <v>IW 11,5</v>
      </c>
      <c r="AC9" s="8">
        <f>'Eingabe Geschosse  U-Werte'!F11</f>
        <v>2.37</v>
      </c>
      <c r="AO9" s="8">
        <v>15.98</v>
      </c>
    </row>
    <row r="10" spans="1:41" s="8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67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S10" s="17"/>
      <c r="V10" s="8" t="s">
        <v>6570</v>
      </c>
      <c r="W10" s="8" t="s">
        <v>6585</v>
      </c>
      <c r="AB10" s="8" t="str">
        <f>'Eingabe Geschosse  U-Werte'!E12</f>
        <v>Sohle</v>
      </c>
      <c r="AC10" s="8">
        <f>'Eingabe Geschosse  U-Werte'!F12</f>
        <v>0.49</v>
      </c>
      <c r="AO10" s="8">
        <v>11.2</v>
      </c>
    </row>
    <row r="11" spans="1:41" s="8" customFormat="1" ht="14.25" customHeight="1" x14ac:dyDescent="0.2">
      <c r="A11" s="170" t="str">
        <f>IF(S8=U3,"",IF(S8=U6,"","Zuluftvolumenstrom"))</f>
        <v/>
      </c>
      <c r="B11" s="170"/>
      <c r="C11" s="8">
        <v>0</v>
      </c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/>
      <c r="I11" s="5"/>
      <c r="J11" s="173"/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S11" s="17"/>
      <c r="V11" s="8" t="s">
        <v>6571</v>
      </c>
      <c r="W11" s="8" t="s">
        <v>6598</v>
      </c>
      <c r="AB11" s="8" t="str">
        <f>'Eingabe Geschosse  U-Werte'!E13</f>
        <v>IW 17,5</v>
      </c>
      <c r="AC11" s="8">
        <f>'Eingabe Geschosse  U-Werte'!F13</f>
        <v>2</v>
      </c>
      <c r="AO11" s="8">
        <f>AO9/AO10</f>
        <v>1.4267857142857101</v>
      </c>
    </row>
    <row r="12" spans="1:41" s="8" customFormat="1" ht="14.25" customHeight="1" x14ac:dyDescent="0.2">
      <c r="A12" s="170" t="str">
        <f>IF(S8=U3,"",IF(S8=U5,"","Abluftvolumenstrom"))</f>
        <v/>
      </c>
      <c r="B12" s="170"/>
      <c r="C12" s="8">
        <v>0</v>
      </c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S12" s="17"/>
      <c r="V12" s="8" t="s">
        <v>6572</v>
      </c>
      <c r="AB12" s="8">
        <f>'Eingabe Geschosse  U-Werte'!E14</f>
        <v>0</v>
      </c>
      <c r="AC12" s="8">
        <f>'Eingabe Geschosse  U-Werte'!F14</f>
        <v>0</v>
      </c>
    </row>
    <row r="13" spans="1:41" s="8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S13" s="17"/>
      <c r="AB13" s="8">
        <f>'Eingabe Geschosse  U-Werte'!E15</f>
        <v>0</v>
      </c>
      <c r="AC13" s="8">
        <f>'Eingabe Geschosse  U-Werte'!F15</f>
        <v>0</v>
      </c>
    </row>
    <row r="14" spans="1:41" s="8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H14" s="5"/>
      <c r="I14" s="5"/>
      <c r="K14" s="5"/>
      <c r="L14" s="5"/>
      <c r="M14" s="5"/>
      <c r="N14" s="5"/>
      <c r="O14" s="5"/>
      <c r="P14" s="5"/>
      <c r="Q14" s="5"/>
      <c r="S14" s="17"/>
      <c r="AB14" s="8">
        <f>'Eingabe Geschosse  U-Werte'!E16</f>
        <v>0</v>
      </c>
      <c r="AC14" s="8">
        <f>'Eingabe Geschosse  U-Werte'!F16</f>
        <v>0</v>
      </c>
    </row>
    <row r="15" spans="1:41" s="8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H15" s="5"/>
      <c r="I15" s="5"/>
      <c r="J15" s="5"/>
      <c r="K15" s="5"/>
      <c r="L15" s="5"/>
      <c r="M15" s="5"/>
      <c r="N15" s="5"/>
      <c r="O15" s="5"/>
      <c r="P15" s="5"/>
      <c r="Q15" s="5"/>
      <c r="S15" s="17">
        <f>B25</f>
        <v>0</v>
      </c>
      <c r="V15" s="8" t="s">
        <v>6563</v>
      </c>
      <c r="W15" s="8" t="s">
        <v>6564</v>
      </c>
      <c r="AB15" s="8">
        <f>'Eingabe Geschosse  U-Werte'!E17</f>
        <v>0</v>
      </c>
      <c r="AC15" s="8">
        <f>'Eingabe Geschosse  U-Werte'!F17</f>
        <v>0</v>
      </c>
    </row>
    <row r="16" spans="1:41" s="8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S16" s="17"/>
      <c r="V16" s="8" t="s">
        <v>6591</v>
      </c>
      <c r="W16" s="8" t="s">
        <v>6591</v>
      </c>
      <c r="AB16" s="8">
        <f>'Eingabe Geschosse  U-Werte'!E18</f>
        <v>0</v>
      </c>
      <c r="AC16" s="8">
        <f>'Eingabe Geschosse  U-Werte'!F18</f>
        <v>0</v>
      </c>
    </row>
    <row r="17" spans="1:149" s="8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 t="s">
        <v>6733</v>
      </c>
      <c r="K17" s="5"/>
      <c r="L17" s="5"/>
      <c r="N17" s="5" t="s">
        <v>13</v>
      </c>
      <c r="O17" s="5"/>
      <c r="P17" s="5"/>
      <c r="Q17" s="5"/>
      <c r="S17" s="17"/>
      <c r="AB17" s="8">
        <f>'Eingabe Geschosse  U-Werte'!E19</f>
        <v>0</v>
      </c>
      <c r="AC17" s="8">
        <f>'Eingabe Geschosse  U-Werte'!F19</f>
        <v>0</v>
      </c>
    </row>
    <row r="18" spans="1:149" s="8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S18" s="17"/>
      <c r="AB18" s="8">
        <f>'Eingabe Geschosse  U-Werte'!E20</f>
        <v>0</v>
      </c>
      <c r="AC18" s="8">
        <f>'Eingabe Geschosse  U-Werte'!F20</f>
        <v>0</v>
      </c>
    </row>
    <row r="19" spans="1:149" s="8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S19" s="17"/>
      <c r="AB19" s="8">
        <f>'Eingabe Geschosse  U-Werte'!E21</f>
        <v>0</v>
      </c>
      <c r="AC19" s="8">
        <f>'Eingabe Geschosse  U-Werte'!F21</f>
        <v>0</v>
      </c>
    </row>
    <row r="20" spans="1:149" s="8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S20" s="17"/>
      <c r="AB20" s="8">
        <f>'Eingabe Geschosse  U-Werte'!E22</f>
        <v>0</v>
      </c>
      <c r="AC20" s="8">
        <f>'Eingabe Geschosse  U-Werte'!F22</f>
        <v>0</v>
      </c>
    </row>
    <row r="21" spans="1:149" s="8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S21" s="17"/>
      <c r="AB21" s="8">
        <f>'Eingabe Geschosse  U-Werte'!E23</f>
        <v>0</v>
      </c>
      <c r="AC21" s="8">
        <f>'Eingabe Geschosse  U-Werte'!F23</f>
        <v>0</v>
      </c>
    </row>
    <row r="22" spans="1:149" s="8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S22" s="17"/>
      <c r="W22" s="13"/>
      <c r="AB22" s="8">
        <f>'Eingabe Geschosse  U-Werte'!E24</f>
        <v>0</v>
      </c>
      <c r="AC22" s="8">
        <f>'Eingabe Geschosse  U-Werte'!F24</f>
        <v>0</v>
      </c>
    </row>
    <row r="23" spans="1:149" s="8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S23" s="17"/>
      <c r="W23" s="13"/>
      <c r="AB23" s="8">
        <f>'Eingabe Geschosse  U-Werte'!E25</f>
        <v>0</v>
      </c>
      <c r="AC23" s="8">
        <f>'Eingabe Geschosse  U-Werte'!F25</f>
        <v>0</v>
      </c>
      <c r="AO23" s="8" t="s">
        <v>6621</v>
      </c>
      <c r="AQ23" s="8" t="s">
        <v>6620</v>
      </c>
      <c r="AS23" s="8" t="s">
        <v>6622</v>
      </c>
    </row>
    <row r="24" spans="1:149" s="8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8" t="s">
        <v>6612</v>
      </c>
      <c r="AU24" s="8" t="s">
        <v>6617</v>
      </c>
      <c r="AV24" s="8" t="s">
        <v>6618</v>
      </c>
      <c r="AW24" s="8" t="s">
        <v>6640</v>
      </c>
      <c r="AX24" s="8" t="s">
        <v>6641</v>
      </c>
      <c r="AY24" s="8" t="s">
        <v>6642</v>
      </c>
    </row>
    <row r="25" spans="1:149" s="8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35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13" t="e">
        <f t="shared" ref="AT25:AT35" si="5">IF(A25="AW",1,POWER(AH25+AS25,AK25))</f>
        <v>#DIV/0!</v>
      </c>
      <c r="AU25" s="220">
        <f t="shared" ref="AU25:AU35" si="6">POWER(AI25+K25,AL25)</f>
        <v>3.9510000000000001</v>
      </c>
      <c r="AV25" s="8" t="e">
        <f t="shared" ref="AV25:AV35" si="7">POWER(AJ25+J25+L25,AM25)</f>
        <v>#N/A</v>
      </c>
      <c r="AW25" s="8">
        <v>1.45</v>
      </c>
      <c r="AX25" s="12">
        <f>H25</f>
        <v>0</v>
      </c>
      <c r="AY25" s="8">
        <f>IF('Eingabe Allgemeine Daten'!G$28&lt;1,1.15,1)</f>
        <v>1.1499999999999999</v>
      </c>
    </row>
    <row r="26" spans="1:149" s="8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13" t="e">
        <f t="shared" si="5"/>
        <v>#DIV/0!</v>
      </c>
      <c r="AU26" s="220">
        <f t="shared" si="6"/>
        <v>3.9510000000000001</v>
      </c>
      <c r="AV26" s="8" t="e">
        <f t="shared" si="7"/>
        <v>#N/A</v>
      </c>
      <c r="AW26" s="8">
        <v>1.45</v>
      </c>
      <c r="AX26" s="12">
        <f t="shared" ref="AX26:AX43" si="20">H26</f>
        <v>0</v>
      </c>
      <c r="AY26" s="8">
        <f>IF('Eingabe Allgemeine Daten'!G$28&lt;1,1.15,1)</f>
        <v>1.1499999999999999</v>
      </c>
    </row>
    <row r="27" spans="1:149" s="8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P27" s="8" t="e">
        <f t="shared" si="19"/>
        <v>#DIV/0!</v>
      </c>
      <c r="AQ27" s="13">
        <f t="shared" ref="AQ27:AQ43" si="21">AQ26</f>
        <v>0</v>
      </c>
      <c r="AR27" s="13" t="e">
        <f t="shared" ref="AR27:AR43" si="22">AR26</f>
        <v>#DIV/0!</v>
      </c>
      <c r="AS27" s="13" t="e">
        <f t="shared" ref="AS27:AS43" si="23">AS26</f>
        <v>#DIV/0!</v>
      </c>
      <c r="AT27" s="13" t="e">
        <f t="shared" si="5"/>
        <v>#DIV/0!</v>
      </c>
      <c r="AU27" s="220">
        <f t="shared" si="6"/>
        <v>3.9510000000000001</v>
      </c>
      <c r="AV27" s="8" t="e">
        <f t="shared" si="7"/>
        <v>#N/A</v>
      </c>
      <c r="AW27" s="8">
        <v>1.45</v>
      </c>
      <c r="AX27" s="12">
        <f t="shared" si="20"/>
        <v>0</v>
      </c>
      <c r="AY27" s="8">
        <f>IF('Eingabe Allgemeine Daten'!G$28&lt;1,1.15,1)</f>
        <v>1.1499999999999999</v>
      </c>
    </row>
    <row r="28" spans="1:149" s="8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P28" s="8" t="e">
        <f t="shared" si="19"/>
        <v>#DIV/0!</v>
      </c>
      <c r="AQ28" s="13">
        <f t="shared" si="21"/>
        <v>0</v>
      </c>
      <c r="AR28" s="13" t="e">
        <f t="shared" si="22"/>
        <v>#DIV/0!</v>
      </c>
      <c r="AS28" s="13" t="e">
        <f t="shared" si="23"/>
        <v>#DIV/0!</v>
      </c>
      <c r="AT28" s="13" t="e">
        <f t="shared" si="5"/>
        <v>#DIV/0!</v>
      </c>
      <c r="AU28" s="220">
        <f t="shared" si="6"/>
        <v>3.9510000000000001</v>
      </c>
      <c r="AV28" s="8" t="e">
        <f t="shared" si="7"/>
        <v>#N/A</v>
      </c>
      <c r="AW28" s="8">
        <v>1.45</v>
      </c>
      <c r="AX28" s="12">
        <f t="shared" si="20"/>
        <v>0</v>
      </c>
      <c r="AY28" s="8">
        <f>IF('Eingabe Allgemeine Daten'!G$28&lt;1,1.15,1)</f>
        <v>1.1499999999999999</v>
      </c>
    </row>
    <row r="29" spans="1:149" s="8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>
        <v>0</v>
      </c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P29" s="8" t="e">
        <f t="shared" si="19"/>
        <v>#DIV/0!</v>
      </c>
      <c r="AQ29" s="13">
        <f t="shared" si="21"/>
        <v>0</v>
      </c>
      <c r="AR29" s="13" t="e">
        <f t="shared" si="22"/>
        <v>#DIV/0!</v>
      </c>
      <c r="AS29" s="13" t="e">
        <f t="shared" si="23"/>
        <v>#DIV/0!</v>
      </c>
      <c r="AT29" s="13" t="e">
        <f t="shared" si="5"/>
        <v>#DIV/0!</v>
      </c>
      <c r="AU29" s="220">
        <f t="shared" si="6"/>
        <v>3.9510000000000001</v>
      </c>
      <c r="AV29" s="8" t="e">
        <f t="shared" si="7"/>
        <v>#N/A</v>
      </c>
      <c r="AW29" s="8">
        <v>1.45</v>
      </c>
      <c r="AX29" s="12">
        <f t="shared" si="20"/>
        <v>0</v>
      </c>
      <c r="AY29" s="8">
        <f>IF('Eingabe Allgemeine Daten'!G$28&lt;1,1.15,1)</f>
        <v>1.1499999999999999</v>
      </c>
    </row>
    <row r="30" spans="1:149" s="8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D30" s="13" t="e">
        <f t="shared" si="18"/>
        <v>#DIV/0!</v>
      </c>
      <c r="AE30" s="13" t="e">
        <f t="shared" ref="AE30:AE35" si="24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P30" s="8" t="e">
        <f t="shared" si="19"/>
        <v>#DIV/0!</v>
      </c>
      <c r="AQ30" s="13">
        <f t="shared" si="21"/>
        <v>0</v>
      </c>
      <c r="AR30" s="13" t="e">
        <f t="shared" si="22"/>
        <v>#DIV/0!</v>
      </c>
      <c r="AS30" s="13" t="e">
        <f t="shared" si="23"/>
        <v>#DIV/0!</v>
      </c>
      <c r="AT30" s="13" t="e">
        <f t="shared" si="5"/>
        <v>#DIV/0!</v>
      </c>
      <c r="AU30" s="220">
        <f t="shared" si="6"/>
        <v>3.9510000000000001</v>
      </c>
      <c r="AV30" s="8" t="e">
        <f t="shared" si="7"/>
        <v>#N/A</v>
      </c>
      <c r="AW30" s="8">
        <v>1.45</v>
      </c>
      <c r="AX30" s="12">
        <f t="shared" si="20"/>
        <v>0</v>
      </c>
      <c r="AY30" s="8">
        <f>IF('Eingabe Allgemeine Daten'!G$28&lt;1,1.15,1)</f>
        <v>1.1499999999999999</v>
      </c>
    </row>
    <row r="31" spans="1:149" s="8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D31" s="13" t="e">
        <f t="shared" si="18"/>
        <v>#DIV/0!</v>
      </c>
      <c r="AE31" s="13" t="e">
        <f t="shared" si="24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P31" s="8" t="e">
        <f t="shared" si="19"/>
        <v>#DIV/0!</v>
      </c>
      <c r="AQ31" s="13">
        <f t="shared" si="21"/>
        <v>0</v>
      </c>
      <c r="AR31" s="13" t="e">
        <f t="shared" si="22"/>
        <v>#DIV/0!</v>
      </c>
      <c r="AS31" s="13" t="e">
        <f t="shared" si="23"/>
        <v>#DIV/0!</v>
      </c>
      <c r="AT31" s="13" t="e">
        <f t="shared" si="5"/>
        <v>#DIV/0!</v>
      </c>
      <c r="AU31" s="220">
        <f t="shared" si="6"/>
        <v>3.9510000000000001</v>
      </c>
      <c r="AV31" s="8" t="e">
        <f t="shared" si="7"/>
        <v>#N/A</v>
      </c>
      <c r="AW31" s="8">
        <v>1.45</v>
      </c>
      <c r="AX31" s="12">
        <f t="shared" si="20"/>
        <v>0</v>
      </c>
      <c r="AY31" s="8">
        <f>IF('Eingabe Allgemeine Daten'!G$28&lt;1,1.15,1)</f>
        <v>1.1499999999999999</v>
      </c>
    </row>
    <row r="32" spans="1:149" s="8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D32" s="13" t="e">
        <f t="shared" si="18"/>
        <v>#DIV/0!</v>
      </c>
      <c r="AE32" s="13" t="e">
        <f t="shared" si="24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P32" s="8" t="e">
        <f t="shared" si="19"/>
        <v>#DIV/0!</v>
      </c>
      <c r="AQ32" s="13">
        <f t="shared" si="21"/>
        <v>0</v>
      </c>
      <c r="AR32" s="13" t="e">
        <f t="shared" si="22"/>
        <v>#DIV/0!</v>
      </c>
      <c r="AS32" s="13" t="e">
        <f t="shared" si="23"/>
        <v>#DIV/0!</v>
      </c>
      <c r="AT32" s="13" t="e">
        <f t="shared" si="5"/>
        <v>#DIV/0!</v>
      </c>
      <c r="AU32" s="220">
        <f t="shared" si="6"/>
        <v>3.9510000000000001</v>
      </c>
      <c r="AV32" s="8" t="e">
        <f t="shared" si="7"/>
        <v>#N/A</v>
      </c>
      <c r="AW32" s="8">
        <v>1.45</v>
      </c>
      <c r="AX32" s="12">
        <f t="shared" si="20"/>
        <v>0</v>
      </c>
      <c r="AY32" s="8">
        <f>IF('Eingabe Allgemeine Daten'!G$28&lt;1,1.15,1)</f>
        <v>1.1499999999999999</v>
      </c>
      <c r="EI32" s="8">
        <v>2</v>
      </c>
      <c r="EJ32" s="8">
        <v>1</v>
      </c>
      <c r="EK32" s="8">
        <v>1</v>
      </c>
      <c r="EL32" s="8">
        <f>EJ32*EK32*EI32</f>
        <v>2</v>
      </c>
      <c r="EM32" s="8">
        <v>1</v>
      </c>
      <c r="EN32" s="8">
        <v>0.03</v>
      </c>
      <c r="EO32" s="8">
        <f>EM32+EN32</f>
        <v>1.03</v>
      </c>
      <c r="EP32" s="8">
        <v>20</v>
      </c>
      <c r="EQ32" s="8">
        <v>-9.6999999999999993</v>
      </c>
      <c r="ER32" s="8">
        <f>EP32-EQ32</f>
        <v>29.7</v>
      </c>
      <c r="ES32" s="8">
        <f>EM32*EO32*ER32</f>
        <v>30.591000000000001</v>
      </c>
    </row>
    <row r="33" spans="1:51" s="8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D33" s="13" t="e">
        <f t="shared" si="18"/>
        <v>#DIV/0!</v>
      </c>
      <c r="AE33" s="13" t="e">
        <f t="shared" si="24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P33" s="8" t="e">
        <f t="shared" si="19"/>
        <v>#DIV/0!</v>
      </c>
      <c r="AQ33" s="13">
        <f t="shared" si="21"/>
        <v>0</v>
      </c>
      <c r="AR33" s="13" t="e">
        <f t="shared" si="22"/>
        <v>#DIV/0!</v>
      </c>
      <c r="AS33" s="13" t="e">
        <f t="shared" si="23"/>
        <v>#DIV/0!</v>
      </c>
      <c r="AT33" s="13" t="e">
        <f t="shared" si="5"/>
        <v>#DIV/0!</v>
      </c>
      <c r="AU33" s="220">
        <f t="shared" si="6"/>
        <v>3.9510000000000001</v>
      </c>
      <c r="AV33" s="8" t="e">
        <f t="shared" si="7"/>
        <v>#N/A</v>
      </c>
      <c r="AW33" s="8">
        <v>1.45</v>
      </c>
      <c r="AX33" s="12">
        <f t="shared" si="20"/>
        <v>0</v>
      </c>
      <c r="AY33" s="8">
        <f>IF('Eingabe Allgemeine Daten'!G$28&lt;1,1.15,1)</f>
        <v>1.1499999999999999</v>
      </c>
    </row>
    <row r="34" spans="1:51" s="8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D34" s="13" t="e">
        <f t="shared" si="18"/>
        <v>#DIV/0!</v>
      </c>
      <c r="AE34" s="13" t="e">
        <f t="shared" si="24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P34" s="8" t="e">
        <f t="shared" si="19"/>
        <v>#DIV/0!</v>
      </c>
      <c r="AQ34" s="13">
        <f t="shared" si="21"/>
        <v>0</v>
      </c>
      <c r="AR34" s="13" t="e">
        <f t="shared" si="22"/>
        <v>#DIV/0!</v>
      </c>
      <c r="AS34" s="13" t="e">
        <f t="shared" si="23"/>
        <v>#DIV/0!</v>
      </c>
      <c r="AT34" s="13" t="e">
        <f t="shared" si="5"/>
        <v>#DIV/0!</v>
      </c>
      <c r="AU34" s="220">
        <f t="shared" si="6"/>
        <v>3.9510000000000001</v>
      </c>
      <c r="AV34" s="8" t="e">
        <f t="shared" si="7"/>
        <v>#N/A</v>
      </c>
      <c r="AW34" s="8">
        <v>1.45</v>
      </c>
      <c r="AX34" s="12">
        <f t="shared" si="20"/>
        <v>0</v>
      </c>
      <c r="AY34" s="8">
        <f>IF('Eingabe Allgemeine Daten'!G$28&lt;1,1.15,1)</f>
        <v>1.1499999999999999</v>
      </c>
    </row>
    <row r="35" spans="1:51" s="8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D35" s="13" t="e">
        <f t="shared" si="18"/>
        <v>#DIV/0!</v>
      </c>
      <c r="AE35" s="13" t="e">
        <f t="shared" si="24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P35" s="8" t="e">
        <f t="shared" si="19"/>
        <v>#DIV/0!</v>
      </c>
      <c r="AQ35" s="13">
        <f t="shared" si="21"/>
        <v>0</v>
      </c>
      <c r="AR35" s="13" t="e">
        <f t="shared" si="22"/>
        <v>#DIV/0!</v>
      </c>
      <c r="AS35" s="13" t="e">
        <f t="shared" si="23"/>
        <v>#DIV/0!</v>
      </c>
      <c r="AT35" s="13" t="e">
        <f t="shared" si="5"/>
        <v>#DIV/0!</v>
      </c>
      <c r="AU35" s="220">
        <f t="shared" si="6"/>
        <v>3.9510000000000001</v>
      </c>
      <c r="AV35" s="8" t="e">
        <f t="shared" si="7"/>
        <v>#N/A</v>
      </c>
      <c r="AW35" s="8">
        <v>1.45</v>
      </c>
      <c r="AX35" s="12">
        <f t="shared" si="20"/>
        <v>0</v>
      </c>
      <c r="AY35" s="8">
        <f>IF('Eingabe Allgemeine Daten'!G$28&lt;1,1.15,1)</f>
        <v>1.1499999999999999</v>
      </c>
    </row>
    <row r="36" spans="1:51" s="8" customFormat="1" ht="12.75" x14ac:dyDescent="0.2">
      <c r="A36" s="51"/>
      <c r="B36" s="51"/>
      <c r="C36" s="3"/>
      <c r="D36" s="51"/>
      <c r="E36" s="151"/>
      <c r="F36" s="151"/>
      <c r="G36" s="11">
        <f t="shared" si="8"/>
        <v>0</v>
      </c>
      <c r="H36" s="11">
        <f t="shared" ref="H36:H43" si="25">IF(AND(B36=W$11,B37=W$11),G36,IF(B36=W$11,G36,G36-R37))</f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3" si="26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D36" s="13" t="e">
        <f t="shared" si="18"/>
        <v>#DIV/0!</v>
      </c>
      <c r="AE36" s="13" t="e">
        <f>AF36/(AG36+AT36+AU36+AV36)+AN36</f>
        <v>#DIV/0!</v>
      </c>
      <c r="AF36" s="8">
        <f t="shared" ref="AF36:AF43" si="27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P36" s="8" t="e">
        <f t="shared" si="19"/>
        <v>#DIV/0!</v>
      </c>
      <c r="AQ36" s="13">
        <f t="shared" si="21"/>
        <v>0</v>
      </c>
      <c r="AR36" s="13" t="e">
        <f t="shared" si="22"/>
        <v>#DIV/0!</v>
      </c>
      <c r="AS36" s="13" t="e">
        <f t="shared" si="23"/>
        <v>#DIV/0!</v>
      </c>
      <c r="AT36" s="13" t="e">
        <f>IF(A36="AW",1,POWER(AH36+AS36,AK36))</f>
        <v>#DIV/0!</v>
      </c>
      <c r="AU36" s="220">
        <f>POWER(AI36+K36,AL36)</f>
        <v>3.9510000000000001</v>
      </c>
      <c r="AV36" s="8" t="e">
        <f>POWER(AJ36+J36+L36,AM36)</f>
        <v>#N/A</v>
      </c>
      <c r="AW36" s="8">
        <v>1.45</v>
      </c>
      <c r="AX36" s="12">
        <f t="shared" si="20"/>
        <v>0</v>
      </c>
      <c r="AY36" s="8">
        <f>IF('Eingabe Allgemeine Daten'!G$28&lt;1,1.15,1)</f>
        <v>1.1499999999999999</v>
      </c>
    </row>
    <row r="37" spans="1:51" s="8" customFormat="1" ht="12.75" x14ac:dyDescent="0.2">
      <c r="A37" s="51"/>
      <c r="B37" s="51"/>
      <c r="C37" s="3"/>
      <c r="D37" s="51"/>
      <c r="E37" s="151"/>
      <c r="F37" s="151"/>
      <c r="G37" s="11">
        <f t="shared" si="8"/>
        <v>0</v>
      </c>
      <c r="H37" s="11">
        <f t="shared" si="25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>IF(C37=X$3,AE37,J37+L37)</f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6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D37" s="13" t="e">
        <f t="shared" si="18"/>
        <v>#DIV/0!</v>
      </c>
      <c r="AE37" s="13" t="e">
        <f>AF37/(AG37+AT37+AU37+AV37)+AN37</f>
        <v>#DIV/0!</v>
      </c>
      <c r="AF37" s="8">
        <f t="shared" si="27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P37" s="8" t="e">
        <f t="shared" si="19"/>
        <v>#DIV/0!</v>
      </c>
      <c r="AQ37" s="13">
        <f t="shared" si="21"/>
        <v>0</v>
      </c>
      <c r="AR37" s="13" t="e">
        <f t="shared" si="22"/>
        <v>#DIV/0!</v>
      </c>
      <c r="AS37" s="13" t="e">
        <f t="shared" si="23"/>
        <v>#DIV/0!</v>
      </c>
      <c r="AT37" s="13" t="e">
        <f>IF(A37="AW",1,POWER(AH37+AS37,AK37))</f>
        <v>#DIV/0!</v>
      </c>
      <c r="AU37" s="220">
        <f>POWER(AI37+K37,AL37)</f>
        <v>3.9510000000000001</v>
      </c>
      <c r="AV37" s="8" t="e">
        <f>POWER(AJ37+J37+L37,AM37)</f>
        <v>#N/A</v>
      </c>
      <c r="AW37" s="8">
        <v>1.45</v>
      </c>
      <c r="AX37" s="12">
        <f t="shared" si="20"/>
        <v>0</v>
      </c>
      <c r="AY37" s="8">
        <f>IF('Eingabe Allgemeine Daten'!G$28&lt;1,1.15,1)</f>
        <v>1.1499999999999999</v>
      </c>
    </row>
    <row r="38" spans="1:51" s="8" customFormat="1" ht="12.75" x14ac:dyDescent="0.2">
      <c r="A38" s="51"/>
      <c r="B38" s="51"/>
      <c r="C38" s="3"/>
      <c r="D38" s="51"/>
      <c r="E38" s="151"/>
      <c r="F38" s="151"/>
      <c r="G38" s="11">
        <f t="shared" si="8"/>
        <v>0</v>
      </c>
      <c r="H38" s="11">
        <f t="shared" si="25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ref="M38:M43" si="28">IF(C38=X$3,AE38,J38+L38)</f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6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D38" s="13" t="e">
        <f t="shared" si="18"/>
        <v>#DIV/0!</v>
      </c>
      <c r="AE38" s="13" t="e">
        <f t="shared" ref="AE38:AE43" si="29">AF38/(AG38+AT38+AU38+AV38)+AN38</f>
        <v>#DIV/0!</v>
      </c>
      <c r="AF38" s="8">
        <f t="shared" si="27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P38" s="8" t="e">
        <f t="shared" si="19"/>
        <v>#DIV/0!</v>
      </c>
      <c r="AQ38" s="13">
        <f t="shared" si="21"/>
        <v>0</v>
      </c>
      <c r="AR38" s="13" t="e">
        <f t="shared" si="22"/>
        <v>#DIV/0!</v>
      </c>
      <c r="AS38" s="13" t="e">
        <f t="shared" si="23"/>
        <v>#DIV/0!</v>
      </c>
      <c r="AT38" s="13" t="e">
        <f t="shared" ref="AT38:AT43" si="30">IF(A38="AW",1,POWER(AH38+AS38,AK38))</f>
        <v>#DIV/0!</v>
      </c>
      <c r="AU38" s="220">
        <f t="shared" ref="AU38:AU43" si="31">POWER(AI38+K38,AL38)</f>
        <v>3.9510000000000001</v>
      </c>
      <c r="AV38" s="8" t="e">
        <f t="shared" ref="AV38:AV43" si="32">POWER(AJ38+J38+L38,AM38)</f>
        <v>#N/A</v>
      </c>
      <c r="AW38" s="8">
        <v>1.45</v>
      </c>
      <c r="AX38" s="12">
        <f t="shared" si="20"/>
        <v>0</v>
      </c>
      <c r="AY38" s="8">
        <f>IF('Eingabe Allgemeine Daten'!G$28&lt;1,1.15,1)</f>
        <v>1.1499999999999999</v>
      </c>
    </row>
    <row r="39" spans="1:51" s="8" customFormat="1" ht="12.75" x14ac:dyDescent="0.2">
      <c r="A39" s="51"/>
      <c r="B39" s="51"/>
      <c r="C39" s="3"/>
      <c r="D39" s="51"/>
      <c r="E39" s="151"/>
      <c r="F39" s="151"/>
      <c r="G39" s="11">
        <f t="shared" si="8"/>
        <v>0</v>
      </c>
      <c r="H39" s="11">
        <f t="shared" si="25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8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6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D39" s="13" t="e">
        <f t="shared" si="18"/>
        <v>#DIV/0!</v>
      </c>
      <c r="AE39" s="13" t="e">
        <f t="shared" si="29"/>
        <v>#DIV/0!</v>
      </c>
      <c r="AF39" s="8">
        <f t="shared" si="27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P39" s="8" t="e">
        <f t="shared" si="19"/>
        <v>#DIV/0!</v>
      </c>
      <c r="AQ39" s="13">
        <f t="shared" si="21"/>
        <v>0</v>
      </c>
      <c r="AR39" s="13" t="e">
        <f t="shared" si="22"/>
        <v>#DIV/0!</v>
      </c>
      <c r="AS39" s="13" t="e">
        <f t="shared" si="23"/>
        <v>#DIV/0!</v>
      </c>
      <c r="AT39" s="13" t="e">
        <f t="shared" si="30"/>
        <v>#DIV/0!</v>
      </c>
      <c r="AU39" s="220">
        <f t="shared" si="31"/>
        <v>3.9510000000000001</v>
      </c>
      <c r="AV39" s="8" t="e">
        <f t="shared" si="32"/>
        <v>#N/A</v>
      </c>
      <c r="AW39" s="8">
        <v>1.45</v>
      </c>
      <c r="AX39" s="12">
        <f t="shared" si="20"/>
        <v>0</v>
      </c>
      <c r="AY39" s="8">
        <f>IF('Eingabe Allgemeine Daten'!G$28&lt;1,1.15,1)</f>
        <v>1.1499999999999999</v>
      </c>
    </row>
    <row r="40" spans="1:51" s="8" customFormat="1" ht="12.75" x14ac:dyDescent="0.2">
      <c r="A40" s="51"/>
      <c r="B40" s="51"/>
      <c r="C40" s="3"/>
      <c r="D40" s="51"/>
      <c r="E40" s="151"/>
      <c r="F40" s="151"/>
      <c r="G40" s="11">
        <f t="shared" si="8"/>
        <v>0</v>
      </c>
      <c r="H40" s="11">
        <f t="shared" si="25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8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6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D40" s="13" t="e">
        <f t="shared" si="18"/>
        <v>#DIV/0!</v>
      </c>
      <c r="AE40" s="13" t="e">
        <f t="shared" si="29"/>
        <v>#DIV/0!</v>
      </c>
      <c r="AF40" s="8">
        <f t="shared" si="27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P40" s="8" t="e">
        <f t="shared" si="19"/>
        <v>#DIV/0!</v>
      </c>
      <c r="AQ40" s="13">
        <f t="shared" si="21"/>
        <v>0</v>
      </c>
      <c r="AR40" s="13" t="e">
        <f t="shared" si="22"/>
        <v>#DIV/0!</v>
      </c>
      <c r="AS40" s="13" t="e">
        <f t="shared" si="23"/>
        <v>#DIV/0!</v>
      </c>
      <c r="AT40" s="13" t="e">
        <f t="shared" si="30"/>
        <v>#DIV/0!</v>
      </c>
      <c r="AU40" s="220">
        <f t="shared" si="31"/>
        <v>3.9510000000000001</v>
      </c>
      <c r="AV40" s="8" t="e">
        <f t="shared" si="32"/>
        <v>#N/A</v>
      </c>
      <c r="AW40" s="8">
        <v>1.45</v>
      </c>
      <c r="AX40" s="12">
        <f t="shared" si="20"/>
        <v>0</v>
      </c>
      <c r="AY40" s="8">
        <f>IF('Eingabe Allgemeine Daten'!G$28&lt;1,1.15,1)</f>
        <v>1.1499999999999999</v>
      </c>
    </row>
    <row r="41" spans="1:51" s="8" customFormat="1" ht="12.75" x14ac:dyDescent="0.2">
      <c r="A41" s="51"/>
      <c r="B41" s="51"/>
      <c r="C41" s="3"/>
      <c r="D41" s="51"/>
      <c r="E41" s="151"/>
      <c r="F41" s="151"/>
      <c r="G41" s="11">
        <f t="shared" si="8"/>
        <v>0</v>
      </c>
      <c r="H41" s="11">
        <f t="shared" si="25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8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6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D41" s="13" t="e">
        <f t="shared" si="18"/>
        <v>#DIV/0!</v>
      </c>
      <c r="AE41" s="13" t="e">
        <f t="shared" si="29"/>
        <v>#DIV/0!</v>
      </c>
      <c r="AF41" s="8">
        <f t="shared" si="27"/>
        <v>0.96709999999999996</v>
      </c>
      <c r="AG41" s="8">
        <f t="shared" ref="AG41:AN43" si="33">IF($A41="AW",AG$4,AG$3)</f>
        <v>-7.4550000000000001</v>
      </c>
      <c r="AH41" s="8">
        <f t="shared" si="33"/>
        <v>10.76</v>
      </c>
      <c r="AI41" s="8">
        <f t="shared" si="33"/>
        <v>9.7729999999999997</v>
      </c>
      <c r="AJ41" s="8">
        <f t="shared" si="33"/>
        <v>2.6499999999999999E-2</v>
      </c>
      <c r="AK41" s="8">
        <f t="shared" si="33"/>
        <v>0.55320000000000003</v>
      </c>
      <c r="AL41" s="8">
        <f t="shared" si="33"/>
        <v>0.60270000000000001</v>
      </c>
      <c r="AM41" s="8">
        <f t="shared" si="33"/>
        <v>-0.92959999999999998</v>
      </c>
      <c r="AN41" s="8">
        <f t="shared" si="33"/>
        <v>-2.0299999999999999E-2</v>
      </c>
      <c r="AP41" s="8" t="e">
        <f t="shared" si="19"/>
        <v>#DIV/0!</v>
      </c>
      <c r="AQ41" s="13">
        <f t="shared" si="21"/>
        <v>0</v>
      </c>
      <c r="AR41" s="13" t="e">
        <f t="shared" si="22"/>
        <v>#DIV/0!</v>
      </c>
      <c r="AS41" s="13" t="e">
        <f t="shared" si="23"/>
        <v>#DIV/0!</v>
      </c>
      <c r="AT41" s="13" t="e">
        <f t="shared" si="30"/>
        <v>#DIV/0!</v>
      </c>
      <c r="AU41" s="220">
        <f t="shared" si="31"/>
        <v>3.9510000000000001</v>
      </c>
      <c r="AV41" s="8" t="e">
        <f t="shared" si="32"/>
        <v>#N/A</v>
      </c>
      <c r="AW41" s="8">
        <v>1.45</v>
      </c>
      <c r="AX41" s="12">
        <f t="shared" si="20"/>
        <v>0</v>
      </c>
      <c r="AY41" s="8">
        <f>IF('Eingabe Allgemeine Daten'!G$28&lt;1,1.15,1)</f>
        <v>1.1499999999999999</v>
      </c>
    </row>
    <row r="42" spans="1:51" s="8" customFormat="1" ht="12.75" x14ac:dyDescent="0.2">
      <c r="A42" s="51"/>
      <c r="B42" s="51"/>
      <c r="C42" s="3"/>
      <c r="D42" s="51"/>
      <c r="E42" s="151"/>
      <c r="F42" s="151"/>
      <c r="G42" s="11">
        <f t="shared" si="8"/>
        <v>0</v>
      </c>
      <c r="H42" s="11">
        <f t="shared" si="25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8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6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D42" s="13" t="e">
        <f t="shared" si="18"/>
        <v>#DIV/0!</v>
      </c>
      <c r="AE42" s="13" t="e">
        <f t="shared" si="29"/>
        <v>#DIV/0!</v>
      </c>
      <c r="AF42" s="8">
        <f t="shared" si="27"/>
        <v>0.96709999999999996</v>
      </c>
      <c r="AG42" s="8">
        <f t="shared" si="33"/>
        <v>-7.4550000000000001</v>
      </c>
      <c r="AH42" s="8">
        <f t="shared" si="33"/>
        <v>10.76</v>
      </c>
      <c r="AI42" s="8">
        <f t="shared" si="33"/>
        <v>9.7729999999999997</v>
      </c>
      <c r="AJ42" s="8">
        <f t="shared" si="33"/>
        <v>2.6499999999999999E-2</v>
      </c>
      <c r="AK42" s="8">
        <f t="shared" si="33"/>
        <v>0.55320000000000003</v>
      </c>
      <c r="AL42" s="8">
        <f t="shared" si="33"/>
        <v>0.60270000000000001</v>
      </c>
      <c r="AM42" s="8">
        <f t="shared" si="33"/>
        <v>-0.92959999999999998</v>
      </c>
      <c r="AN42" s="8">
        <f t="shared" si="33"/>
        <v>-2.0299999999999999E-2</v>
      </c>
      <c r="AP42" s="8" t="e">
        <f t="shared" si="19"/>
        <v>#DIV/0!</v>
      </c>
      <c r="AQ42" s="13">
        <f t="shared" si="21"/>
        <v>0</v>
      </c>
      <c r="AR42" s="13" t="e">
        <f t="shared" si="22"/>
        <v>#DIV/0!</v>
      </c>
      <c r="AS42" s="13" t="e">
        <f t="shared" si="23"/>
        <v>#DIV/0!</v>
      </c>
      <c r="AT42" s="13" t="e">
        <f t="shared" si="30"/>
        <v>#DIV/0!</v>
      </c>
      <c r="AU42" s="220">
        <f t="shared" si="31"/>
        <v>3.9510000000000001</v>
      </c>
      <c r="AV42" s="8" t="e">
        <f t="shared" si="32"/>
        <v>#N/A</v>
      </c>
      <c r="AW42" s="8">
        <v>1.45</v>
      </c>
      <c r="AX42" s="12">
        <f t="shared" si="20"/>
        <v>0</v>
      </c>
      <c r="AY42" s="8">
        <f>IF('Eingabe Allgemeine Daten'!G$28&lt;1,1.15,1)</f>
        <v>1.1499999999999999</v>
      </c>
    </row>
    <row r="43" spans="1:51" s="8" customFormat="1" ht="12.75" x14ac:dyDescent="0.2">
      <c r="A43" s="51"/>
      <c r="B43" s="51"/>
      <c r="C43" s="3"/>
      <c r="D43" s="51"/>
      <c r="E43" s="151"/>
      <c r="F43" s="151"/>
      <c r="G43" s="11">
        <f t="shared" si="8"/>
        <v>0</v>
      </c>
      <c r="H43" s="11">
        <f t="shared" si="25"/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8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 t="shared" si="26"/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D43" s="13" t="e">
        <f t="shared" si="18"/>
        <v>#DIV/0!</v>
      </c>
      <c r="AE43" s="13" t="e">
        <f t="shared" si="29"/>
        <v>#DIV/0!</v>
      </c>
      <c r="AF43" s="8">
        <f t="shared" si="27"/>
        <v>0.96709999999999996</v>
      </c>
      <c r="AG43" s="8">
        <f t="shared" si="33"/>
        <v>-7.4550000000000001</v>
      </c>
      <c r="AH43" s="8">
        <f t="shared" si="33"/>
        <v>10.76</v>
      </c>
      <c r="AI43" s="8">
        <f t="shared" si="33"/>
        <v>9.7729999999999997</v>
      </c>
      <c r="AJ43" s="8">
        <f t="shared" si="33"/>
        <v>2.6499999999999999E-2</v>
      </c>
      <c r="AK43" s="8">
        <f t="shared" si="33"/>
        <v>0.55320000000000003</v>
      </c>
      <c r="AL43" s="8">
        <f t="shared" si="33"/>
        <v>0.60270000000000001</v>
      </c>
      <c r="AM43" s="8">
        <f t="shared" si="33"/>
        <v>-0.92959999999999998</v>
      </c>
      <c r="AN43" s="8">
        <f t="shared" si="33"/>
        <v>-2.0299999999999999E-2</v>
      </c>
      <c r="AP43" s="8" t="e">
        <f t="shared" si="19"/>
        <v>#DIV/0!</v>
      </c>
      <c r="AQ43" s="13">
        <f t="shared" si="21"/>
        <v>0</v>
      </c>
      <c r="AR43" s="13" t="e">
        <f t="shared" si="22"/>
        <v>#DIV/0!</v>
      </c>
      <c r="AS43" s="13" t="e">
        <f t="shared" si="23"/>
        <v>#DIV/0!</v>
      </c>
      <c r="AT43" s="13" t="e">
        <f t="shared" si="30"/>
        <v>#DIV/0!</v>
      </c>
      <c r="AU43" s="220">
        <f t="shared" si="31"/>
        <v>3.9510000000000001</v>
      </c>
      <c r="AV43" s="8" t="e">
        <f t="shared" si="32"/>
        <v>#N/A</v>
      </c>
      <c r="AW43" s="8">
        <v>1.45</v>
      </c>
      <c r="AX43" s="12">
        <f t="shared" si="20"/>
        <v>0</v>
      </c>
      <c r="AY43" s="8">
        <f>IF('Eingabe Allgemeine Daten'!G$28&lt;1,1.15,1)</f>
        <v>1.1499999999999999</v>
      </c>
    </row>
    <row r="44" spans="1:51" s="8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>
        <f>AVERAGE(K25:K43)</f>
        <v>0</v>
      </c>
      <c r="L44" s="5"/>
      <c r="M44" s="5"/>
      <c r="N44" s="5"/>
      <c r="O44" s="5"/>
      <c r="P44" s="5"/>
      <c r="Q44" s="5"/>
      <c r="S44" s="17"/>
    </row>
    <row r="45" spans="1:51" s="8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S45" s="17"/>
    </row>
    <row r="46" spans="1:51" s="8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4">SUM(S25:S44)</f>
        <v>0</v>
      </c>
      <c r="T46" s="17">
        <f t="shared" si="34"/>
        <v>0</v>
      </c>
      <c r="U46" s="17">
        <f t="shared" si="34"/>
        <v>0</v>
      </c>
      <c r="V46" s="17">
        <f t="shared" si="34"/>
        <v>0</v>
      </c>
      <c r="W46" s="17">
        <f t="shared" si="34"/>
        <v>0</v>
      </c>
      <c r="X46" s="17">
        <f t="shared" si="34"/>
        <v>0</v>
      </c>
      <c r="Y46" s="12">
        <f t="shared" si="34"/>
        <v>0</v>
      </c>
    </row>
    <row r="47" spans="1:51" s="8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S47" s="17"/>
      <c r="AD47" s="162" t="e">
        <f>AD29</f>
        <v>#DIV/0!</v>
      </c>
      <c r="AE47" s="162" t="e">
        <f t="shared" ref="AE47:AN47" si="35">AE29</f>
        <v>#DIV/0!</v>
      </c>
      <c r="AF47" s="162">
        <f t="shared" si="35"/>
        <v>0.96709999999999996</v>
      </c>
      <c r="AG47" s="162">
        <f t="shared" si="35"/>
        <v>-7.4550000000000001</v>
      </c>
      <c r="AH47" s="162">
        <f t="shared" si="35"/>
        <v>10.76</v>
      </c>
      <c r="AI47" s="162">
        <f t="shared" si="35"/>
        <v>9.7729999999999997</v>
      </c>
      <c r="AJ47" s="162">
        <f t="shared" si="35"/>
        <v>2.6499999999999999E-2</v>
      </c>
      <c r="AK47" s="162">
        <f t="shared" si="35"/>
        <v>0.55320000000000003</v>
      </c>
      <c r="AL47" s="162">
        <f t="shared" si="35"/>
        <v>0.60270000000000001</v>
      </c>
      <c r="AM47" s="162">
        <f t="shared" si="35"/>
        <v>-0.92959999999999998</v>
      </c>
      <c r="AN47" s="162">
        <f t="shared" si="35"/>
        <v>-2.0299999999999999E-2</v>
      </c>
      <c r="AP47" s="8" t="e">
        <f>AP29</f>
        <v>#DIV/0!</v>
      </c>
      <c r="AQ47" s="8">
        <v>18.510000000000002</v>
      </c>
    </row>
    <row r="48" spans="1:51" s="8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8" t="s">
        <v>6729</v>
      </c>
      <c r="S48" s="8">
        <v>17</v>
      </c>
      <c r="T48" s="8" t="e">
        <f>MAX(T50+0,T60-T61)*(C3-'Eingabe Allgemeine Daten'!B33)+T64*(C3-T65)+T62*(C3-M17)</f>
        <v>#N/A</v>
      </c>
      <c r="V48" s="8" t="e">
        <f>MAX(T50+0,T60-T61)*(C3-'Eingabe Allgemeine Daten'!B33)*0.34</f>
        <v>#N/A</v>
      </c>
    </row>
    <row r="49" spans="1:43" s="8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16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V49" s="8">
        <f>T64*(C3-T65)*0.34</f>
        <v>0</v>
      </c>
      <c r="AQ49" s="13">
        <f>K5</f>
        <v>0</v>
      </c>
    </row>
    <row r="50" spans="1:43" s="8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(T57/T58)*MIN(T58,T51*T59)+(T58-T57)/T58*T51</f>
        <v>#N/A</v>
      </c>
      <c r="V50" s="8">
        <f>T62*(C3-T66)*0.34</f>
        <v>0</v>
      </c>
      <c r="AQ50" s="8">
        <f>SQRT(AQ49)</f>
        <v>0</v>
      </c>
    </row>
    <row r="51" spans="1:43" s="8" customFormat="1" ht="12.75" x14ac:dyDescent="0.2">
      <c r="A51" s="15" t="s">
        <v>6639</v>
      </c>
      <c r="B51" s="15"/>
      <c r="C51" s="5"/>
      <c r="D51" s="5"/>
      <c r="E51" s="174" t="e">
        <f>R46</f>
        <v>#N/A</v>
      </c>
      <c r="F51" s="174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X51+W52</f>
        <v>#N/A</v>
      </c>
      <c r="U51" s="8" t="s">
        <v>6748</v>
      </c>
      <c r="V51" s="8">
        <f>T67*T60-T61</f>
        <v>0</v>
      </c>
      <c r="W51" s="8" t="s">
        <v>7089</v>
      </c>
      <c r="X51" s="163" t="e">
        <f>Zusammenstellung!Z25*T52/T53</f>
        <v>#N/A</v>
      </c>
      <c r="AQ51" s="8">
        <f>AQ50*4</f>
        <v>0</v>
      </c>
    </row>
    <row r="52" spans="1:43" s="8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3">
        <f>Y46</f>
        <v>0</v>
      </c>
      <c r="W52" s="8">
        <f>IF(T56=0,0,Zusammenstellung!Z25*T52/T53+T54*T55/T56)</f>
        <v>0</v>
      </c>
    </row>
    <row r="53" spans="1:43" s="8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2">
        <f>Zusammenstellung!Z34</f>
        <v>0</v>
      </c>
      <c r="V53" s="12" t="e">
        <f>MAX(T50+0,T60-T61)</f>
        <v>#N/A</v>
      </c>
    </row>
    <row r="54" spans="1:43" s="8" customFormat="1" hidden="1" x14ac:dyDescent="0.2"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</row>
    <row r="55" spans="1:43" s="8" customFormat="1" hidden="1" x14ac:dyDescent="0.2"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V55" s="8">
        <f>IF(OR(T53,T56)=0,0,1)</f>
        <v>1</v>
      </c>
      <c r="X55" s="8" t="e">
        <f>(T57/T58)*T58+(T58-T57)/T58*T51</f>
        <v>#N/A</v>
      </c>
    </row>
    <row r="56" spans="1:43" s="8" customFormat="1" hidden="1" x14ac:dyDescent="0.2"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X56" s="8" t="e">
        <f>(T57/T58)*T51*2+(T58-T57)/T58*T51</f>
        <v>#N/A</v>
      </c>
    </row>
    <row r="57" spans="1:43" s="8" customFormat="1" hidden="1" x14ac:dyDescent="0.2">
      <c r="D57" s="13" t="e">
        <f>T57</f>
        <v>#N/A</v>
      </c>
      <c r="E57" s="8" t="e">
        <f>D57/D58</f>
        <v>#N/A</v>
      </c>
      <c r="F57" s="13" t="e">
        <f>T58</f>
        <v>#N/A</v>
      </c>
      <c r="G57" s="13" t="e">
        <f>T51</f>
        <v>#N/A</v>
      </c>
      <c r="H57" s="8">
        <v>2</v>
      </c>
      <c r="I57" s="8" t="e">
        <f>MIN(T58,T51*2)</f>
        <v>#N/A</v>
      </c>
      <c r="J57" s="8" t="e">
        <f>I57*E57</f>
        <v>#N/A</v>
      </c>
      <c r="L57" s="8">
        <v>208</v>
      </c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</row>
    <row r="58" spans="1:43" s="8" customFormat="1" hidden="1" x14ac:dyDescent="0.2">
      <c r="D58" s="13" t="e">
        <f>T58</f>
        <v>#N/A</v>
      </c>
      <c r="L58" s="8">
        <v>0.34</v>
      </c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V58" s="17" t="e">
        <f>T50*(C$3-'Eingabe Allgemeine Daten'!B$33)*0.34</f>
        <v>#N/A</v>
      </c>
      <c r="X58" s="8">
        <v>13</v>
      </c>
    </row>
    <row r="59" spans="1:43" s="8" customFormat="1" ht="12.75" hidden="1" x14ac:dyDescent="0.2">
      <c r="L59" s="8">
        <f>20-'Eingabe Allgemeine Daten'!B33</f>
        <v>29.7</v>
      </c>
      <c r="O59" s="13"/>
      <c r="P59" s="13"/>
      <c r="Q59" s="13"/>
      <c r="R59" s="8" t="s">
        <v>6724</v>
      </c>
      <c r="S59" s="17"/>
      <c r="T59" s="8">
        <v>2</v>
      </c>
      <c r="V59" s="17" t="e">
        <f>T51*(C$3-'Eingabe Allgemeine Daten'!B$33)*0.34</f>
        <v>#N/A</v>
      </c>
      <c r="X59" s="8">
        <v>0.34</v>
      </c>
    </row>
    <row r="60" spans="1:43" s="8" customFormat="1" ht="12.75" hidden="1" x14ac:dyDescent="0.2">
      <c r="L60" s="8">
        <f>L57/L58/L59</f>
        <v>20.598138245197099</v>
      </c>
      <c r="R60" s="8" t="s">
        <v>6726</v>
      </c>
      <c r="S60" s="17"/>
      <c r="T60" s="8">
        <f>K8</f>
        <v>0</v>
      </c>
      <c r="V60" s="17">
        <f>T60*(C$3-'Eingabe Allgemeine Daten'!B$33)*0.34</f>
        <v>0</v>
      </c>
      <c r="X60" s="8">
        <f>C$3-'Eingabe Allgemeine Daten'!B$33</f>
        <v>9.6999999999999993</v>
      </c>
    </row>
    <row r="61" spans="1:43" s="8" customFormat="1" ht="12.75" hidden="1" x14ac:dyDescent="0.2">
      <c r="D61" s="13" t="e">
        <f>D58</f>
        <v>#N/A</v>
      </c>
      <c r="E61" s="13" t="e">
        <f>D57</f>
        <v>#N/A</v>
      </c>
      <c r="F61" s="13" t="e">
        <f>D61-E61</f>
        <v>#N/A</v>
      </c>
      <c r="G61" s="8" t="e">
        <f>F61/F62</f>
        <v>#N/A</v>
      </c>
      <c r="H61" s="13" t="e">
        <f>G57</f>
        <v>#N/A</v>
      </c>
      <c r="I61" s="13" t="e">
        <f>G61*H61</f>
        <v>#N/A</v>
      </c>
      <c r="J61" s="13" t="e">
        <f>J57+I61</f>
        <v>#N/A</v>
      </c>
      <c r="L61" s="8">
        <v>2</v>
      </c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X61" s="8">
        <f>X58*X59*X60</f>
        <v>42.874000000000002</v>
      </c>
    </row>
    <row r="62" spans="1:43" s="8" customFormat="1" ht="12.75" hidden="1" x14ac:dyDescent="0.2">
      <c r="F62" s="13" t="e">
        <f>D61</f>
        <v>#N/A</v>
      </c>
      <c r="L62" s="8">
        <f>L60/L61</f>
        <v>10.2990691225985</v>
      </c>
      <c r="R62" s="8" t="s">
        <v>6732</v>
      </c>
      <c r="S62" s="17"/>
      <c r="T62" s="8">
        <f>G14</f>
        <v>0</v>
      </c>
    </row>
    <row r="63" spans="1:43" s="8" customFormat="1" ht="12.75" hidden="1" x14ac:dyDescent="0.2">
      <c r="R63" s="8" t="s">
        <v>6744</v>
      </c>
      <c r="S63" s="17"/>
      <c r="T63" s="8">
        <f>J14</f>
        <v>0</v>
      </c>
    </row>
    <row r="64" spans="1:43" s="8" customFormat="1" ht="12.75" x14ac:dyDescent="0.2">
      <c r="R64" s="8" t="s">
        <v>6730</v>
      </c>
      <c r="S64" s="17"/>
      <c r="T64" s="8">
        <f>C11</f>
        <v>0</v>
      </c>
    </row>
    <row r="65" spans="18:22" s="8" customFormat="1" ht="12.75" x14ac:dyDescent="0.2">
      <c r="R65" s="8" t="s">
        <v>6731</v>
      </c>
      <c r="S65" s="17"/>
      <c r="T65" s="12">
        <f>L11</f>
        <v>0</v>
      </c>
    </row>
    <row r="66" spans="18:22" s="8" customFormat="1" ht="12.75" x14ac:dyDescent="0.2">
      <c r="R66" s="8" t="s">
        <v>6744</v>
      </c>
      <c r="S66" s="17"/>
      <c r="T66" s="8">
        <f>J14</f>
        <v>0</v>
      </c>
    </row>
    <row r="67" spans="18:22" s="8" customFormat="1" ht="12.75" x14ac:dyDescent="0.2">
      <c r="R67" s="8" t="s">
        <v>6725</v>
      </c>
      <c r="S67" s="17"/>
      <c r="T67" s="8">
        <v>0.5</v>
      </c>
    </row>
    <row r="68" spans="18:22" s="8" customFormat="1" ht="12.75" x14ac:dyDescent="0.2">
      <c r="R68" s="8" t="s">
        <v>7039</v>
      </c>
      <c r="S68" s="17"/>
      <c r="T68" s="8" t="e">
        <f>MAX(T51,T60*T67-T61)</f>
        <v>#N/A</v>
      </c>
      <c r="V68" s="17" t="e">
        <f>T68*(C$3-'Eingabe Allgemeine Daten'!B$33)*0.34</f>
        <v>#N/A</v>
      </c>
    </row>
    <row r="69" spans="18:22" s="8" customFormat="1" ht="12.75" x14ac:dyDescent="0.2">
      <c r="S69" s="17"/>
    </row>
    <row r="70" spans="18:22" s="8" customFormat="1" ht="12.75" x14ac:dyDescent="0.2">
      <c r="S70" s="17"/>
    </row>
    <row r="71" spans="18:22" s="8" customFormat="1" ht="12.75" x14ac:dyDescent="0.2">
      <c r="S71" s="17"/>
    </row>
    <row r="72" spans="18:22" s="8" customFormat="1" ht="12.75" x14ac:dyDescent="0.2">
      <c r="S72" s="17"/>
    </row>
    <row r="73" spans="18:22" s="8" customFormat="1" ht="12.75" x14ac:dyDescent="0.2">
      <c r="S73" s="17"/>
    </row>
    <row r="74" spans="18:22" s="8" customFormat="1" ht="12.75" x14ac:dyDescent="0.2">
      <c r="S74" s="17"/>
    </row>
    <row r="75" spans="18:22" s="8" customFormat="1" ht="12.75" x14ac:dyDescent="0.2">
      <c r="S75" s="17"/>
    </row>
    <row r="76" spans="18:22" s="8" customFormat="1" ht="12.75" x14ac:dyDescent="0.2">
      <c r="S76" s="17"/>
    </row>
    <row r="77" spans="18:22" s="8" customFormat="1" ht="12.75" x14ac:dyDescent="0.2">
      <c r="S77" s="17"/>
    </row>
  </sheetData>
  <sheetProtection algorithmName="SHA-512" hashValue="x1v/O8+53TFtvueLdJ3wWvWQYdzYaKnPWkYADII1nLRZYt2jr3dJD7XKn+gnmUGJ3xVz3C2EfZnUKm9udz1sFg==" saltValue="XJSkX/FTpbU6cl3XR9Q6pA==" spinCount="100000" sheet="1" objects="1" scenarios="1" selectLockedCells="1"/>
  <mergeCells count="32">
    <mergeCell ref="E50:F50"/>
    <mergeCell ref="O46:P46"/>
    <mergeCell ref="E46:F46"/>
    <mergeCell ref="E47:F47"/>
    <mergeCell ref="E48:F48"/>
    <mergeCell ref="E49:F49"/>
    <mergeCell ref="A6:B6"/>
    <mergeCell ref="A7:B7"/>
    <mergeCell ref="H2:I2"/>
    <mergeCell ref="I3:J3"/>
    <mergeCell ref="C7:F7"/>
    <mergeCell ref="A1:B1"/>
    <mergeCell ref="A2:B2"/>
    <mergeCell ref="A3:B3"/>
    <mergeCell ref="A4:B4"/>
    <mergeCell ref="A5:B5"/>
    <mergeCell ref="A12:B12"/>
    <mergeCell ref="O47:P47"/>
    <mergeCell ref="O48:P48"/>
    <mergeCell ref="O51:P51"/>
    <mergeCell ref="G7:I7"/>
    <mergeCell ref="J11:K11"/>
    <mergeCell ref="A9:B9"/>
    <mergeCell ref="A11:B11"/>
    <mergeCell ref="A19:B19"/>
    <mergeCell ref="A13:B13"/>
    <mergeCell ref="A14:B14"/>
    <mergeCell ref="A15:B15"/>
    <mergeCell ref="A16:B16"/>
    <mergeCell ref="A17:B17"/>
    <mergeCell ref="A18:B18"/>
    <mergeCell ref="E51:F51"/>
  </mergeCells>
  <conditionalFormatting sqref="C25 C28:C43">
    <cfRule type="expression" dxfId="930" priority="103">
      <formula>AND(A25="AW",C25=$X$6)</formula>
    </cfRule>
    <cfRule type="expression" dxfId="929" priority="104">
      <formula>AND(A25="AW",C25=$X$5)</formula>
    </cfRule>
    <cfRule type="expression" dxfId="928" priority="105">
      <formula>AND(A25="AW",C25=$X$4)</formula>
    </cfRule>
  </conditionalFormatting>
  <conditionalFormatting sqref="C11">
    <cfRule type="expression" dxfId="927" priority="101">
      <formula>$A$11=""</formula>
    </cfRule>
  </conditionalFormatting>
  <conditionalFormatting sqref="C12">
    <cfRule type="expression" dxfId="926" priority="100">
      <formula>A12=""</formula>
    </cfRule>
  </conditionalFormatting>
  <conditionalFormatting sqref="G14">
    <cfRule type="expression" dxfId="925" priority="99">
      <formula>C14=""</formula>
    </cfRule>
  </conditionalFormatting>
  <conditionalFormatting sqref="G15">
    <cfRule type="expression" dxfId="924" priority="96">
      <formula>C15=""</formula>
    </cfRule>
  </conditionalFormatting>
  <conditionalFormatting sqref="J14">
    <cfRule type="expression" dxfId="923" priority="95">
      <formula>#REF!=""</formula>
    </cfRule>
  </conditionalFormatting>
  <conditionalFormatting sqref="C26">
    <cfRule type="expression" dxfId="922" priority="87">
      <formula>AND(A26="AW",C26=$X$6)</formula>
    </cfRule>
    <cfRule type="expression" dxfId="921" priority="88">
      <formula>AND(A26="AW",C26=$X$5)</formula>
    </cfRule>
    <cfRule type="expression" dxfId="920" priority="89">
      <formula>AND(A26="AW",C26=$X$4)</formula>
    </cfRule>
  </conditionalFormatting>
  <conditionalFormatting sqref="C25:D43">
    <cfRule type="expression" dxfId="919" priority="115">
      <formula>AND(A25="AF",C25=$X$6)</formula>
    </cfRule>
    <cfRule type="expression" dxfId="918" priority="116">
      <formula>AND(A25="AF",C25=$X$5)</formula>
    </cfRule>
    <cfRule type="expression" dxfId="917" priority="117">
      <formula>AND(A25="AF",C25=$X$4)</formula>
    </cfRule>
    <cfRule type="expression" dxfId="916" priority="118">
      <formula>AND(A25="AF",C25=$X$3)</formula>
    </cfRule>
  </conditionalFormatting>
  <conditionalFormatting sqref="C25:C43">
    <cfRule type="expression" dxfId="915" priority="50">
      <formula>AND(A25="IW",C25=$X$3)</formula>
    </cfRule>
    <cfRule type="expression" dxfId="914" priority="51">
      <formula>AND(A25="IW",C25=$X$2)</formula>
    </cfRule>
    <cfRule type="expression" dxfId="913" priority="52">
      <formula>AND(A25="DA",C25&lt;&gt;$X$2)</formula>
    </cfRule>
    <cfRule type="expression" dxfId="912" priority="57">
      <formula>AND(A25="AT",C25=$X$6)</formula>
    </cfRule>
    <cfRule type="expression" dxfId="911" priority="58">
      <formula>AND(A25="AT",C25=$X$5)</formula>
    </cfRule>
    <cfRule type="expression" dxfId="910" priority="59">
      <formula>AND(A25="AT",C25=$X$4)</formula>
    </cfRule>
    <cfRule type="expression" dxfId="909" priority="60">
      <formula>AND(A25="AT",C25=$X$3)</formula>
    </cfRule>
    <cfRule type="expression" dxfId="908" priority="61">
      <formula>AND(A25="AW",C25=$X$6)</formula>
    </cfRule>
    <cfRule type="expression" dxfId="907" priority="62">
      <formula>AND(A25="AW",C25=$X$5)</formula>
    </cfRule>
    <cfRule type="expression" dxfId="906" priority="63">
      <formula>AND(A25="AW",C25=$X$4)</formula>
    </cfRule>
    <cfRule type="expression" dxfId="905" priority="64">
      <formula>AND(A21="DA",C25=$X$3)</formula>
    </cfRule>
    <cfRule type="expression" dxfId="904" priority="77">
      <formula>AND(A25="AW",C25=$X$6)</formula>
    </cfRule>
    <cfRule type="expression" dxfId="903" priority="78">
      <formula>AND(A25="AW",C25=$X$5)</formula>
    </cfRule>
    <cfRule type="expression" dxfId="902" priority="79">
      <formula>AND(A25="AW",C25=$X$4)</formula>
    </cfRule>
  </conditionalFormatting>
  <conditionalFormatting sqref="K25:K43">
    <cfRule type="expression" dxfId="901" priority="54">
      <formula>AND(C25&lt;&gt;$X$3,K25&gt;0)</formula>
    </cfRule>
  </conditionalFormatting>
  <conditionalFormatting sqref="N25:N43">
    <cfRule type="expression" dxfId="900" priority="49">
      <formula>OR(C25=$X$2,C25=$X$3,C25=$X$6)</formula>
    </cfRule>
  </conditionalFormatting>
  <conditionalFormatting sqref="M17">
    <cfRule type="expression" dxfId="899" priority="48">
      <formula>#REF!=""</formula>
    </cfRule>
  </conditionalFormatting>
  <conditionalFormatting sqref="K25">
    <cfRule type="expression" dxfId="898" priority="46">
      <formula>$C25&lt;&gt;"Erdreich"</formula>
    </cfRule>
  </conditionalFormatting>
  <conditionalFormatting sqref="K26">
    <cfRule type="expression" dxfId="897" priority="45">
      <formula>$C26&lt;&gt;"Erdreich"</formula>
    </cfRule>
  </conditionalFormatting>
  <conditionalFormatting sqref="K27">
    <cfRule type="expression" dxfId="896" priority="44">
      <formula>$C27&lt;&gt;"Erdreich"</formula>
    </cfRule>
  </conditionalFormatting>
  <conditionalFormatting sqref="K28">
    <cfRule type="expression" dxfId="895" priority="43">
      <formula>$C28&lt;&gt;"Erdreich"</formula>
    </cfRule>
  </conditionalFormatting>
  <conditionalFormatting sqref="K29">
    <cfRule type="expression" dxfId="894" priority="42">
      <formula>$C$29&lt;&gt;"Erdreich"</formula>
    </cfRule>
  </conditionalFormatting>
  <conditionalFormatting sqref="K30">
    <cfRule type="expression" dxfId="893" priority="41">
      <formula>$C30&lt;&gt;"Erdreich"</formula>
    </cfRule>
  </conditionalFormatting>
  <conditionalFormatting sqref="K32">
    <cfRule type="expression" dxfId="892" priority="26">
      <formula>$C32&lt;&gt;"Erdreich"</formula>
    </cfRule>
  </conditionalFormatting>
  <conditionalFormatting sqref="K33">
    <cfRule type="expression" dxfId="891" priority="25">
      <formula>$C33&lt;&gt;"Erdreich"</formula>
    </cfRule>
  </conditionalFormatting>
  <conditionalFormatting sqref="K34">
    <cfRule type="expression" dxfId="890" priority="24">
      <formula>$C34&lt;&gt;"Erdreich"</formula>
    </cfRule>
  </conditionalFormatting>
  <conditionalFormatting sqref="K35">
    <cfRule type="expression" dxfId="889" priority="23">
      <formula>$C35&lt;&gt;"Erdreich"</formula>
    </cfRule>
  </conditionalFormatting>
  <conditionalFormatting sqref="K36">
    <cfRule type="expression" dxfId="888" priority="22">
      <formula>$C36&lt;&gt;"Erdreich"</formula>
    </cfRule>
  </conditionalFormatting>
  <conditionalFormatting sqref="K37">
    <cfRule type="expression" dxfId="887" priority="21">
      <formula>$C37&lt;&gt;"Erdreich"</formula>
    </cfRule>
  </conditionalFormatting>
  <conditionalFormatting sqref="K38">
    <cfRule type="expression" dxfId="886" priority="20">
      <formula>$C38&lt;&gt;"Erdreich"</formula>
    </cfRule>
  </conditionalFormatting>
  <conditionalFormatting sqref="K39">
    <cfRule type="expression" dxfId="885" priority="19">
      <formula>$C39&lt;&gt;"Erdreich"</formula>
    </cfRule>
  </conditionalFormatting>
  <conditionalFormatting sqref="K40">
    <cfRule type="expression" dxfId="884" priority="18">
      <formula>$C40&lt;&gt;"Erdreich"</formula>
    </cfRule>
  </conditionalFormatting>
  <conditionalFormatting sqref="K41">
    <cfRule type="expression" dxfId="883" priority="17">
      <formula>$C41&lt;&gt;"Erdreich"</formula>
    </cfRule>
  </conditionalFormatting>
  <conditionalFormatting sqref="K42">
    <cfRule type="expression" dxfId="882" priority="16">
      <formula>$C42&lt;&gt;"Erdreich"</formula>
    </cfRule>
  </conditionalFormatting>
  <conditionalFormatting sqref="K43">
    <cfRule type="expression" dxfId="881" priority="15">
      <formula>$C43&lt;&gt;"Erdreich"</formula>
    </cfRule>
  </conditionalFormatting>
  <conditionalFormatting sqref="K31">
    <cfRule type="expression" dxfId="880" priority="13">
      <formula>$C31&lt;&gt;"Erdreich"</formula>
    </cfRule>
  </conditionalFormatting>
  <conditionalFormatting sqref="K32">
    <cfRule type="expression" dxfId="879" priority="12">
      <formula>$C32&lt;&gt;"Erdreich"</formula>
    </cfRule>
  </conditionalFormatting>
  <conditionalFormatting sqref="K33">
    <cfRule type="expression" dxfId="878" priority="11">
      <formula>$C33&lt;&gt;"Erdreich"</formula>
    </cfRule>
  </conditionalFormatting>
  <conditionalFormatting sqref="K34">
    <cfRule type="expression" dxfId="877" priority="10">
      <formula>$C34&lt;&gt;"Erdreich"</formula>
    </cfRule>
  </conditionalFormatting>
  <conditionalFormatting sqref="K35">
    <cfRule type="expression" dxfId="876" priority="9">
      <formula>$C35&lt;&gt;"Erdreich"</formula>
    </cfRule>
  </conditionalFormatting>
  <conditionalFormatting sqref="K36">
    <cfRule type="expression" dxfId="875" priority="8">
      <formula>$C36&lt;&gt;"Erdreich"</formula>
    </cfRule>
  </conditionalFormatting>
  <conditionalFormatting sqref="K37">
    <cfRule type="expression" dxfId="874" priority="7">
      <formula>$C37&lt;&gt;"Erdreich"</formula>
    </cfRule>
  </conditionalFormatting>
  <conditionalFormatting sqref="K38">
    <cfRule type="expression" dxfId="873" priority="6">
      <formula>$C38&lt;&gt;"Erdreich"</formula>
    </cfRule>
  </conditionalFormatting>
  <conditionalFormatting sqref="K39">
    <cfRule type="expression" dxfId="872" priority="5">
      <formula>$C39&lt;&gt;"Erdreich"</formula>
    </cfRule>
  </conditionalFormatting>
  <conditionalFormatting sqref="K40">
    <cfRule type="expression" dxfId="871" priority="4">
      <formula>$C40&lt;&gt;"Erdreich"</formula>
    </cfRule>
  </conditionalFormatting>
  <conditionalFormatting sqref="K41">
    <cfRule type="expression" dxfId="870" priority="3">
      <formula>$C41&lt;&gt;"Erdreich"</formula>
    </cfRule>
  </conditionalFormatting>
  <conditionalFormatting sqref="K42">
    <cfRule type="expression" dxfId="869" priority="2">
      <formula>$C42&lt;&gt;"Erdreich"</formula>
    </cfRule>
  </conditionalFormatting>
  <conditionalFormatting sqref="K43">
    <cfRule type="expression" dxfId="868" priority="1">
      <formula>$C43&lt;&gt;"Erdreich"</formula>
    </cfRule>
  </conditionalFormatting>
  <dataValidations count="5">
    <dataValidation type="list" allowBlank="1" showInputMessage="1" showErrorMessage="1" sqref="H2" xr:uid="{4928DDF1-9604-41A7-A9D7-4AE09F8A2966}">
      <formula1>$R$2:$R$5</formula1>
    </dataValidation>
    <dataValidation type="list" allowBlank="1" showInputMessage="1" showErrorMessage="1" sqref="C7:F7" xr:uid="{40B655A5-1555-4BED-B4EC-E9EFD59A07F1}">
      <formula1>$U$2:$U$6</formula1>
    </dataValidation>
    <dataValidation type="list" allowBlank="1" showInputMessage="1" showErrorMessage="1" sqref="A25:A43" xr:uid="{5F7279BA-9276-49B2-8758-CEC260B1D116}">
      <formula1>$V$2:$V$12</formula1>
    </dataValidation>
    <dataValidation type="list" allowBlank="1" showInputMessage="1" showErrorMessage="1" sqref="B25:B43" xr:uid="{2E9D8D88-ABF1-4E86-ADC4-EFFF6066FEF1}">
      <formula1>$W$2:$W$11</formula1>
    </dataValidation>
    <dataValidation type="list" allowBlank="1" showInputMessage="1" showErrorMessage="1" sqref="C25:C43" xr:uid="{ECABA86B-9752-432F-BC19-DF2AD4E837AF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F314B9-C782-44F6-A545-73C4C0ECD691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56B55-BCC5-414C-B220-177CAE6960D9}">
  <sheetPr>
    <pageSetUpPr fitToPage="1"/>
  </sheetPr>
  <dimension ref="A1:JE77"/>
  <sheetViews>
    <sheetView zoomScale="85" zoomScaleNormal="85" workbookViewId="0">
      <selection activeCell="C31" sqref="C31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5.62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2'!H2:I2='Eingabe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11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61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/>
      <c r="G5" s="5" t="s">
        <v>6535</v>
      </c>
      <c r="H5" s="51"/>
      <c r="I5" s="5" t="s">
        <v>7</v>
      </c>
      <c r="J5" s="5" t="s">
        <v>28</v>
      </c>
      <c r="K5" s="11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61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/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/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51"/>
      <c r="D11" s="5"/>
      <c r="E11" s="5"/>
      <c r="F11" s="5"/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51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/>
      <c r="D14" s="5"/>
      <c r="E14" s="5"/>
      <c r="F14" s="5"/>
      <c r="G14" s="51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/>
      <c r="D15" s="5"/>
      <c r="E15" s="5"/>
      <c r="F15" s="5"/>
      <c r="G15" s="51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35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9">IF(C26=X$2,Q26,0)</f>
        <v>0</v>
      </c>
      <c r="T26" s="8">
        <f t="shared" ref="T26:T43" si="10">IF(C26=X$3,Q26,0)</f>
        <v>0</v>
      </c>
      <c r="U26" s="17">
        <f t="shared" ref="U26:U43" si="11">IF(C26=X$4,Q26,0)</f>
        <v>0</v>
      </c>
      <c r="V26" s="17">
        <f t="shared" ref="V26:V43" si="12">IF(C26=X$5,Q26,0)</f>
        <v>0</v>
      </c>
      <c r="W26" s="17">
        <f t="shared" ref="W26:W43" si="13">IF(C26=X$6,Q26,0)</f>
        <v>0</v>
      </c>
      <c r="X26" s="17">
        <f t="shared" ref="X26:X43" si="14">IF(A26=V$8,Q26,0)</f>
        <v>0</v>
      </c>
      <c r="Y26" s="12">
        <f t="shared" ref="Y26:Y43" si="15">IF(C26=X$2,H26,IF(C26=X$5,H26,IF(C26=X7,H26,0)))</f>
        <v>0</v>
      </c>
      <c r="Z26" s="8" t="str">
        <f t="shared" ref="Z26:Z43" si="16">IF(A26=AB$2,B26,"")</f>
        <v/>
      </c>
      <c r="AA26" s="8"/>
      <c r="AB26" s="8"/>
      <c r="AC26" s="8"/>
      <c r="AD26" s="13" t="e">
        <f t="shared" ref="AD26:AD43" si="17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8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19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ref="J27:J31" si="20">VLOOKUP(I27,AB$2:AC$26,2,FALSE)</f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9"/>
        <v>0</v>
      </c>
      <c r="T27" s="8">
        <f t="shared" si="10"/>
        <v>0</v>
      </c>
      <c r="U27" s="17">
        <f t="shared" si="11"/>
        <v>0</v>
      </c>
      <c r="V27" s="17">
        <f t="shared" si="12"/>
        <v>0</v>
      </c>
      <c r="W27" s="17">
        <f t="shared" si="13"/>
        <v>0</v>
      </c>
      <c r="X27" s="17">
        <f t="shared" si="14"/>
        <v>0</v>
      </c>
      <c r="Y27" s="12">
        <f t="shared" si="15"/>
        <v>0</v>
      </c>
      <c r="Z27" s="8" t="str">
        <f t="shared" si="16"/>
        <v/>
      </c>
      <c r="AA27" s="8"/>
      <c r="AB27" s="8"/>
      <c r="AC27" s="8"/>
      <c r="AD27" s="13" t="e">
        <f t="shared" si="17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8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19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20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9"/>
        <v>0</v>
      </c>
      <c r="T28" s="8">
        <f t="shared" si="10"/>
        <v>0</v>
      </c>
      <c r="U28" s="17">
        <f t="shared" si="11"/>
        <v>0</v>
      </c>
      <c r="V28" s="17">
        <f t="shared" si="12"/>
        <v>0</v>
      </c>
      <c r="W28" s="17">
        <f t="shared" si="13"/>
        <v>0</v>
      </c>
      <c r="X28" s="17">
        <f t="shared" si="14"/>
        <v>0</v>
      </c>
      <c r="Y28" s="12">
        <f t="shared" si="15"/>
        <v>0</v>
      </c>
      <c r="Z28" s="8" t="str">
        <f t="shared" si="16"/>
        <v/>
      </c>
      <c r="AA28" s="8"/>
      <c r="AB28" s="8"/>
      <c r="AC28" s="8"/>
      <c r="AD28" s="13" t="e">
        <f t="shared" si="17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8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19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20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9"/>
        <v>0</v>
      </c>
      <c r="T29" s="8">
        <f t="shared" si="10"/>
        <v>0</v>
      </c>
      <c r="U29" s="17">
        <f t="shared" si="11"/>
        <v>0</v>
      </c>
      <c r="V29" s="17">
        <f t="shared" si="12"/>
        <v>0</v>
      </c>
      <c r="W29" s="17">
        <f t="shared" si="13"/>
        <v>0</v>
      </c>
      <c r="X29" s="17">
        <f t="shared" si="14"/>
        <v>0</v>
      </c>
      <c r="Y29" s="12">
        <f t="shared" si="15"/>
        <v>0</v>
      </c>
      <c r="Z29" s="8" t="str">
        <f t="shared" si="16"/>
        <v/>
      </c>
      <c r="AA29" s="8"/>
      <c r="AB29" s="8"/>
      <c r="AC29" s="8"/>
      <c r="AD29" s="13" t="e">
        <f t="shared" si="17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8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19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20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9"/>
        <v>0</v>
      </c>
      <c r="T30" s="8">
        <f t="shared" si="10"/>
        <v>0</v>
      </c>
      <c r="U30" s="17">
        <f t="shared" si="11"/>
        <v>0</v>
      </c>
      <c r="V30" s="17">
        <f t="shared" si="12"/>
        <v>0</v>
      </c>
      <c r="W30" s="17">
        <f t="shared" si="13"/>
        <v>0</v>
      </c>
      <c r="X30" s="17">
        <f t="shared" si="14"/>
        <v>0</v>
      </c>
      <c r="Y30" s="12">
        <f t="shared" si="15"/>
        <v>0</v>
      </c>
      <c r="Z30" s="8" t="str">
        <f t="shared" si="16"/>
        <v/>
      </c>
      <c r="AA30" s="8"/>
      <c r="AB30" s="8"/>
      <c r="AC30" s="8"/>
      <c r="AD30" s="13" t="e">
        <f t="shared" si="17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8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19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20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9"/>
        <v>0</v>
      </c>
      <c r="T31" s="8">
        <f t="shared" si="10"/>
        <v>0</v>
      </c>
      <c r="U31" s="17">
        <f t="shared" si="11"/>
        <v>0</v>
      </c>
      <c r="V31" s="17">
        <f t="shared" si="12"/>
        <v>0</v>
      </c>
      <c r="W31" s="17">
        <f t="shared" si="13"/>
        <v>0</v>
      </c>
      <c r="X31" s="17">
        <f t="shared" si="14"/>
        <v>0</v>
      </c>
      <c r="Y31" s="12">
        <f t="shared" si="15"/>
        <v>0</v>
      </c>
      <c r="Z31" s="8" t="str">
        <f t="shared" si="16"/>
        <v/>
      </c>
      <c r="AA31" s="8"/>
      <c r="AB31" s="8"/>
      <c r="AC31" s="8"/>
      <c r="AD31" s="13" t="e">
        <f t="shared" si="17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8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19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ref="J32:J43" si="23">VLOOKUP(I32,AB$2:AC$26,2,FALSE)</f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9"/>
        <v>0</v>
      </c>
      <c r="T32" s="8">
        <f t="shared" si="10"/>
        <v>0</v>
      </c>
      <c r="U32" s="17">
        <f t="shared" si="11"/>
        <v>0</v>
      </c>
      <c r="V32" s="17">
        <f t="shared" si="12"/>
        <v>0</v>
      </c>
      <c r="W32" s="17">
        <f t="shared" si="13"/>
        <v>0</v>
      </c>
      <c r="X32" s="17">
        <f t="shared" si="14"/>
        <v>0</v>
      </c>
      <c r="Y32" s="12">
        <f t="shared" si="15"/>
        <v>0</v>
      </c>
      <c r="Z32" s="8" t="str">
        <f t="shared" si="16"/>
        <v/>
      </c>
      <c r="AA32" s="8"/>
      <c r="AB32" s="8"/>
      <c r="AC32" s="8"/>
      <c r="AD32" s="13" t="e">
        <f t="shared" si="17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8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19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23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9"/>
        <v>0</v>
      </c>
      <c r="T33" s="8">
        <f t="shared" si="10"/>
        <v>0</v>
      </c>
      <c r="U33" s="17">
        <f t="shared" si="11"/>
        <v>0</v>
      </c>
      <c r="V33" s="17">
        <f t="shared" si="12"/>
        <v>0</v>
      </c>
      <c r="W33" s="17">
        <f t="shared" si="13"/>
        <v>0</v>
      </c>
      <c r="X33" s="17">
        <f t="shared" si="14"/>
        <v>0</v>
      </c>
      <c r="Y33" s="12">
        <f t="shared" si="15"/>
        <v>0</v>
      </c>
      <c r="Z33" s="8" t="str">
        <f t="shared" si="16"/>
        <v/>
      </c>
      <c r="AA33" s="8"/>
      <c r="AB33" s="8"/>
      <c r="AC33" s="8"/>
      <c r="AD33" s="13" t="e">
        <f t="shared" si="17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8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19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23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9"/>
        <v>0</v>
      </c>
      <c r="T34" s="8">
        <f t="shared" si="10"/>
        <v>0</v>
      </c>
      <c r="U34" s="17">
        <f t="shared" si="11"/>
        <v>0</v>
      </c>
      <c r="V34" s="17">
        <f t="shared" si="12"/>
        <v>0</v>
      </c>
      <c r="W34" s="17">
        <f t="shared" si="13"/>
        <v>0</v>
      </c>
      <c r="X34" s="17">
        <f t="shared" si="14"/>
        <v>0</v>
      </c>
      <c r="Y34" s="12">
        <f t="shared" si="15"/>
        <v>0</v>
      </c>
      <c r="Z34" s="8" t="str">
        <f t="shared" si="16"/>
        <v/>
      </c>
      <c r="AA34" s="8"/>
      <c r="AB34" s="8"/>
      <c r="AC34" s="8"/>
      <c r="AD34" s="13" t="e">
        <f t="shared" si="17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8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19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23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9"/>
        <v>0</v>
      </c>
      <c r="T35" s="8">
        <f t="shared" si="10"/>
        <v>0</v>
      </c>
      <c r="U35" s="17">
        <f t="shared" si="11"/>
        <v>0</v>
      </c>
      <c r="V35" s="17">
        <f t="shared" si="12"/>
        <v>0</v>
      </c>
      <c r="W35" s="17">
        <f t="shared" si="13"/>
        <v>0</v>
      </c>
      <c r="X35" s="17">
        <f t="shared" si="14"/>
        <v>0</v>
      </c>
      <c r="Y35" s="12">
        <f t="shared" si="15"/>
        <v>0</v>
      </c>
      <c r="Z35" s="8" t="str">
        <f t="shared" si="16"/>
        <v/>
      </c>
      <c r="AA35" s="8"/>
      <c r="AB35" s="8"/>
      <c r="AC35" s="8"/>
      <c r="AD35" s="13" t="e">
        <f t="shared" si="17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8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19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151"/>
      <c r="F36" s="151"/>
      <c r="G36" s="11">
        <f t="shared" si="8"/>
        <v>0</v>
      </c>
      <c r="H36" s="11">
        <f t="shared" ref="H36:H42" si="24">IF(AND(B36=W$11,B37=W$11),G36,IF(B36=W$11,G36,G36-R37))</f>
        <v>0</v>
      </c>
      <c r="I36" s="51"/>
      <c r="J36" s="11">
        <f t="shared" si="23"/>
        <v>0</v>
      </c>
      <c r="K36" s="51"/>
      <c r="L36" s="5" t="e">
        <f>IF(C36=X$4,0,'Eingabe Allgemeine Daten'!K$35)</f>
        <v>#N/A</v>
      </c>
      <c r="M36" s="11" t="e">
        <f t="shared" ref="M36:M43" si="25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6">IF(B36=W$11,G36+R37,0)</f>
        <v>0</v>
      </c>
      <c r="S36" s="17">
        <f t="shared" si="9"/>
        <v>0</v>
      </c>
      <c r="T36" s="8">
        <f t="shared" si="10"/>
        <v>0</v>
      </c>
      <c r="U36" s="17">
        <f t="shared" si="11"/>
        <v>0</v>
      </c>
      <c r="V36" s="17">
        <f t="shared" si="12"/>
        <v>0</v>
      </c>
      <c r="W36" s="17">
        <f t="shared" si="13"/>
        <v>0</v>
      </c>
      <c r="X36" s="17">
        <f t="shared" si="14"/>
        <v>0</v>
      </c>
      <c r="Y36" s="12">
        <f t="shared" si="15"/>
        <v>0</v>
      </c>
      <c r="Z36" s="8" t="str">
        <f t="shared" si="16"/>
        <v/>
      </c>
      <c r="AA36" s="8"/>
      <c r="AB36" s="8"/>
      <c r="AC36" s="8"/>
      <c r="AD36" s="13" t="e">
        <f t="shared" si="17"/>
        <v>#DIV/0!</v>
      </c>
      <c r="AE36" s="13" t="e">
        <f t="shared" ref="AE36:AE43" si="27">AF36/(AG36+AT36+AU36+AV36)+AN36</f>
        <v>#DIV/0!</v>
      </c>
      <c r="AF36" s="8">
        <f t="shared" ref="AF36:AF43" si="28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8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9">IF(A36="AW",1,POWER(AH36+AS36,AK36))</f>
        <v>#DIV/0!</v>
      </c>
      <c r="AU36" s="52">
        <f t="shared" ref="AU36:AU43" si="30">POWER(AI36+K36,AL36)</f>
        <v>3.9510000000000001</v>
      </c>
      <c r="AV36" s="1" t="e">
        <f t="shared" ref="AV36:AV43" si="31">POWER(AJ36+J36+L36,AM36)</f>
        <v>#N/A</v>
      </c>
      <c r="AW36" s="1">
        <v>1.45</v>
      </c>
      <c r="AX36" s="58">
        <f t="shared" si="19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151"/>
      <c r="F37" s="151"/>
      <c r="G37" s="11">
        <f t="shared" si="8"/>
        <v>0</v>
      </c>
      <c r="H37" s="11">
        <f t="shared" si="24"/>
        <v>0</v>
      </c>
      <c r="I37" s="51"/>
      <c r="J37" s="11">
        <f t="shared" si="23"/>
        <v>0</v>
      </c>
      <c r="K37" s="51"/>
      <c r="L37" s="5" t="e">
        <f>IF(C37=X$4,0,'Eingabe Allgemeine Daten'!K$35)</f>
        <v>#N/A</v>
      </c>
      <c r="M37" s="11" t="e">
        <f t="shared" si="25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6"/>
        <v>0</v>
      </c>
      <c r="S37" s="17">
        <f t="shared" si="9"/>
        <v>0</v>
      </c>
      <c r="T37" s="8">
        <f t="shared" si="10"/>
        <v>0</v>
      </c>
      <c r="U37" s="17">
        <f t="shared" si="11"/>
        <v>0</v>
      </c>
      <c r="V37" s="17">
        <f t="shared" si="12"/>
        <v>0</v>
      </c>
      <c r="W37" s="17">
        <f t="shared" si="13"/>
        <v>0</v>
      </c>
      <c r="X37" s="17">
        <f t="shared" si="14"/>
        <v>0</v>
      </c>
      <c r="Y37" s="12">
        <f t="shared" si="15"/>
        <v>0</v>
      </c>
      <c r="Z37" s="8" t="str">
        <f t="shared" si="16"/>
        <v/>
      </c>
      <c r="AA37" s="8"/>
      <c r="AB37" s="8"/>
      <c r="AC37" s="8"/>
      <c r="AD37" s="13" t="e">
        <f t="shared" si="17"/>
        <v>#DIV/0!</v>
      </c>
      <c r="AE37" s="13" t="e">
        <f t="shared" si="27"/>
        <v>#DIV/0!</v>
      </c>
      <c r="AF37" s="8">
        <f t="shared" si="28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8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9"/>
        <v>#DIV/0!</v>
      </c>
      <c r="AU37" s="52">
        <f t="shared" si="30"/>
        <v>3.9510000000000001</v>
      </c>
      <c r="AV37" s="1" t="e">
        <f t="shared" si="31"/>
        <v>#N/A</v>
      </c>
      <c r="AW37" s="1">
        <v>1.45</v>
      </c>
      <c r="AX37" s="58">
        <f t="shared" si="19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151"/>
      <c r="F38" s="151"/>
      <c r="G38" s="11">
        <f t="shared" si="8"/>
        <v>0</v>
      </c>
      <c r="H38" s="11">
        <f t="shared" si="24"/>
        <v>0</v>
      </c>
      <c r="I38" s="51"/>
      <c r="J38" s="11">
        <f t="shared" si="23"/>
        <v>0</v>
      </c>
      <c r="K38" s="51"/>
      <c r="L38" s="5" t="e">
        <f>IF(C38=X$4,0,'Eingabe Allgemeine Daten'!K$35)</f>
        <v>#N/A</v>
      </c>
      <c r="M38" s="11" t="e">
        <f t="shared" si="25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6"/>
        <v>0</v>
      </c>
      <c r="S38" s="17">
        <f t="shared" si="9"/>
        <v>0</v>
      </c>
      <c r="T38" s="8">
        <f t="shared" si="10"/>
        <v>0</v>
      </c>
      <c r="U38" s="17">
        <f t="shared" si="11"/>
        <v>0</v>
      </c>
      <c r="V38" s="17">
        <f t="shared" si="12"/>
        <v>0</v>
      </c>
      <c r="W38" s="17">
        <f t="shared" si="13"/>
        <v>0</v>
      </c>
      <c r="X38" s="17">
        <f t="shared" si="14"/>
        <v>0</v>
      </c>
      <c r="Y38" s="12">
        <f t="shared" si="15"/>
        <v>0</v>
      </c>
      <c r="Z38" s="8" t="str">
        <f t="shared" si="16"/>
        <v/>
      </c>
      <c r="AA38" s="8"/>
      <c r="AB38" s="8"/>
      <c r="AC38" s="8"/>
      <c r="AD38" s="13" t="e">
        <f t="shared" si="17"/>
        <v>#DIV/0!</v>
      </c>
      <c r="AE38" s="13" t="e">
        <f t="shared" si="27"/>
        <v>#DIV/0!</v>
      </c>
      <c r="AF38" s="8">
        <f t="shared" si="28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8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9"/>
        <v>#DIV/0!</v>
      </c>
      <c r="AU38" s="52">
        <f t="shared" si="30"/>
        <v>3.9510000000000001</v>
      </c>
      <c r="AV38" s="1" t="e">
        <f t="shared" si="31"/>
        <v>#N/A</v>
      </c>
      <c r="AW38" s="1">
        <v>1.45</v>
      </c>
      <c r="AX38" s="58">
        <f t="shared" si="19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151"/>
      <c r="F39" s="151"/>
      <c r="G39" s="11">
        <f t="shared" si="8"/>
        <v>0</v>
      </c>
      <c r="H39" s="11">
        <f t="shared" si="24"/>
        <v>0</v>
      </c>
      <c r="I39" s="51"/>
      <c r="J39" s="11">
        <f t="shared" si="23"/>
        <v>0</v>
      </c>
      <c r="K39" s="51"/>
      <c r="L39" s="5" t="e">
        <f>IF(C39=X$4,0,'Eingabe Allgemeine Daten'!K$35)</f>
        <v>#N/A</v>
      </c>
      <c r="M39" s="11" t="e">
        <f t="shared" si="25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6"/>
        <v>0</v>
      </c>
      <c r="S39" s="17">
        <f t="shared" si="9"/>
        <v>0</v>
      </c>
      <c r="T39" s="8">
        <f t="shared" si="10"/>
        <v>0</v>
      </c>
      <c r="U39" s="17">
        <f t="shared" si="11"/>
        <v>0</v>
      </c>
      <c r="V39" s="17">
        <f t="shared" si="12"/>
        <v>0</v>
      </c>
      <c r="W39" s="17">
        <f t="shared" si="13"/>
        <v>0</v>
      </c>
      <c r="X39" s="17">
        <f t="shared" si="14"/>
        <v>0</v>
      </c>
      <c r="Y39" s="12">
        <f t="shared" si="15"/>
        <v>0</v>
      </c>
      <c r="Z39" s="8" t="str">
        <f t="shared" si="16"/>
        <v/>
      </c>
      <c r="AA39" s="8"/>
      <c r="AB39" s="8"/>
      <c r="AC39" s="8"/>
      <c r="AD39" s="13" t="e">
        <f t="shared" si="17"/>
        <v>#DIV/0!</v>
      </c>
      <c r="AE39" s="13" t="e">
        <f t="shared" si="27"/>
        <v>#DIV/0!</v>
      </c>
      <c r="AF39" s="8">
        <f t="shared" si="28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8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9"/>
        <v>#DIV/0!</v>
      </c>
      <c r="AU39" s="52">
        <f t="shared" si="30"/>
        <v>3.9510000000000001</v>
      </c>
      <c r="AV39" s="1" t="e">
        <f t="shared" si="31"/>
        <v>#N/A</v>
      </c>
      <c r="AW39" s="1">
        <v>1.45</v>
      </c>
      <c r="AX39" s="58">
        <f t="shared" si="19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151"/>
      <c r="F40" s="151"/>
      <c r="G40" s="11">
        <f t="shared" si="8"/>
        <v>0</v>
      </c>
      <c r="H40" s="11">
        <f t="shared" si="24"/>
        <v>0</v>
      </c>
      <c r="I40" s="51"/>
      <c r="J40" s="11">
        <f t="shared" si="23"/>
        <v>0</v>
      </c>
      <c r="K40" s="51"/>
      <c r="L40" s="5" t="e">
        <f>IF(C40=X$4,0,'Eingabe Allgemeine Daten'!K$35)</f>
        <v>#N/A</v>
      </c>
      <c r="M40" s="11" t="e">
        <f t="shared" si="25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6"/>
        <v>0</v>
      </c>
      <c r="S40" s="17">
        <f t="shared" si="9"/>
        <v>0</v>
      </c>
      <c r="T40" s="8">
        <f t="shared" si="10"/>
        <v>0</v>
      </c>
      <c r="U40" s="17">
        <f t="shared" si="11"/>
        <v>0</v>
      </c>
      <c r="V40" s="17">
        <f t="shared" si="12"/>
        <v>0</v>
      </c>
      <c r="W40" s="17">
        <f t="shared" si="13"/>
        <v>0</v>
      </c>
      <c r="X40" s="17">
        <f t="shared" si="14"/>
        <v>0</v>
      </c>
      <c r="Y40" s="12">
        <f t="shared" si="15"/>
        <v>0</v>
      </c>
      <c r="Z40" s="8" t="str">
        <f t="shared" si="16"/>
        <v/>
      </c>
      <c r="AA40" s="8"/>
      <c r="AB40" s="8"/>
      <c r="AC40" s="8"/>
      <c r="AD40" s="13" t="e">
        <f t="shared" si="17"/>
        <v>#DIV/0!</v>
      </c>
      <c r="AE40" s="13" t="e">
        <f t="shared" si="27"/>
        <v>#DIV/0!</v>
      </c>
      <c r="AF40" s="8">
        <f t="shared" si="28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8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9"/>
        <v>#DIV/0!</v>
      </c>
      <c r="AU40" s="52">
        <f t="shared" si="30"/>
        <v>3.9510000000000001</v>
      </c>
      <c r="AV40" s="1" t="e">
        <f t="shared" si="31"/>
        <v>#N/A</v>
      </c>
      <c r="AW40" s="1">
        <v>1.45</v>
      </c>
      <c r="AX40" s="58">
        <f t="shared" si="19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151"/>
      <c r="F41" s="151"/>
      <c r="G41" s="11">
        <f t="shared" si="8"/>
        <v>0</v>
      </c>
      <c r="H41" s="11">
        <f t="shared" si="24"/>
        <v>0</v>
      </c>
      <c r="I41" s="51"/>
      <c r="J41" s="11">
        <f t="shared" si="23"/>
        <v>0</v>
      </c>
      <c r="K41" s="51"/>
      <c r="L41" s="5" t="e">
        <f>IF(C41=X$4,0,'Eingabe Allgemeine Daten'!K$35)</f>
        <v>#N/A</v>
      </c>
      <c r="M41" s="11" t="e">
        <f t="shared" si="25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6"/>
        <v>0</v>
      </c>
      <c r="S41" s="17">
        <f t="shared" si="9"/>
        <v>0</v>
      </c>
      <c r="T41" s="8">
        <f t="shared" si="10"/>
        <v>0</v>
      </c>
      <c r="U41" s="17">
        <f t="shared" si="11"/>
        <v>0</v>
      </c>
      <c r="V41" s="17">
        <f t="shared" si="12"/>
        <v>0</v>
      </c>
      <c r="W41" s="17">
        <f t="shared" si="13"/>
        <v>0</v>
      </c>
      <c r="X41" s="17">
        <f t="shared" si="14"/>
        <v>0</v>
      </c>
      <c r="Y41" s="12">
        <f t="shared" si="15"/>
        <v>0</v>
      </c>
      <c r="Z41" s="8" t="str">
        <f t="shared" si="16"/>
        <v/>
      </c>
      <c r="AA41" s="8"/>
      <c r="AB41" s="8"/>
      <c r="AC41" s="8"/>
      <c r="AD41" s="13" t="e">
        <f t="shared" si="17"/>
        <v>#DIV/0!</v>
      </c>
      <c r="AE41" s="13" t="e">
        <f t="shared" si="27"/>
        <v>#DIV/0!</v>
      </c>
      <c r="AF41" s="8">
        <f t="shared" si="28"/>
        <v>0.96709999999999996</v>
      </c>
      <c r="AG41" s="8">
        <f t="shared" ref="AG41:AN43" si="32">IF($A41="AW",AG$4,AG$3)</f>
        <v>-7.4550000000000001</v>
      </c>
      <c r="AH41" s="8">
        <f t="shared" si="32"/>
        <v>10.76</v>
      </c>
      <c r="AI41" s="8">
        <f t="shared" si="32"/>
        <v>9.7729999999999997</v>
      </c>
      <c r="AJ41" s="8">
        <f t="shared" si="32"/>
        <v>2.6499999999999999E-2</v>
      </c>
      <c r="AK41" s="8">
        <f t="shared" si="32"/>
        <v>0.55320000000000003</v>
      </c>
      <c r="AL41" s="8">
        <f t="shared" si="32"/>
        <v>0.60270000000000001</v>
      </c>
      <c r="AM41" s="8">
        <f t="shared" si="32"/>
        <v>-0.92959999999999998</v>
      </c>
      <c r="AN41" s="8">
        <f t="shared" si="32"/>
        <v>-2.0299999999999999E-2</v>
      </c>
      <c r="AO41" s="8"/>
      <c r="AP41" s="8" t="e">
        <f t="shared" si="18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9"/>
        <v>#DIV/0!</v>
      </c>
      <c r="AU41" s="52">
        <f t="shared" si="30"/>
        <v>3.9510000000000001</v>
      </c>
      <c r="AV41" s="1" t="e">
        <f t="shared" si="31"/>
        <v>#N/A</v>
      </c>
      <c r="AW41" s="1">
        <v>1.45</v>
      </c>
      <c r="AX41" s="58">
        <f t="shared" si="19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151"/>
      <c r="F42" s="151"/>
      <c r="G42" s="11">
        <f t="shared" si="8"/>
        <v>0</v>
      </c>
      <c r="H42" s="11">
        <f t="shared" si="24"/>
        <v>0</v>
      </c>
      <c r="I42" s="51"/>
      <c r="J42" s="11">
        <f t="shared" si="23"/>
        <v>0</v>
      </c>
      <c r="K42" s="51"/>
      <c r="L42" s="5" t="e">
        <f>IF(C42=X$4,0,'Eingabe Allgemeine Daten'!K$35)</f>
        <v>#N/A</v>
      </c>
      <c r="M42" s="11" t="e">
        <f t="shared" si="25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6"/>
        <v>0</v>
      </c>
      <c r="S42" s="17">
        <f t="shared" si="9"/>
        <v>0</v>
      </c>
      <c r="T42" s="8">
        <f t="shared" si="10"/>
        <v>0</v>
      </c>
      <c r="U42" s="17">
        <f t="shared" si="11"/>
        <v>0</v>
      </c>
      <c r="V42" s="17">
        <f t="shared" si="12"/>
        <v>0</v>
      </c>
      <c r="W42" s="17">
        <f t="shared" si="13"/>
        <v>0</v>
      </c>
      <c r="X42" s="17">
        <f t="shared" si="14"/>
        <v>0</v>
      </c>
      <c r="Y42" s="12">
        <f t="shared" si="15"/>
        <v>0</v>
      </c>
      <c r="Z42" s="8" t="str">
        <f t="shared" si="16"/>
        <v/>
      </c>
      <c r="AA42" s="8"/>
      <c r="AB42" s="8"/>
      <c r="AC42" s="8"/>
      <c r="AD42" s="13" t="e">
        <f t="shared" si="17"/>
        <v>#DIV/0!</v>
      </c>
      <c r="AE42" s="13" t="e">
        <f t="shared" si="27"/>
        <v>#DIV/0!</v>
      </c>
      <c r="AF42" s="8">
        <f t="shared" si="28"/>
        <v>0.96709999999999996</v>
      </c>
      <c r="AG42" s="8">
        <f t="shared" si="32"/>
        <v>-7.4550000000000001</v>
      </c>
      <c r="AH42" s="8">
        <f t="shared" si="32"/>
        <v>10.76</v>
      </c>
      <c r="AI42" s="8">
        <f t="shared" si="32"/>
        <v>9.7729999999999997</v>
      </c>
      <c r="AJ42" s="8">
        <f t="shared" si="32"/>
        <v>2.6499999999999999E-2</v>
      </c>
      <c r="AK42" s="8">
        <f t="shared" si="32"/>
        <v>0.55320000000000003</v>
      </c>
      <c r="AL42" s="8">
        <f t="shared" si="32"/>
        <v>0.60270000000000001</v>
      </c>
      <c r="AM42" s="8">
        <f t="shared" si="32"/>
        <v>-0.92959999999999998</v>
      </c>
      <c r="AN42" s="8">
        <f t="shared" si="32"/>
        <v>-2.0299999999999999E-2</v>
      </c>
      <c r="AO42" s="8"/>
      <c r="AP42" s="8" t="e">
        <f t="shared" si="18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9"/>
        <v>#DIV/0!</v>
      </c>
      <c r="AU42" s="52">
        <f t="shared" si="30"/>
        <v>3.9510000000000001</v>
      </c>
      <c r="AV42" s="1" t="e">
        <f t="shared" si="31"/>
        <v>#N/A</v>
      </c>
      <c r="AW42" s="1">
        <v>1.45</v>
      </c>
      <c r="AX42" s="58">
        <f t="shared" si="19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151"/>
      <c r="F43" s="151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23"/>
        <v>0</v>
      </c>
      <c r="K43" s="51"/>
      <c r="L43" s="5" t="e">
        <f>IF(C43=X$4,0,'Eingabe Allgemeine Daten'!K$35)</f>
        <v>#N/A</v>
      </c>
      <c r="M43" s="11" t="e">
        <f t="shared" si="25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9"/>
        <v>0</v>
      </c>
      <c r="T43" s="8">
        <f t="shared" si="10"/>
        <v>0</v>
      </c>
      <c r="U43" s="17">
        <f t="shared" si="11"/>
        <v>0</v>
      </c>
      <c r="V43" s="17">
        <f t="shared" si="12"/>
        <v>0</v>
      </c>
      <c r="W43" s="17">
        <f t="shared" si="13"/>
        <v>0</v>
      </c>
      <c r="X43" s="17">
        <f t="shared" si="14"/>
        <v>0</v>
      </c>
      <c r="Y43" s="12">
        <f t="shared" si="15"/>
        <v>0</v>
      </c>
      <c r="Z43" s="8" t="str">
        <f t="shared" si="16"/>
        <v/>
      </c>
      <c r="AA43" s="8"/>
      <c r="AB43" s="8"/>
      <c r="AC43" s="8"/>
      <c r="AD43" s="13" t="e">
        <f t="shared" si="17"/>
        <v>#DIV/0!</v>
      </c>
      <c r="AE43" s="13" t="e">
        <f t="shared" si="27"/>
        <v>#DIV/0!</v>
      </c>
      <c r="AF43" s="8">
        <f t="shared" si="28"/>
        <v>0.96709999999999996</v>
      </c>
      <c r="AG43" s="8">
        <f t="shared" si="32"/>
        <v>-7.4550000000000001</v>
      </c>
      <c r="AH43" s="8">
        <f t="shared" si="32"/>
        <v>10.76</v>
      </c>
      <c r="AI43" s="8">
        <f t="shared" si="32"/>
        <v>9.7729999999999997</v>
      </c>
      <c r="AJ43" s="8">
        <f t="shared" si="32"/>
        <v>2.6499999999999999E-2</v>
      </c>
      <c r="AK43" s="8">
        <f t="shared" si="32"/>
        <v>0.55320000000000003</v>
      </c>
      <c r="AL43" s="8">
        <f t="shared" si="32"/>
        <v>0.60270000000000001</v>
      </c>
      <c r="AM43" s="8">
        <f t="shared" si="32"/>
        <v>-0.92959999999999998</v>
      </c>
      <c r="AN43" s="8">
        <f t="shared" si="32"/>
        <v>-2.0299999999999999E-2</v>
      </c>
      <c r="AO43" s="8"/>
      <c r="AP43" s="8" t="e">
        <f t="shared" si="18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9"/>
        <v>#DIV/0!</v>
      </c>
      <c r="AU43" s="52">
        <f t="shared" si="30"/>
        <v>3.9510000000000001</v>
      </c>
      <c r="AV43" s="1" t="e">
        <f t="shared" si="31"/>
        <v>#N/A</v>
      </c>
      <c r="AW43" s="1">
        <v>1.45</v>
      </c>
      <c r="AX43" s="58">
        <f t="shared" si="19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3">SUM(S25:S44)</f>
        <v>0</v>
      </c>
      <c r="T46" s="17">
        <f t="shared" si="33"/>
        <v>0</v>
      </c>
      <c r="U46" s="17">
        <f t="shared" si="33"/>
        <v>0</v>
      </c>
      <c r="V46" s="17">
        <f t="shared" si="33"/>
        <v>0</v>
      </c>
      <c r="W46" s="17">
        <f t="shared" si="33"/>
        <v>0</v>
      </c>
      <c r="X46" s="17">
        <f t="shared" si="33"/>
        <v>0</v>
      </c>
      <c r="Y46" s="13">
        <f t="shared" si="33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16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(T57/T58)*MIN(T58,T51*2)+(T58-T57)/T58*T51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3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2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QEpaupBN2g1ZkZtigdDwp1p105+XfEipcYi7ud5TpecvGGyySEn4WIkFZ1wfMzWGeR3xGmFTEgPxojjcx+7SIw==" saltValue="kqUUoA+JPHgpVoVE4y0/P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867" priority="82">
      <formula>$A$11=""</formula>
    </cfRule>
  </conditionalFormatting>
  <conditionalFormatting sqref="C12">
    <cfRule type="expression" dxfId="866" priority="81">
      <formula>A12=""</formula>
    </cfRule>
  </conditionalFormatting>
  <conditionalFormatting sqref="G14">
    <cfRule type="expression" dxfId="865" priority="80">
      <formula>C14=""</formula>
    </cfRule>
  </conditionalFormatting>
  <conditionalFormatting sqref="G15">
    <cfRule type="expression" dxfId="864" priority="79">
      <formula>C15=""</formula>
    </cfRule>
  </conditionalFormatting>
  <conditionalFormatting sqref="J14">
    <cfRule type="expression" dxfId="863" priority="78">
      <formula>#REF!=""</formula>
    </cfRule>
  </conditionalFormatting>
  <conditionalFormatting sqref="C26">
    <cfRule type="expression" dxfId="862" priority="49">
      <formula>AND(A26="AW",C26=$X$6)</formula>
    </cfRule>
    <cfRule type="expression" dxfId="861" priority="50">
      <formula>AND(A26="AW",C26=$X$5)</formula>
    </cfRule>
    <cfRule type="expression" dxfId="860" priority="51">
      <formula>AND(A26="AW",C26=$X$4)</formula>
    </cfRule>
  </conditionalFormatting>
  <conditionalFormatting sqref="C25:C43">
    <cfRule type="expression" dxfId="859" priority="34">
      <formula>AND(A25="IW",C25=$X$3)</formula>
    </cfRule>
    <cfRule type="expression" dxfId="858" priority="35">
      <formula>AND(A25="IW",C25=$X$2)</formula>
    </cfRule>
    <cfRule type="expression" dxfId="857" priority="36">
      <formula>AND(A25="DA",C25&lt;&gt;$X$2)</formula>
    </cfRule>
    <cfRule type="expression" dxfId="856" priority="38">
      <formula>AND(A25="AT",C25=$X$6)</formula>
    </cfRule>
    <cfRule type="expression" dxfId="855" priority="39">
      <formula>AND(A25="AT",C25=$X$5)</formula>
    </cfRule>
    <cfRule type="expression" dxfId="854" priority="40">
      <formula>AND(A25="AT",C25=$X$4)</formula>
    </cfRule>
    <cfRule type="expression" dxfId="853" priority="41">
      <formula>AND(A25="AT",C25=$X$3)</formula>
    </cfRule>
    <cfRule type="expression" dxfId="852" priority="42">
      <formula>AND(A25="AW",C25=$X$6)</formula>
    </cfRule>
    <cfRule type="expression" dxfId="851" priority="43">
      <formula>AND(A25="AW",C25=$X$5)</formula>
    </cfRule>
    <cfRule type="expression" dxfId="850" priority="44">
      <formula>AND(A25="AW",C25=$X$4)</formula>
    </cfRule>
    <cfRule type="expression" dxfId="849" priority="45">
      <formula>AND(A21="DA",C25=$X$3)</formula>
    </cfRule>
    <cfRule type="expression" dxfId="848" priority="46">
      <formula>AND(A25="AW",C25=$X$6)</formula>
    </cfRule>
    <cfRule type="expression" dxfId="847" priority="47">
      <formula>AND(A25="AW",C25=$X$5)</formula>
    </cfRule>
    <cfRule type="expression" dxfId="846" priority="48">
      <formula>AND(A25="AW",C25=$X$4)</formula>
    </cfRule>
  </conditionalFormatting>
  <conditionalFormatting sqref="N25:N43">
    <cfRule type="expression" dxfId="845" priority="33">
      <formula>OR(C25=$X$2,C25=$X$3,C25=$X$6)</formula>
    </cfRule>
  </conditionalFormatting>
  <conditionalFormatting sqref="C25 C28:C43">
    <cfRule type="expression" dxfId="844" priority="52">
      <formula>AND(A25="AW",C25=$X$6)</formula>
    </cfRule>
    <cfRule type="expression" dxfId="843" priority="53">
      <formula>AND(A25="AW",C25=$X$5)</formula>
    </cfRule>
    <cfRule type="expression" dxfId="842" priority="54">
      <formula>AND(A25="AW",C25=$X$4)</formula>
    </cfRule>
  </conditionalFormatting>
  <conditionalFormatting sqref="C25:D43">
    <cfRule type="expression" dxfId="841" priority="55">
      <formula>AND(A25="AF",C25=$X$6)</formula>
    </cfRule>
    <cfRule type="expression" dxfId="840" priority="56">
      <formula>AND(A25="AF",C25=$X$5)</formula>
    </cfRule>
    <cfRule type="expression" dxfId="839" priority="57">
      <formula>AND(A25="AF",C25=$X$4)</formula>
    </cfRule>
    <cfRule type="expression" dxfId="838" priority="58">
      <formula>AND(A25="AF",C25=$X$3)</formula>
    </cfRule>
  </conditionalFormatting>
  <conditionalFormatting sqref="K25:K43">
    <cfRule type="expression" dxfId="837" priority="32">
      <formula>AND(C25&lt;&gt;$X$3,K25&gt;0)</formula>
    </cfRule>
  </conditionalFormatting>
  <conditionalFormatting sqref="K25">
    <cfRule type="expression" dxfId="836" priority="31">
      <formula>$C25&lt;&gt;"Erdreich"</formula>
    </cfRule>
  </conditionalFormatting>
  <conditionalFormatting sqref="K26">
    <cfRule type="expression" dxfId="835" priority="30">
      <formula>$C26&lt;&gt;"Erdreich"</formula>
    </cfRule>
  </conditionalFormatting>
  <conditionalFormatting sqref="K27">
    <cfRule type="expression" dxfId="834" priority="29">
      <formula>$C27&lt;&gt;"Erdreich"</formula>
    </cfRule>
  </conditionalFormatting>
  <conditionalFormatting sqref="K28">
    <cfRule type="expression" dxfId="833" priority="28">
      <formula>$C28&lt;&gt;"Erdreich"</formula>
    </cfRule>
  </conditionalFormatting>
  <conditionalFormatting sqref="K29">
    <cfRule type="expression" dxfId="832" priority="27">
      <formula>$C$29&lt;&gt;"Erdreich"</formula>
    </cfRule>
  </conditionalFormatting>
  <conditionalFormatting sqref="K30">
    <cfRule type="expression" dxfId="831" priority="26">
      <formula>$C30&lt;&gt;"Erdreich"</formula>
    </cfRule>
  </conditionalFormatting>
  <conditionalFormatting sqref="K32">
    <cfRule type="expression" dxfId="830" priority="25">
      <formula>$C32&lt;&gt;"Erdreich"</formula>
    </cfRule>
  </conditionalFormatting>
  <conditionalFormatting sqref="K33">
    <cfRule type="expression" dxfId="829" priority="24">
      <formula>$C33&lt;&gt;"Erdreich"</formula>
    </cfRule>
  </conditionalFormatting>
  <conditionalFormatting sqref="K34">
    <cfRule type="expression" dxfId="828" priority="23">
      <formula>$C34&lt;&gt;"Erdreich"</formula>
    </cfRule>
  </conditionalFormatting>
  <conditionalFormatting sqref="K35">
    <cfRule type="expression" dxfId="827" priority="22">
      <formula>$C35&lt;&gt;"Erdreich"</formula>
    </cfRule>
  </conditionalFormatting>
  <conditionalFormatting sqref="K36">
    <cfRule type="expression" dxfId="826" priority="21">
      <formula>$C36&lt;&gt;"Erdreich"</formula>
    </cfRule>
  </conditionalFormatting>
  <conditionalFormatting sqref="K37">
    <cfRule type="expression" dxfId="825" priority="20">
      <formula>$C37&lt;&gt;"Erdreich"</formula>
    </cfRule>
  </conditionalFormatting>
  <conditionalFormatting sqref="K38">
    <cfRule type="expression" dxfId="824" priority="19">
      <formula>$C38&lt;&gt;"Erdreich"</formula>
    </cfRule>
  </conditionalFormatting>
  <conditionalFormatting sqref="K39">
    <cfRule type="expression" dxfId="823" priority="18">
      <formula>$C39&lt;&gt;"Erdreich"</formula>
    </cfRule>
  </conditionalFormatting>
  <conditionalFormatting sqref="K40">
    <cfRule type="expression" dxfId="822" priority="17">
      <formula>$C40&lt;&gt;"Erdreich"</formula>
    </cfRule>
  </conditionalFormatting>
  <conditionalFormatting sqref="K41">
    <cfRule type="expression" dxfId="821" priority="16">
      <formula>$C41&lt;&gt;"Erdreich"</formula>
    </cfRule>
  </conditionalFormatting>
  <conditionalFormatting sqref="K42">
    <cfRule type="expression" dxfId="820" priority="15">
      <formula>$C42&lt;&gt;"Erdreich"</formula>
    </cfRule>
  </conditionalFormatting>
  <conditionalFormatting sqref="K43">
    <cfRule type="expression" dxfId="819" priority="14">
      <formula>$C43&lt;&gt;"Erdreich"</formula>
    </cfRule>
  </conditionalFormatting>
  <conditionalFormatting sqref="K31">
    <cfRule type="expression" dxfId="818" priority="13">
      <formula>$C31&lt;&gt;"Erdreich"</formula>
    </cfRule>
  </conditionalFormatting>
  <conditionalFormatting sqref="K32">
    <cfRule type="expression" dxfId="817" priority="12">
      <formula>$C32&lt;&gt;"Erdreich"</formula>
    </cfRule>
  </conditionalFormatting>
  <conditionalFormatting sqref="K33">
    <cfRule type="expression" dxfId="816" priority="11">
      <formula>$C33&lt;&gt;"Erdreich"</formula>
    </cfRule>
  </conditionalFormatting>
  <conditionalFormatting sqref="K34">
    <cfRule type="expression" dxfId="815" priority="10">
      <formula>$C34&lt;&gt;"Erdreich"</formula>
    </cfRule>
  </conditionalFormatting>
  <conditionalFormatting sqref="K35">
    <cfRule type="expression" dxfId="814" priority="9">
      <formula>$C35&lt;&gt;"Erdreich"</formula>
    </cfRule>
  </conditionalFormatting>
  <conditionalFormatting sqref="K36">
    <cfRule type="expression" dxfId="813" priority="8">
      <formula>$C36&lt;&gt;"Erdreich"</formula>
    </cfRule>
  </conditionalFormatting>
  <conditionalFormatting sqref="K37">
    <cfRule type="expression" dxfId="812" priority="7">
      <formula>$C37&lt;&gt;"Erdreich"</formula>
    </cfRule>
  </conditionalFormatting>
  <conditionalFormatting sqref="K38">
    <cfRule type="expression" dxfId="811" priority="6">
      <formula>$C38&lt;&gt;"Erdreich"</formula>
    </cfRule>
  </conditionalFormatting>
  <conditionalFormatting sqref="K39">
    <cfRule type="expression" dxfId="810" priority="5">
      <formula>$C39&lt;&gt;"Erdreich"</formula>
    </cfRule>
  </conditionalFormatting>
  <conditionalFormatting sqref="K40">
    <cfRule type="expression" dxfId="809" priority="4">
      <formula>$C40&lt;&gt;"Erdreich"</formula>
    </cfRule>
  </conditionalFormatting>
  <conditionalFormatting sqref="K41">
    <cfRule type="expression" dxfId="808" priority="3">
      <formula>$C41&lt;&gt;"Erdreich"</formula>
    </cfRule>
  </conditionalFormatting>
  <conditionalFormatting sqref="K42">
    <cfRule type="expression" dxfId="807" priority="2">
      <formula>$C42&lt;&gt;"Erdreich"</formula>
    </cfRule>
  </conditionalFormatting>
  <conditionalFormatting sqref="K43">
    <cfRule type="expression" dxfId="806" priority="1">
      <formula>$C43&lt;&gt;"Erdreich"</formula>
    </cfRule>
  </conditionalFormatting>
  <dataValidations count="5">
    <dataValidation type="list" allowBlank="1" showInputMessage="1" showErrorMessage="1" sqref="C25:C43" xr:uid="{67BC447E-3266-4FC4-BF08-2840935BA2CD}">
      <formula1>$X$2:$X$6</formula1>
    </dataValidation>
    <dataValidation type="list" allowBlank="1" showInputMessage="1" showErrorMessage="1" sqref="B25:B43" xr:uid="{95676C44-D57B-4A95-B0B3-5F6BAD9D1F3C}">
      <formula1>$W$2:$W$11</formula1>
    </dataValidation>
    <dataValidation type="list" allowBlank="1" showInputMessage="1" showErrorMessage="1" sqref="A25:A43" xr:uid="{5CBE5E78-A64E-4F98-9928-C394275402FE}">
      <formula1>$V$2:$V$12</formula1>
    </dataValidation>
    <dataValidation type="list" allowBlank="1" showInputMessage="1" showErrorMessage="1" sqref="C7:F7" xr:uid="{C3CD7194-60B4-4020-88CA-883B73A20CC3}">
      <formula1>$U$2:$U$6</formula1>
    </dataValidation>
    <dataValidation type="list" allowBlank="1" showInputMessage="1" showErrorMessage="1" sqref="H2" xr:uid="{CE369C05-EC8A-41F7-8041-B7F0DC003760}">
      <formula1>$R$2:$R$5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4E6534-40FE-4805-8629-5D7234DAFD60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4305-8FE8-4624-B6B3-4AED249418FE}">
  <sheetPr>
    <pageSetUpPr fitToPage="1"/>
  </sheetPr>
  <dimension ref="A1:JE77"/>
  <sheetViews>
    <sheetView zoomScale="85" zoomScaleNormal="85" workbookViewId="0">
      <selection activeCell="N26" sqref="N26:N35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21" hidden="1" customWidth="1"/>
    <col min="19" max="19" width="13" style="222" hidden="1" customWidth="1"/>
    <col min="20" max="20" width="6.375" style="221" hidden="1" customWidth="1"/>
    <col min="21" max="21" width="25.25" style="221" hidden="1" customWidth="1"/>
    <col min="22" max="23" width="11.25" style="221" hidden="1" customWidth="1"/>
    <col min="24" max="24" width="21.5" style="221" hidden="1" customWidth="1"/>
    <col min="25" max="29" width="11.25" style="221" hidden="1" customWidth="1"/>
    <col min="30" max="30" width="11.25" style="51" hidden="1" customWidth="1"/>
    <col min="31" max="40" width="7.5" style="51" hidden="1" customWidth="1"/>
    <col min="41" max="41" width="11.25" style="51" hidden="1" customWidth="1"/>
    <col min="42" max="42" width="5.75" style="51" hidden="1" customWidth="1"/>
    <col min="43" max="43" width="11.25" style="51" hidden="1" customWidth="1"/>
    <col min="44" max="44" width="5.375" style="51" hidden="1" customWidth="1"/>
    <col min="45" max="45" width="8.25" style="51" hidden="1" customWidth="1"/>
    <col min="46" max="46" width="10.25" style="51" hidden="1" customWidth="1"/>
    <col min="47" max="47" width="11.25" style="51" hidden="1" customWidth="1"/>
    <col min="48" max="48" width="14" style="51" hidden="1" customWidth="1"/>
    <col min="49" max="49" width="6.375" style="51" hidden="1" customWidth="1"/>
    <col min="50" max="50" width="4.75" style="51" hidden="1" customWidth="1"/>
    <col min="51" max="51" width="11.25" style="51" hidden="1" customWidth="1"/>
    <col min="52" max="265" width="11.25" style="1" customWidth="1"/>
    <col min="266" max="1032" width="10.75" customWidth="1"/>
  </cols>
  <sheetData>
    <row r="1" spans="1:51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51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 t="s">
        <v>6527</v>
      </c>
      <c r="I2" s="176"/>
      <c r="J2" s="5"/>
      <c r="K2" s="5"/>
      <c r="L2" s="5"/>
      <c r="M2" s="5"/>
      <c r="N2" s="5"/>
      <c r="O2" s="5"/>
      <c r="P2" s="5"/>
      <c r="Q2" s="5"/>
      <c r="R2" s="51">
        <f>'Eingabe Geschosse  U-Werte'!B4</f>
        <v>0</v>
      </c>
      <c r="S2" s="223" t="s">
        <v>0</v>
      </c>
      <c r="T2" s="51"/>
      <c r="U2" s="51" t="s">
        <v>6541</v>
      </c>
      <c r="V2" s="60" t="s">
        <v>6562</v>
      </c>
      <c r="W2" s="60" t="s">
        <v>6578</v>
      </c>
      <c r="X2" s="51" t="s">
        <v>6586</v>
      </c>
      <c r="Y2" s="51" t="s">
        <v>6586</v>
      </c>
      <c r="Z2" s="51" t="s">
        <v>6588</v>
      </c>
      <c r="AA2" s="51"/>
      <c r="AB2" s="51" t="str">
        <f>'Eingabe Geschosse  U-Werte'!E4</f>
        <v>AW</v>
      </c>
      <c r="AC2" s="51">
        <f>'Eingabe Geschosse  U-Werte'!F4</f>
        <v>0.4</v>
      </c>
      <c r="AD2" s="51"/>
      <c r="AE2" s="51"/>
      <c r="AF2" s="51" t="s">
        <v>6602</v>
      </c>
      <c r="AG2" s="51" t="s">
        <v>6603</v>
      </c>
      <c r="AH2" s="51" t="s">
        <v>6604</v>
      </c>
      <c r="AI2" s="51" t="s">
        <v>6605</v>
      </c>
      <c r="AJ2" s="51" t="s">
        <v>6606</v>
      </c>
      <c r="AK2" s="51" t="s">
        <v>6607</v>
      </c>
      <c r="AL2" s="51" t="s">
        <v>6608</v>
      </c>
      <c r="AM2" s="51" t="s">
        <v>6609</v>
      </c>
      <c r="AN2" s="51" t="s">
        <v>6610</v>
      </c>
      <c r="AO2" s="51" t="s">
        <v>6613</v>
      </c>
      <c r="AP2" s="51"/>
      <c r="AQ2" s="51"/>
      <c r="AR2" s="51"/>
      <c r="AS2" s="51"/>
      <c r="AT2" s="51"/>
      <c r="AU2" s="51"/>
      <c r="AV2" s="51"/>
      <c r="AW2" s="51"/>
      <c r="AX2" s="51"/>
      <c r="AY2" s="51"/>
    </row>
    <row r="3" spans="1:51" s="1" customFormat="1" ht="14.25" customHeight="1" x14ac:dyDescent="0.2">
      <c r="A3" s="170" t="s">
        <v>6532</v>
      </c>
      <c r="B3" s="170"/>
      <c r="C3" s="51">
        <v>20</v>
      </c>
      <c r="D3" s="5" t="s">
        <v>13</v>
      </c>
      <c r="E3" s="5"/>
      <c r="F3" s="5"/>
      <c r="G3" s="105" t="s">
        <v>6921</v>
      </c>
      <c r="H3" s="5">
        <f>IF('Eingabe Raum 3'!H2:I2='Eingabe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51">
        <f>'Eingabe Geschosse  U-Werte'!B11</f>
        <v>0</v>
      </c>
      <c r="S3" s="223" t="s">
        <v>3</v>
      </c>
      <c r="T3" s="51"/>
      <c r="U3" s="60" t="s">
        <v>6540</v>
      </c>
      <c r="V3" s="60" t="s">
        <v>6563</v>
      </c>
      <c r="W3" s="60" t="s">
        <v>6579</v>
      </c>
      <c r="X3" s="51" t="s">
        <v>6587</v>
      </c>
      <c r="Y3" s="51" t="s">
        <v>6587</v>
      </c>
      <c r="Z3" s="51" t="s">
        <v>6589</v>
      </c>
      <c r="AA3" s="51"/>
      <c r="AB3" s="51" t="str">
        <f>'Eingabe Geschosse  U-Werte'!E5</f>
        <v>De an DG</v>
      </c>
      <c r="AC3" s="51">
        <f>'Eingabe Geschosse  U-Werte'!F5</f>
        <v>0.35</v>
      </c>
      <c r="AD3" s="51"/>
      <c r="AE3" s="51" t="s">
        <v>6611</v>
      </c>
      <c r="AF3" s="51">
        <v>0.96709999999999996</v>
      </c>
      <c r="AG3" s="51">
        <v>-7.4550000000000001</v>
      </c>
      <c r="AH3" s="51">
        <v>10.76</v>
      </c>
      <c r="AI3" s="51">
        <v>9.7729999999999997</v>
      </c>
      <c r="AJ3" s="51">
        <v>2.6499999999999999E-2</v>
      </c>
      <c r="AK3" s="51">
        <v>0.55320000000000003</v>
      </c>
      <c r="AL3" s="51">
        <v>0.60270000000000001</v>
      </c>
      <c r="AM3" s="51">
        <v>-0.92959999999999998</v>
      </c>
      <c r="AN3" s="51">
        <v>-2.0299999999999999E-2</v>
      </c>
      <c r="AO3" s="51" t="e">
        <f>'Eingabe Allgemeine Daten'!G30</f>
        <v>#DIV/0!</v>
      </c>
      <c r="AP3" s="51"/>
      <c r="AQ3" s="51"/>
      <c r="AR3" s="51"/>
      <c r="AS3" s="51"/>
      <c r="AT3" s="51"/>
      <c r="AU3" s="51"/>
      <c r="AV3" s="51"/>
      <c r="AW3" s="51"/>
      <c r="AX3" s="51"/>
      <c r="AY3" s="51"/>
    </row>
    <row r="4" spans="1:51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/>
      <c r="G4" s="5" t="s">
        <v>6535</v>
      </c>
      <c r="H4" s="51"/>
      <c r="I4" s="5" t="s">
        <v>7</v>
      </c>
      <c r="J4" s="5" t="s">
        <v>28</v>
      </c>
      <c r="K4" s="9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51">
        <f>'Eingabe Geschosse  U-Werte'!B18</f>
        <v>0</v>
      </c>
      <c r="S4" s="223"/>
      <c r="T4" s="51"/>
      <c r="U4" s="60" t="s">
        <v>6514</v>
      </c>
      <c r="V4" s="60" t="s">
        <v>6564</v>
      </c>
      <c r="W4" s="60" t="s">
        <v>6580</v>
      </c>
      <c r="X4" s="51" t="s">
        <v>6588</v>
      </c>
      <c r="Y4" s="51"/>
      <c r="Z4" s="51" t="s">
        <v>6590</v>
      </c>
      <c r="AA4" s="51"/>
      <c r="AB4" s="51" t="str">
        <f>'Eingabe Geschosse  U-Werte'!E6</f>
        <v>Dach</v>
      </c>
      <c r="AC4" s="51">
        <f>'Eingabe Geschosse  U-Werte'!F6</f>
        <v>0.35</v>
      </c>
      <c r="AD4" s="51"/>
      <c r="AE4" s="51" t="s">
        <v>6600</v>
      </c>
      <c r="AF4" s="51">
        <v>0.93328</v>
      </c>
      <c r="AG4" s="51">
        <v>-2.1551999999999998</v>
      </c>
      <c r="AH4" s="51"/>
      <c r="AI4" s="51">
        <v>1.466</v>
      </c>
      <c r="AJ4" s="51">
        <v>0.10059999999999999</v>
      </c>
      <c r="AK4" s="51">
        <v>0</v>
      </c>
      <c r="AL4" s="51">
        <v>0.45324999999999999</v>
      </c>
      <c r="AM4" s="51">
        <v>-1.0067999999999999</v>
      </c>
      <c r="AN4" s="51">
        <v>-6.9199999999999998E-2</v>
      </c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</row>
    <row r="5" spans="1:51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9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51">
        <f>'Eingabe Geschosse  U-Werte'!B25</f>
        <v>0</v>
      </c>
      <c r="S5" s="223"/>
      <c r="T5" s="51"/>
      <c r="U5" s="60" t="s">
        <v>6542</v>
      </c>
      <c r="V5" s="60" t="s">
        <v>6565</v>
      </c>
      <c r="W5" s="60" t="s">
        <v>6581</v>
      </c>
      <c r="X5" s="51" t="s">
        <v>6589</v>
      </c>
      <c r="Y5" s="51"/>
      <c r="Z5" s="51"/>
      <c r="AA5" s="51"/>
      <c r="AB5" s="51" t="str">
        <f>'Eingabe Geschosse  U-Werte'!E7</f>
        <v>AF</v>
      </c>
      <c r="AC5" s="51">
        <f>'Eingabe Geschosse  U-Werte'!F7</f>
        <v>2.8</v>
      </c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</row>
    <row r="6" spans="1:51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51"/>
      <c r="S6" s="223"/>
      <c r="T6" s="51"/>
      <c r="U6" s="60" t="s">
        <v>6543</v>
      </c>
      <c r="V6" s="60" t="s">
        <v>6566</v>
      </c>
      <c r="W6" s="60" t="s">
        <v>6601</v>
      </c>
      <c r="X6" s="51" t="s">
        <v>6590</v>
      </c>
      <c r="Y6" s="51"/>
      <c r="Z6" s="51"/>
      <c r="AA6" s="51"/>
      <c r="AB6" s="51" t="str">
        <f>'Eingabe Geschosse  U-Werte'!E8</f>
        <v>IT</v>
      </c>
      <c r="AC6" s="51">
        <f>'Eingabe Geschosse  U-Werte'!F8</f>
        <v>2</v>
      </c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</row>
    <row r="7" spans="1:51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51"/>
      <c r="S7" s="223"/>
      <c r="T7" s="51"/>
      <c r="U7" s="51"/>
      <c r="V7" s="51" t="s">
        <v>6567</v>
      </c>
      <c r="W7" s="51" t="s">
        <v>6582</v>
      </c>
      <c r="X7" s="51"/>
      <c r="Y7" s="51"/>
      <c r="Z7" s="51"/>
      <c r="AA7" s="51"/>
      <c r="AB7" s="51" t="str">
        <f>'Eingabe Geschosse  U-Werte'!E9</f>
        <v>AW Gaube</v>
      </c>
      <c r="AC7" s="51">
        <f>'Eingabe Geschosse  U-Werte'!F9</f>
        <v>0.35</v>
      </c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</row>
    <row r="8" spans="1:51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>
        <v>0.5</v>
      </c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51"/>
      <c r="S8" s="223" t="str">
        <f>IF(C7=U2,G7,IF(C7=U3,U3,IF(C7=U4,U4,IF(C7=U5,U5,IF(C7=U6,U6)))))</f>
        <v>keine mechanische Lüftung</v>
      </c>
      <c r="T8" s="51"/>
      <c r="U8" s="51"/>
      <c r="V8" s="51" t="s">
        <v>6568</v>
      </c>
      <c r="W8" s="51" t="s">
        <v>6583</v>
      </c>
      <c r="X8" s="51"/>
      <c r="Y8" s="51"/>
      <c r="Z8" s="51"/>
      <c r="AA8" s="51"/>
      <c r="AB8" s="51" t="str">
        <f>'Eingabe Geschosse  U-Werte'!E10</f>
        <v>Geschossdecke</v>
      </c>
      <c r="AC8" s="51">
        <f>'Eingabe Geschosse  U-Werte'!F10</f>
        <v>0.95</v>
      </c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</row>
    <row r="9" spans="1:51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>
        <v>0</v>
      </c>
      <c r="I9" s="5" t="s">
        <v>5</v>
      </c>
      <c r="J9" s="5"/>
      <c r="K9" s="5"/>
      <c r="L9" s="5"/>
      <c r="M9" s="5"/>
      <c r="N9" s="5"/>
      <c r="O9" s="5"/>
      <c r="P9" s="5"/>
      <c r="Q9" s="5"/>
      <c r="R9" s="51"/>
      <c r="S9" s="223"/>
      <c r="T9" s="51"/>
      <c r="U9" s="51"/>
      <c r="V9" s="51" t="s">
        <v>6569</v>
      </c>
      <c r="W9" s="51" t="s">
        <v>6584</v>
      </c>
      <c r="X9" s="51"/>
      <c r="Y9" s="51"/>
      <c r="Z9" s="51"/>
      <c r="AA9" s="51"/>
      <c r="AB9" s="51" t="str">
        <f>'Eingabe Geschosse  U-Werte'!E11</f>
        <v>IW 11,5</v>
      </c>
      <c r="AC9" s="51">
        <f>'Eingabe Geschosse  U-Werte'!F11</f>
        <v>2.37</v>
      </c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>
        <v>15.98</v>
      </c>
      <c r="AP9" s="51"/>
      <c r="AQ9" s="51"/>
      <c r="AR9" s="51"/>
      <c r="AS9" s="51"/>
      <c r="AT9" s="51"/>
      <c r="AU9" s="51"/>
      <c r="AV9" s="51"/>
      <c r="AW9" s="51"/>
      <c r="AX9" s="51"/>
      <c r="AY9" s="51"/>
    </row>
    <row r="10" spans="1:51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1"/>
      <c r="S10" s="223"/>
      <c r="T10" s="51"/>
      <c r="U10" s="51"/>
      <c r="V10" s="51" t="s">
        <v>6570</v>
      </c>
      <c r="W10" s="51" t="s">
        <v>6585</v>
      </c>
      <c r="X10" s="51"/>
      <c r="Y10" s="51"/>
      <c r="Z10" s="51"/>
      <c r="AA10" s="51"/>
      <c r="AB10" s="51" t="str">
        <f>'Eingabe Geschosse  U-Werte'!E12</f>
        <v>Sohle</v>
      </c>
      <c r="AC10" s="51">
        <f>'Eingabe Geschosse  U-Werte'!F12</f>
        <v>0.49</v>
      </c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>
        <v>11.2</v>
      </c>
      <c r="AP10" s="51"/>
      <c r="AQ10" s="51"/>
      <c r="AR10" s="51"/>
      <c r="AS10" s="51"/>
      <c r="AT10" s="51"/>
      <c r="AU10" s="51"/>
      <c r="AV10" s="51"/>
      <c r="AW10" s="51"/>
      <c r="AX10" s="51"/>
      <c r="AY10" s="51"/>
    </row>
    <row r="11" spans="1:51" s="1" customFormat="1" ht="14.25" customHeight="1" x14ac:dyDescent="0.2">
      <c r="A11" s="170" t="str">
        <f>IF(S8=U3,"",IF(S8=U6,"","Zuluftvolumenstrom"))</f>
        <v/>
      </c>
      <c r="B11" s="170"/>
      <c r="C11" s="8"/>
      <c r="D11" s="5"/>
      <c r="E11" s="5"/>
      <c r="F11" s="5"/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51"/>
      <c r="S11" s="223"/>
      <c r="T11" s="51"/>
      <c r="U11" s="51"/>
      <c r="V11" s="51" t="s">
        <v>6571</v>
      </c>
      <c r="W11" s="51" t="s">
        <v>6598</v>
      </c>
      <c r="X11" s="51"/>
      <c r="Y11" s="51"/>
      <c r="Z11" s="51"/>
      <c r="AA11" s="51"/>
      <c r="AB11" s="51" t="str">
        <f>'Eingabe Geschosse  U-Werte'!E13</f>
        <v>IW 17,5</v>
      </c>
      <c r="AC11" s="51">
        <f>'Eingabe Geschosse  U-Werte'!F13</f>
        <v>2</v>
      </c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>
        <f>AO9/AO10</f>
        <v>1.4267857142857101</v>
      </c>
      <c r="AP11" s="51"/>
      <c r="AQ11" s="51"/>
      <c r="AR11" s="51"/>
      <c r="AS11" s="51"/>
      <c r="AT11" s="51"/>
      <c r="AU11" s="51"/>
      <c r="AV11" s="51"/>
      <c r="AW11" s="51"/>
      <c r="AX11" s="51"/>
      <c r="AY11" s="51"/>
    </row>
    <row r="12" spans="1:51" s="1" customFormat="1" ht="14.25" customHeight="1" x14ac:dyDescent="0.2">
      <c r="A12" s="170" t="str">
        <f>IF(S8=U3,"",IF(S8=U5,"","Abluftvolumenstrom"))</f>
        <v/>
      </c>
      <c r="B12" s="170"/>
      <c r="C12" s="8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1"/>
      <c r="S12" s="223"/>
      <c r="T12" s="51"/>
      <c r="U12" s="51"/>
      <c r="V12" s="51" t="s">
        <v>6572</v>
      </c>
      <c r="W12" s="51"/>
      <c r="X12" s="51"/>
      <c r="Y12" s="51"/>
      <c r="Z12" s="51"/>
      <c r="AA12" s="51"/>
      <c r="AB12" s="51">
        <f>'Eingabe Geschosse  U-Werte'!E14</f>
        <v>0</v>
      </c>
      <c r="AC12" s="51">
        <f>'Eingabe Geschosse  U-Werte'!F14</f>
        <v>0</v>
      </c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</row>
    <row r="13" spans="1:51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1"/>
      <c r="S13" s="223"/>
      <c r="T13" s="51"/>
      <c r="U13" s="51"/>
      <c r="V13" s="51"/>
      <c r="W13" s="51"/>
      <c r="X13" s="51"/>
      <c r="Y13" s="51"/>
      <c r="Z13" s="51"/>
      <c r="AA13" s="51"/>
      <c r="AB13" s="51">
        <f>'Eingabe Geschosse  U-Werte'!E15</f>
        <v>0</v>
      </c>
      <c r="AC13" s="51">
        <f>'Eingabe Geschosse  U-Werte'!F15</f>
        <v>0</v>
      </c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</row>
    <row r="14" spans="1:51" s="1" customFormat="1" ht="14.25" customHeight="1" x14ac:dyDescent="0.2">
      <c r="A14" s="170" t="str">
        <f>IF(S8=U3,"","Überströmung")</f>
        <v/>
      </c>
      <c r="B14" s="170"/>
      <c r="C14" s="5"/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51"/>
      <c r="S14" s="223"/>
      <c r="T14" s="51"/>
      <c r="U14" s="51"/>
      <c r="V14" s="51"/>
      <c r="W14" s="51"/>
      <c r="X14" s="51"/>
      <c r="Y14" s="51"/>
      <c r="Z14" s="51"/>
      <c r="AA14" s="51"/>
      <c r="AB14" s="51">
        <f>'Eingabe Geschosse  U-Werte'!E16</f>
        <v>0</v>
      </c>
      <c r="AC14" s="51">
        <f>'Eingabe Geschosse  U-Werte'!F16</f>
        <v>0</v>
      </c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</row>
    <row r="15" spans="1:51" s="1" customFormat="1" ht="12.75" x14ac:dyDescent="0.2">
      <c r="A15" s="170"/>
      <c r="B15" s="170"/>
      <c r="C15" s="5"/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51"/>
      <c r="S15" s="223">
        <f>B25</f>
        <v>0</v>
      </c>
      <c r="T15" s="51"/>
      <c r="U15" s="51"/>
      <c r="V15" s="51" t="s">
        <v>6563</v>
      </c>
      <c r="W15" s="51" t="s">
        <v>6564</v>
      </c>
      <c r="X15" s="51"/>
      <c r="Y15" s="51"/>
      <c r="Z15" s="51"/>
      <c r="AA15" s="51"/>
      <c r="AB15" s="51">
        <f>'Eingabe Geschosse  U-Werte'!E17</f>
        <v>0</v>
      </c>
      <c r="AC15" s="51">
        <f>'Eingabe Geschosse  U-Werte'!F17</f>
        <v>0</v>
      </c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</row>
    <row r="16" spans="1:51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1"/>
      <c r="S16" s="223"/>
      <c r="T16" s="51"/>
      <c r="U16" s="51"/>
      <c r="V16" s="51" t="s">
        <v>6591</v>
      </c>
      <c r="W16" s="51" t="s">
        <v>6591</v>
      </c>
      <c r="X16" s="51"/>
      <c r="Y16" s="51"/>
      <c r="Z16" s="51"/>
      <c r="AA16" s="51"/>
      <c r="AB16" s="51">
        <f>'Eingabe Geschosse  U-Werte'!E18</f>
        <v>0</v>
      </c>
      <c r="AC16" s="51">
        <f>'Eingabe Geschosse  U-Werte'!F18</f>
        <v>0</v>
      </c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51"/>
      <c r="S17" s="223"/>
      <c r="T17" s="51"/>
      <c r="U17" s="51"/>
      <c r="V17" s="51"/>
      <c r="W17" s="51"/>
      <c r="X17" s="51"/>
      <c r="Y17" s="51"/>
      <c r="Z17" s="51"/>
      <c r="AA17" s="51"/>
      <c r="AB17" s="51">
        <f>'Eingabe Geschosse  U-Werte'!E19</f>
        <v>0</v>
      </c>
      <c r="AC17" s="51">
        <f>'Eingabe Geschosse  U-Werte'!F19</f>
        <v>0</v>
      </c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51"/>
      <c r="S18" s="223"/>
      <c r="T18" s="51"/>
      <c r="U18" s="51"/>
      <c r="V18" s="51"/>
      <c r="W18" s="51"/>
      <c r="X18" s="51"/>
      <c r="Y18" s="51"/>
      <c r="Z18" s="51"/>
      <c r="AA18" s="51"/>
      <c r="AB18" s="51">
        <f>'Eingabe Geschosse  U-Werte'!E20</f>
        <v>0</v>
      </c>
      <c r="AC18" s="51">
        <f>'Eingabe Geschosse  U-Werte'!F20</f>
        <v>0</v>
      </c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51"/>
      <c r="S19" s="223"/>
      <c r="T19" s="51"/>
      <c r="U19" s="51"/>
      <c r="V19" s="51"/>
      <c r="W19" s="51"/>
      <c r="X19" s="51"/>
      <c r="Y19" s="51"/>
      <c r="Z19" s="51"/>
      <c r="AA19" s="51"/>
      <c r="AB19" s="51">
        <f>'Eingabe Geschosse  U-Werte'!E21</f>
        <v>0</v>
      </c>
      <c r="AC19" s="51">
        <f>'Eingabe Geschosse  U-Werte'!F21</f>
        <v>0</v>
      </c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1"/>
      <c r="S20" s="223"/>
      <c r="T20" s="51"/>
      <c r="U20" s="51"/>
      <c r="V20" s="51"/>
      <c r="W20" s="51"/>
      <c r="X20" s="51"/>
      <c r="Y20" s="51"/>
      <c r="Z20" s="51"/>
      <c r="AA20" s="51"/>
      <c r="AB20" s="51">
        <f>'Eingabe Geschosse  U-Werte'!E22</f>
        <v>0</v>
      </c>
      <c r="AC20" s="51">
        <f>'Eingabe Geschosse  U-Werte'!F22</f>
        <v>0</v>
      </c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1"/>
      <c r="S21" s="223"/>
      <c r="T21" s="51"/>
      <c r="U21" s="51"/>
      <c r="V21" s="51"/>
      <c r="W21" s="51"/>
      <c r="X21" s="51"/>
      <c r="Y21" s="51"/>
      <c r="Z21" s="51"/>
      <c r="AA21" s="51"/>
      <c r="AB21" s="51">
        <f>'Eingabe Geschosse  U-Werte'!E23</f>
        <v>0</v>
      </c>
      <c r="AC21" s="51">
        <f>'Eingabe Geschosse  U-Werte'!F23</f>
        <v>0</v>
      </c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1"/>
      <c r="S22" s="223"/>
      <c r="T22" s="51"/>
      <c r="U22" s="51"/>
      <c r="V22" s="51"/>
      <c r="W22" s="151"/>
      <c r="X22" s="51"/>
      <c r="Y22" s="51"/>
      <c r="Z22" s="51"/>
      <c r="AA22" s="51"/>
      <c r="AB22" s="51">
        <f>'Eingabe Geschosse  U-Werte'!E24</f>
        <v>0</v>
      </c>
      <c r="AC22" s="51">
        <f>'Eingabe Geschosse  U-Werte'!F24</f>
        <v>0</v>
      </c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1"/>
      <c r="S23" s="223"/>
      <c r="T23" s="51"/>
      <c r="U23" s="51"/>
      <c r="V23" s="51"/>
      <c r="W23" s="151"/>
      <c r="X23" s="51"/>
      <c r="Y23" s="51"/>
      <c r="Z23" s="51"/>
      <c r="AA23" s="51"/>
      <c r="AB23" s="51">
        <f>'Eingabe Geschosse  U-Werte'!E25</f>
        <v>0</v>
      </c>
      <c r="AC23" s="51">
        <f>'Eingabe Geschosse  U-Werte'!F25</f>
        <v>0</v>
      </c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 t="s">
        <v>6621</v>
      </c>
      <c r="AP23" s="51"/>
      <c r="AQ23" s="51" t="s">
        <v>6620</v>
      </c>
      <c r="AR23" s="51"/>
      <c r="AS23" s="51" t="s">
        <v>6622</v>
      </c>
      <c r="AT23" s="51"/>
      <c r="AU23" s="51"/>
      <c r="AV23" s="51"/>
      <c r="AW23" s="51"/>
      <c r="AX23" s="51"/>
      <c r="AY23" s="51"/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51"/>
      <c r="S24" s="223" t="s">
        <v>6623</v>
      </c>
      <c r="T24" s="51" t="s">
        <v>6630</v>
      </c>
      <c r="U24" s="51" t="s">
        <v>6631</v>
      </c>
      <c r="V24" s="51" t="s">
        <v>6632</v>
      </c>
      <c r="W24" s="51" t="s">
        <v>6633</v>
      </c>
      <c r="X24" s="51" t="s">
        <v>6568</v>
      </c>
      <c r="Y24" s="51" t="s">
        <v>6678</v>
      </c>
      <c r="Z24" s="51" t="s">
        <v>6702</v>
      </c>
      <c r="AA24" s="51"/>
      <c r="AB24" s="51">
        <f>'Eingabe Geschosse  U-Werte'!E26</f>
        <v>0</v>
      </c>
      <c r="AC24" s="51">
        <f>'Eingabe Geschosse  U-Werte'!F26</f>
        <v>0</v>
      </c>
      <c r="AD24" s="51" t="s">
        <v>6643</v>
      </c>
      <c r="AE24" s="51" t="s">
        <v>6574</v>
      </c>
      <c r="AF24" s="51" t="s">
        <v>6602</v>
      </c>
      <c r="AG24" s="51" t="s">
        <v>6603</v>
      </c>
      <c r="AH24" s="51" t="s">
        <v>6604</v>
      </c>
      <c r="AI24" s="51" t="s">
        <v>6605</v>
      </c>
      <c r="AJ24" s="51" t="s">
        <v>6606</v>
      </c>
      <c r="AK24" s="51" t="s">
        <v>6607</v>
      </c>
      <c r="AL24" s="51" t="s">
        <v>6608</v>
      </c>
      <c r="AM24" s="51" t="s">
        <v>6609</v>
      </c>
      <c r="AN24" s="51" t="s">
        <v>6610</v>
      </c>
      <c r="AO24" s="51" t="s">
        <v>6614</v>
      </c>
      <c r="AP24" s="51" t="s">
        <v>6613</v>
      </c>
      <c r="AQ24" s="51" t="s">
        <v>6614</v>
      </c>
      <c r="AR24" s="51" t="s">
        <v>6613</v>
      </c>
      <c r="AS24" s="51" t="s">
        <v>6613</v>
      </c>
      <c r="AT24" s="51" t="s">
        <v>6612</v>
      </c>
      <c r="AU24" s="51" t="s">
        <v>6617</v>
      </c>
      <c r="AV24" s="51" t="s">
        <v>6618</v>
      </c>
      <c r="AW24" s="51" t="s">
        <v>6640</v>
      </c>
      <c r="AX24" s="51" t="s">
        <v>6641</v>
      </c>
      <c r="AY24" s="5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35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0.67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51">
        <f t="shared" ref="R25:R35" si="2">IF(B25=W$11,G25+R26,0)</f>
        <v>0</v>
      </c>
      <c r="S25" s="223">
        <f>IF(C25=X$2,Q25,0)</f>
        <v>0</v>
      </c>
      <c r="T25" s="51">
        <f>IF(C25=X$3,Q25,0)</f>
        <v>0</v>
      </c>
      <c r="U25" s="223">
        <f>IF(C25=X$4,Q25,0)</f>
        <v>0</v>
      </c>
      <c r="V25" s="223">
        <f>IF(C25=X$5,Q25,0)</f>
        <v>0</v>
      </c>
      <c r="W25" s="223">
        <f>IF(C25=X$6,Q25,0)</f>
        <v>0</v>
      </c>
      <c r="X25" s="223">
        <f>IF(A25=V$8,Q25,0)</f>
        <v>0</v>
      </c>
      <c r="Y25" s="54">
        <f>IF(C25=X$2,H25,IF(C25=X$5,H25,IF(C25=X6,H25,0)))</f>
        <v>0</v>
      </c>
      <c r="Z25" s="51" t="str">
        <f>IF(A25=AB$2,B25,"")</f>
        <v/>
      </c>
      <c r="AA25" s="51"/>
      <c r="AB25" s="51"/>
      <c r="AC25" s="51"/>
      <c r="AD25" s="151" t="e">
        <f>AW25*AX25*AE25*O25*AY25</f>
        <v>#DIV/0!</v>
      </c>
      <c r="AE25" s="151" t="e">
        <f>AF25/(AG25+AT25+AU25+AV25)+AN25</f>
        <v>#DIV/0!</v>
      </c>
      <c r="AF25" s="51">
        <f t="shared" ref="AF25:AF35" si="3">IF($A25="AW",AF$4,AF$3)</f>
        <v>0.96709999999999996</v>
      </c>
      <c r="AG25" s="51">
        <f t="shared" ref="AG25:AN40" si="4">IF($A25="AW",AG$4,AG$3)</f>
        <v>-7.4550000000000001</v>
      </c>
      <c r="AH25" s="51">
        <f t="shared" si="4"/>
        <v>10.76</v>
      </c>
      <c r="AI25" s="51">
        <f t="shared" si="4"/>
        <v>9.7729999999999997</v>
      </c>
      <c r="AJ25" s="51">
        <f t="shared" si="4"/>
        <v>2.6499999999999999E-2</v>
      </c>
      <c r="AK25" s="51">
        <f t="shared" si="4"/>
        <v>0.55320000000000003</v>
      </c>
      <c r="AL25" s="51">
        <f t="shared" si="4"/>
        <v>0.60270000000000001</v>
      </c>
      <c r="AM25" s="51">
        <f t="shared" si="4"/>
        <v>-0.92959999999999998</v>
      </c>
      <c r="AN25" s="51">
        <f t="shared" si="4"/>
        <v>-2.0299999999999999E-2</v>
      </c>
      <c r="AO25" s="51"/>
      <c r="AP25" s="51" t="e">
        <f>AO$3</f>
        <v>#DIV/0!</v>
      </c>
      <c r="AQ25" s="151">
        <f>N6</f>
        <v>0</v>
      </c>
      <c r="AR25" s="151" t="e">
        <f>K5/0.5/N6</f>
        <v>#DIV/0!</v>
      </c>
      <c r="AS25" s="151" t="e">
        <f>AR25</f>
        <v>#DIV/0!</v>
      </c>
      <c r="AT25" s="151" t="e">
        <f t="shared" ref="AT25:AT35" si="5">IF(A25="AW",1,POWER(AH25+AS25,AK25))</f>
        <v>#DIV/0!</v>
      </c>
      <c r="AU25" s="224">
        <f t="shared" ref="AU25:AU35" si="6">POWER(AI25+K25,AL25)</f>
        <v>3.9510000000000001</v>
      </c>
      <c r="AV25" s="51" t="e">
        <f t="shared" ref="AV25:AV35" si="7">POWER(AJ25+J25+L25,AM25)</f>
        <v>#N/A</v>
      </c>
      <c r="AW25" s="51">
        <v>1.45</v>
      </c>
      <c r="AX25" s="54">
        <f>H25</f>
        <v>0</v>
      </c>
      <c r="AY25" s="5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0.67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51">
        <f t="shared" si="2"/>
        <v>0</v>
      </c>
      <c r="S26" s="223">
        <f t="shared" ref="S26:S43" si="9">IF(C26=X$2,Q26,0)</f>
        <v>0</v>
      </c>
      <c r="T26" s="51">
        <f t="shared" ref="T26:T43" si="10">IF(C26=X$3,Q26,0)</f>
        <v>0</v>
      </c>
      <c r="U26" s="223">
        <f t="shared" ref="U26:U43" si="11">IF(C26=X$4,Q26,0)</f>
        <v>0</v>
      </c>
      <c r="V26" s="223">
        <f t="shared" ref="V26:V43" si="12">IF(C26=X$5,Q26,0)</f>
        <v>0</v>
      </c>
      <c r="W26" s="223">
        <f t="shared" ref="W26:W43" si="13">IF(C26=X$6,Q26,0)</f>
        <v>0</v>
      </c>
      <c r="X26" s="223">
        <f t="shared" ref="X26:X43" si="14">IF(A26=V$8,Q26,0)</f>
        <v>0</v>
      </c>
      <c r="Y26" s="54">
        <f t="shared" ref="Y26:Y43" si="15">IF(C26=X$2,H26,IF(C26=X$5,H26,IF(C26=X7,H26,0)))</f>
        <v>0</v>
      </c>
      <c r="Z26" s="51" t="str">
        <f t="shared" ref="Z26:Z43" si="16">IF(A26=AB$2,B26,"")</f>
        <v/>
      </c>
      <c r="AA26" s="51"/>
      <c r="AB26" s="51"/>
      <c r="AC26" s="51"/>
      <c r="AD26" s="151" t="e">
        <f t="shared" ref="AD26:AD43" si="17">AW26*AX26*AE26*O26*AY26</f>
        <v>#DIV/0!</v>
      </c>
      <c r="AE26" s="151" t="e">
        <f>AF26/(AG26+AT26+AU26+AV26)+AN26</f>
        <v>#DIV/0!</v>
      </c>
      <c r="AF26" s="51">
        <f t="shared" si="3"/>
        <v>0.96709999999999996</v>
      </c>
      <c r="AG26" s="51">
        <f t="shared" si="4"/>
        <v>-7.4550000000000001</v>
      </c>
      <c r="AH26" s="51">
        <f t="shared" si="4"/>
        <v>10.76</v>
      </c>
      <c r="AI26" s="51">
        <f t="shared" si="4"/>
        <v>9.7729999999999997</v>
      </c>
      <c r="AJ26" s="51">
        <f t="shared" si="4"/>
        <v>2.6499999999999999E-2</v>
      </c>
      <c r="AK26" s="51">
        <f t="shared" si="4"/>
        <v>0.55320000000000003</v>
      </c>
      <c r="AL26" s="51">
        <f t="shared" si="4"/>
        <v>0.60270000000000001</v>
      </c>
      <c r="AM26" s="51">
        <f t="shared" si="4"/>
        <v>-0.92959999999999998</v>
      </c>
      <c r="AN26" s="51">
        <f t="shared" si="4"/>
        <v>-2.0299999999999999E-2</v>
      </c>
      <c r="AO26" s="51"/>
      <c r="AP26" s="51" t="e">
        <f t="shared" ref="AP26:AP43" si="18">AO$3</f>
        <v>#DIV/0!</v>
      </c>
      <c r="AQ26" s="151">
        <f>AQ25</f>
        <v>0</v>
      </c>
      <c r="AR26" s="151" t="e">
        <f>AR25</f>
        <v>#DIV/0!</v>
      </c>
      <c r="AS26" s="151" t="e">
        <f>AS25</f>
        <v>#DIV/0!</v>
      </c>
      <c r="AT26" s="151" t="e">
        <f t="shared" si="5"/>
        <v>#DIV/0!</v>
      </c>
      <c r="AU26" s="224">
        <f t="shared" si="6"/>
        <v>3.9510000000000001</v>
      </c>
      <c r="AV26" s="51" t="e">
        <f t="shared" si="7"/>
        <v>#N/A</v>
      </c>
      <c r="AW26" s="51">
        <v>1.45</v>
      </c>
      <c r="AX26" s="54">
        <f t="shared" ref="AX26:AX43" si="19">H26</f>
        <v>0</v>
      </c>
      <c r="AY26" s="5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>VLOOKUP(I27,AB$2:AC$26,2,FALSE)</f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0.67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51">
        <f t="shared" si="2"/>
        <v>0</v>
      </c>
      <c r="S27" s="223">
        <f t="shared" si="9"/>
        <v>0</v>
      </c>
      <c r="T27" s="51">
        <f t="shared" si="10"/>
        <v>0</v>
      </c>
      <c r="U27" s="223">
        <f t="shared" si="11"/>
        <v>0</v>
      </c>
      <c r="V27" s="223">
        <f t="shared" si="12"/>
        <v>0</v>
      </c>
      <c r="W27" s="223">
        <f t="shared" si="13"/>
        <v>0</v>
      </c>
      <c r="X27" s="223">
        <f t="shared" si="14"/>
        <v>0</v>
      </c>
      <c r="Y27" s="54">
        <f t="shared" si="15"/>
        <v>0</v>
      </c>
      <c r="Z27" s="51" t="str">
        <f t="shared" si="16"/>
        <v/>
      </c>
      <c r="AA27" s="51"/>
      <c r="AB27" s="51"/>
      <c r="AC27" s="51"/>
      <c r="AD27" s="151" t="e">
        <f t="shared" si="17"/>
        <v>#DIV/0!</v>
      </c>
      <c r="AE27" s="151" t="e">
        <f>AF27/(AG27+AT27+AU27+AV27)+AN27</f>
        <v>#DIV/0!</v>
      </c>
      <c r="AF27" s="51">
        <f t="shared" si="3"/>
        <v>0.96709999999999996</v>
      </c>
      <c r="AG27" s="51">
        <f t="shared" si="4"/>
        <v>-7.4550000000000001</v>
      </c>
      <c r="AH27" s="51">
        <f t="shared" si="4"/>
        <v>10.76</v>
      </c>
      <c r="AI27" s="51">
        <f t="shared" si="4"/>
        <v>9.7729999999999997</v>
      </c>
      <c r="AJ27" s="51">
        <f t="shared" si="4"/>
        <v>2.6499999999999999E-2</v>
      </c>
      <c r="AK27" s="51">
        <f t="shared" si="4"/>
        <v>0.55320000000000003</v>
      </c>
      <c r="AL27" s="51">
        <f t="shared" si="4"/>
        <v>0.60270000000000001</v>
      </c>
      <c r="AM27" s="51">
        <f t="shared" si="4"/>
        <v>-0.92959999999999998</v>
      </c>
      <c r="AN27" s="51">
        <f t="shared" si="4"/>
        <v>-2.0299999999999999E-2</v>
      </c>
      <c r="AO27" s="51"/>
      <c r="AP27" s="51" t="e">
        <f t="shared" si="18"/>
        <v>#DIV/0!</v>
      </c>
      <c r="AQ27" s="151">
        <f t="shared" ref="AQ27:AS43" si="20">AQ26</f>
        <v>0</v>
      </c>
      <c r="AR27" s="151" t="e">
        <f t="shared" si="20"/>
        <v>#DIV/0!</v>
      </c>
      <c r="AS27" s="151" t="e">
        <f t="shared" si="20"/>
        <v>#DIV/0!</v>
      </c>
      <c r="AT27" s="151" t="e">
        <f t="shared" si="5"/>
        <v>#DIV/0!</v>
      </c>
      <c r="AU27" s="224">
        <f t="shared" si="6"/>
        <v>3.9510000000000001</v>
      </c>
      <c r="AV27" s="51" t="e">
        <f t="shared" si="7"/>
        <v>#N/A</v>
      </c>
      <c r="AW27" s="51">
        <v>1.45</v>
      </c>
      <c r="AX27" s="54">
        <f t="shared" si="19"/>
        <v>0</v>
      </c>
      <c r="AY27" s="5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ref="J28:J43" si="21">VLOOKUP(I28,AB$2:AC$26,2,FALSE)</f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0.67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51">
        <f t="shared" si="2"/>
        <v>0</v>
      </c>
      <c r="S28" s="223">
        <f t="shared" si="9"/>
        <v>0</v>
      </c>
      <c r="T28" s="51">
        <f t="shared" si="10"/>
        <v>0</v>
      </c>
      <c r="U28" s="223">
        <f t="shared" si="11"/>
        <v>0</v>
      </c>
      <c r="V28" s="223">
        <f t="shared" si="12"/>
        <v>0</v>
      </c>
      <c r="W28" s="223">
        <f t="shared" si="13"/>
        <v>0</v>
      </c>
      <c r="X28" s="223">
        <f t="shared" si="14"/>
        <v>0</v>
      </c>
      <c r="Y28" s="54">
        <f t="shared" si="15"/>
        <v>0</v>
      </c>
      <c r="Z28" s="51" t="str">
        <f t="shared" si="16"/>
        <v/>
      </c>
      <c r="AA28" s="51"/>
      <c r="AB28" s="51"/>
      <c r="AC28" s="51"/>
      <c r="AD28" s="151" t="e">
        <f t="shared" si="17"/>
        <v>#DIV/0!</v>
      </c>
      <c r="AE28" s="151" t="e">
        <f>AF28/(AG28+AT28+AU28+AV28)+AN28</f>
        <v>#DIV/0!</v>
      </c>
      <c r="AF28" s="51">
        <f t="shared" si="3"/>
        <v>0.96709999999999996</v>
      </c>
      <c r="AG28" s="51">
        <f t="shared" si="4"/>
        <v>-7.4550000000000001</v>
      </c>
      <c r="AH28" s="51">
        <f t="shared" si="4"/>
        <v>10.76</v>
      </c>
      <c r="AI28" s="51">
        <f t="shared" si="4"/>
        <v>9.7729999999999997</v>
      </c>
      <c r="AJ28" s="51">
        <f t="shared" si="4"/>
        <v>2.6499999999999999E-2</v>
      </c>
      <c r="AK28" s="51">
        <f t="shared" si="4"/>
        <v>0.55320000000000003</v>
      </c>
      <c r="AL28" s="51">
        <f t="shared" si="4"/>
        <v>0.60270000000000001</v>
      </c>
      <c r="AM28" s="51">
        <f t="shared" si="4"/>
        <v>-0.92959999999999998</v>
      </c>
      <c r="AN28" s="51">
        <f t="shared" si="4"/>
        <v>-2.0299999999999999E-2</v>
      </c>
      <c r="AO28" s="51"/>
      <c r="AP28" s="51" t="e">
        <f t="shared" si="18"/>
        <v>#DIV/0!</v>
      </c>
      <c r="AQ28" s="151">
        <f t="shared" si="20"/>
        <v>0</v>
      </c>
      <c r="AR28" s="151" t="e">
        <f t="shared" si="20"/>
        <v>#DIV/0!</v>
      </c>
      <c r="AS28" s="151" t="e">
        <f t="shared" si="20"/>
        <v>#DIV/0!</v>
      </c>
      <c r="AT28" s="151" t="e">
        <f t="shared" si="5"/>
        <v>#DIV/0!</v>
      </c>
      <c r="AU28" s="224">
        <f t="shared" si="6"/>
        <v>3.9510000000000001</v>
      </c>
      <c r="AV28" s="51" t="e">
        <f t="shared" si="7"/>
        <v>#N/A</v>
      </c>
      <c r="AW28" s="51">
        <v>1.45</v>
      </c>
      <c r="AX28" s="54">
        <f t="shared" si="19"/>
        <v>0</v>
      </c>
      <c r="AY28" s="5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21"/>
        <v>0</v>
      </c>
      <c r="K29" s="51">
        <v>0</v>
      </c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0.67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51">
        <f t="shared" si="2"/>
        <v>0</v>
      </c>
      <c r="S29" s="223">
        <f t="shared" si="9"/>
        <v>0</v>
      </c>
      <c r="T29" s="51">
        <f t="shared" si="10"/>
        <v>0</v>
      </c>
      <c r="U29" s="223">
        <f t="shared" si="11"/>
        <v>0</v>
      </c>
      <c r="V29" s="223">
        <f t="shared" si="12"/>
        <v>0</v>
      </c>
      <c r="W29" s="223">
        <f t="shared" si="13"/>
        <v>0</v>
      </c>
      <c r="X29" s="223">
        <f t="shared" si="14"/>
        <v>0</v>
      </c>
      <c r="Y29" s="54">
        <f t="shared" si="15"/>
        <v>0</v>
      </c>
      <c r="Z29" s="51" t="str">
        <f t="shared" si="16"/>
        <v/>
      </c>
      <c r="AA29" s="51"/>
      <c r="AB29" s="51"/>
      <c r="AC29" s="51"/>
      <c r="AD29" s="151" t="e">
        <f t="shared" si="17"/>
        <v>#DIV/0!</v>
      </c>
      <c r="AE29" s="151" t="e">
        <f>(AF29/(AG29+AT29+AU29+AV29))+AN29</f>
        <v>#DIV/0!</v>
      </c>
      <c r="AF29" s="51">
        <f t="shared" si="3"/>
        <v>0.96709999999999996</v>
      </c>
      <c r="AG29" s="51">
        <f t="shared" si="4"/>
        <v>-7.4550000000000001</v>
      </c>
      <c r="AH29" s="51">
        <f t="shared" si="4"/>
        <v>10.76</v>
      </c>
      <c r="AI29" s="51">
        <f t="shared" si="4"/>
        <v>9.7729999999999997</v>
      </c>
      <c r="AJ29" s="51">
        <f t="shared" si="4"/>
        <v>2.6499999999999999E-2</v>
      </c>
      <c r="AK29" s="51">
        <f t="shared" si="4"/>
        <v>0.55320000000000003</v>
      </c>
      <c r="AL29" s="51">
        <f t="shared" si="4"/>
        <v>0.60270000000000001</v>
      </c>
      <c r="AM29" s="51">
        <f t="shared" si="4"/>
        <v>-0.92959999999999998</v>
      </c>
      <c r="AN29" s="51">
        <f t="shared" si="4"/>
        <v>-2.0299999999999999E-2</v>
      </c>
      <c r="AO29" s="51"/>
      <c r="AP29" s="51" t="e">
        <f t="shared" si="18"/>
        <v>#DIV/0!</v>
      </c>
      <c r="AQ29" s="151">
        <f t="shared" si="20"/>
        <v>0</v>
      </c>
      <c r="AR29" s="151" t="e">
        <f t="shared" si="20"/>
        <v>#DIV/0!</v>
      </c>
      <c r="AS29" s="151" t="e">
        <f t="shared" si="20"/>
        <v>#DIV/0!</v>
      </c>
      <c r="AT29" s="151" t="e">
        <f t="shared" si="5"/>
        <v>#DIV/0!</v>
      </c>
      <c r="AU29" s="224">
        <f t="shared" si="6"/>
        <v>3.9510000000000001</v>
      </c>
      <c r="AV29" s="51" t="e">
        <f t="shared" si="7"/>
        <v>#N/A</v>
      </c>
      <c r="AW29" s="51">
        <v>1.45</v>
      </c>
      <c r="AX29" s="54">
        <f t="shared" si="19"/>
        <v>0</v>
      </c>
      <c r="AY29" s="5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21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0.67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51">
        <f t="shared" si="2"/>
        <v>0</v>
      </c>
      <c r="S30" s="223">
        <f t="shared" si="9"/>
        <v>0</v>
      </c>
      <c r="T30" s="51">
        <f t="shared" si="10"/>
        <v>0</v>
      </c>
      <c r="U30" s="223">
        <f t="shared" si="11"/>
        <v>0</v>
      </c>
      <c r="V30" s="223">
        <f t="shared" si="12"/>
        <v>0</v>
      </c>
      <c r="W30" s="223">
        <f t="shared" si="13"/>
        <v>0</v>
      </c>
      <c r="X30" s="223">
        <f t="shared" si="14"/>
        <v>0</v>
      </c>
      <c r="Y30" s="54">
        <f t="shared" si="15"/>
        <v>0</v>
      </c>
      <c r="Z30" s="51" t="str">
        <f t="shared" si="16"/>
        <v/>
      </c>
      <c r="AA30" s="51"/>
      <c r="AB30" s="51"/>
      <c r="AC30" s="51"/>
      <c r="AD30" s="151" t="e">
        <f t="shared" si="17"/>
        <v>#DIV/0!</v>
      </c>
      <c r="AE30" s="151" t="e">
        <f t="shared" ref="AE30:AE35" si="22">AF30/(AG30+AT30+AU30+AV30)+AN30</f>
        <v>#DIV/0!</v>
      </c>
      <c r="AF30" s="51">
        <f t="shared" si="3"/>
        <v>0.96709999999999996</v>
      </c>
      <c r="AG30" s="51">
        <f t="shared" si="4"/>
        <v>-7.4550000000000001</v>
      </c>
      <c r="AH30" s="51">
        <f t="shared" si="4"/>
        <v>10.76</v>
      </c>
      <c r="AI30" s="51">
        <f t="shared" si="4"/>
        <v>9.7729999999999997</v>
      </c>
      <c r="AJ30" s="51">
        <f t="shared" si="4"/>
        <v>2.6499999999999999E-2</v>
      </c>
      <c r="AK30" s="51">
        <f t="shared" si="4"/>
        <v>0.55320000000000003</v>
      </c>
      <c r="AL30" s="51">
        <f t="shared" si="4"/>
        <v>0.60270000000000001</v>
      </c>
      <c r="AM30" s="51">
        <f t="shared" si="4"/>
        <v>-0.92959999999999998</v>
      </c>
      <c r="AN30" s="51">
        <f t="shared" si="4"/>
        <v>-2.0299999999999999E-2</v>
      </c>
      <c r="AO30" s="51"/>
      <c r="AP30" s="51" t="e">
        <f t="shared" si="18"/>
        <v>#DIV/0!</v>
      </c>
      <c r="AQ30" s="151">
        <f t="shared" si="20"/>
        <v>0</v>
      </c>
      <c r="AR30" s="151" t="e">
        <f t="shared" si="20"/>
        <v>#DIV/0!</v>
      </c>
      <c r="AS30" s="151" t="e">
        <f t="shared" si="20"/>
        <v>#DIV/0!</v>
      </c>
      <c r="AT30" s="151" t="e">
        <f t="shared" si="5"/>
        <v>#DIV/0!</v>
      </c>
      <c r="AU30" s="224">
        <f t="shared" si="6"/>
        <v>3.9510000000000001</v>
      </c>
      <c r="AV30" s="51" t="e">
        <f t="shared" si="7"/>
        <v>#N/A</v>
      </c>
      <c r="AW30" s="51">
        <v>1.45</v>
      </c>
      <c r="AX30" s="54">
        <f t="shared" si="19"/>
        <v>0</v>
      </c>
      <c r="AY30" s="5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21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0.67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51">
        <f t="shared" si="2"/>
        <v>0</v>
      </c>
      <c r="S31" s="223">
        <f t="shared" si="9"/>
        <v>0</v>
      </c>
      <c r="T31" s="51">
        <f t="shared" si="10"/>
        <v>0</v>
      </c>
      <c r="U31" s="223">
        <f t="shared" si="11"/>
        <v>0</v>
      </c>
      <c r="V31" s="223">
        <f t="shared" si="12"/>
        <v>0</v>
      </c>
      <c r="W31" s="223">
        <f t="shared" si="13"/>
        <v>0</v>
      </c>
      <c r="X31" s="223">
        <f t="shared" si="14"/>
        <v>0</v>
      </c>
      <c r="Y31" s="54">
        <f t="shared" si="15"/>
        <v>0</v>
      </c>
      <c r="Z31" s="51" t="str">
        <f t="shared" si="16"/>
        <v/>
      </c>
      <c r="AA31" s="51"/>
      <c r="AB31" s="51"/>
      <c r="AC31" s="51"/>
      <c r="AD31" s="151" t="e">
        <f t="shared" si="17"/>
        <v>#DIV/0!</v>
      </c>
      <c r="AE31" s="151" t="e">
        <f t="shared" si="22"/>
        <v>#DIV/0!</v>
      </c>
      <c r="AF31" s="51">
        <f t="shared" si="3"/>
        <v>0.96709999999999996</v>
      </c>
      <c r="AG31" s="51">
        <f t="shared" si="4"/>
        <v>-7.4550000000000001</v>
      </c>
      <c r="AH31" s="51">
        <f t="shared" si="4"/>
        <v>10.76</v>
      </c>
      <c r="AI31" s="51">
        <f t="shared" si="4"/>
        <v>9.7729999999999997</v>
      </c>
      <c r="AJ31" s="51">
        <f t="shared" si="4"/>
        <v>2.6499999999999999E-2</v>
      </c>
      <c r="AK31" s="51">
        <f t="shared" si="4"/>
        <v>0.55320000000000003</v>
      </c>
      <c r="AL31" s="51">
        <f t="shared" si="4"/>
        <v>0.60270000000000001</v>
      </c>
      <c r="AM31" s="51">
        <f t="shared" si="4"/>
        <v>-0.92959999999999998</v>
      </c>
      <c r="AN31" s="51">
        <f t="shared" si="4"/>
        <v>-2.0299999999999999E-2</v>
      </c>
      <c r="AO31" s="51"/>
      <c r="AP31" s="51" t="e">
        <f t="shared" si="18"/>
        <v>#DIV/0!</v>
      </c>
      <c r="AQ31" s="151">
        <f t="shared" si="20"/>
        <v>0</v>
      </c>
      <c r="AR31" s="151" t="e">
        <f t="shared" si="20"/>
        <v>#DIV/0!</v>
      </c>
      <c r="AS31" s="151" t="e">
        <f t="shared" si="20"/>
        <v>#DIV/0!</v>
      </c>
      <c r="AT31" s="151" t="e">
        <f t="shared" si="5"/>
        <v>#DIV/0!</v>
      </c>
      <c r="AU31" s="224">
        <f t="shared" si="6"/>
        <v>3.9510000000000001</v>
      </c>
      <c r="AV31" s="51" t="e">
        <f t="shared" si="7"/>
        <v>#N/A</v>
      </c>
      <c r="AW31" s="51">
        <v>1.45</v>
      </c>
      <c r="AX31" s="54">
        <f t="shared" si="19"/>
        <v>0</v>
      </c>
      <c r="AY31" s="5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21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0.67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51">
        <f t="shared" si="2"/>
        <v>0</v>
      </c>
      <c r="S32" s="223">
        <f t="shared" si="9"/>
        <v>0</v>
      </c>
      <c r="T32" s="51">
        <f t="shared" si="10"/>
        <v>0</v>
      </c>
      <c r="U32" s="223">
        <f t="shared" si="11"/>
        <v>0</v>
      </c>
      <c r="V32" s="223">
        <f t="shared" si="12"/>
        <v>0</v>
      </c>
      <c r="W32" s="223">
        <f t="shared" si="13"/>
        <v>0</v>
      </c>
      <c r="X32" s="223">
        <f t="shared" si="14"/>
        <v>0</v>
      </c>
      <c r="Y32" s="54">
        <f t="shared" si="15"/>
        <v>0</v>
      </c>
      <c r="Z32" s="51" t="str">
        <f t="shared" si="16"/>
        <v/>
      </c>
      <c r="AA32" s="51"/>
      <c r="AB32" s="51"/>
      <c r="AC32" s="51"/>
      <c r="AD32" s="151" t="e">
        <f t="shared" si="17"/>
        <v>#DIV/0!</v>
      </c>
      <c r="AE32" s="151" t="e">
        <f t="shared" si="22"/>
        <v>#DIV/0!</v>
      </c>
      <c r="AF32" s="51">
        <f t="shared" si="3"/>
        <v>0.96709999999999996</v>
      </c>
      <c r="AG32" s="51">
        <f t="shared" si="4"/>
        <v>-7.4550000000000001</v>
      </c>
      <c r="AH32" s="51">
        <f t="shared" si="4"/>
        <v>10.76</v>
      </c>
      <c r="AI32" s="51">
        <f t="shared" si="4"/>
        <v>9.7729999999999997</v>
      </c>
      <c r="AJ32" s="51">
        <f t="shared" si="4"/>
        <v>2.6499999999999999E-2</v>
      </c>
      <c r="AK32" s="51">
        <f t="shared" si="4"/>
        <v>0.55320000000000003</v>
      </c>
      <c r="AL32" s="51">
        <f t="shared" si="4"/>
        <v>0.60270000000000001</v>
      </c>
      <c r="AM32" s="51">
        <f t="shared" si="4"/>
        <v>-0.92959999999999998</v>
      </c>
      <c r="AN32" s="51">
        <f t="shared" si="4"/>
        <v>-2.0299999999999999E-2</v>
      </c>
      <c r="AO32" s="51"/>
      <c r="AP32" s="51" t="e">
        <f t="shared" si="18"/>
        <v>#DIV/0!</v>
      </c>
      <c r="AQ32" s="151">
        <f t="shared" si="20"/>
        <v>0</v>
      </c>
      <c r="AR32" s="151" t="e">
        <f t="shared" si="20"/>
        <v>#DIV/0!</v>
      </c>
      <c r="AS32" s="151" t="e">
        <f t="shared" si="20"/>
        <v>#DIV/0!</v>
      </c>
      <c r="AT32" s="151" t="e">
        <f t="shared" si="5"/>
        <v>#DIV/0!</v>
      </c>
      <c r="AU32" s="224">
        <f t="shared" si="6"/>
        <v>3.9510000000000001</v>
      </c>
      <c r="AV32" s="51" t="e">
        <f t="shared" si="7"/>
        <v>#N/A</v>
      </c>
      <c r="AW32" s="51">
        <v>1.45</v>
      </c>
      <c r="AX32" s="54">
        <f t="shared" si="19"/>
        <v>0</v>
      </c>
      <c r="AY32" s="5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21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0.67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51">
        <f t="shared" si="2"/>
        <v>0</v>
      </c>
      <c r="S33" s="223">
        <f t="shared" si="9"/>
        <v>0</v>
      </c>
      <c r="T33" s="51">
        <f t="shared" si="10"/>
        <v>0</v>
      </c>
      <c r="U33" s="223">
        <f t="shared" si="11"/>
        <v>0</v>
      </c>
      <c r="V33" s="223">
        <f t="shared" si="12"/>
        <v>0</v>
      </c>
      <c r="W33" s="223">
        <f t="shared" si="13"/>
        <v>0</v>
      </c>
      <c r="X33" s="223">
        <f t="shared" si="14"/>
        <v>0</v>
      </c>
      <c r="Y33" s="54">
        <f t="shared" si="15"/>
        <v>0</v>
      </c>
      <c r="Z33" s="51" t="str">
        <f t="shared" si="16"/>
        <v/>
      </c>
      <c r="AA33" s="51"/>
      <c r="AB33" s="51"/>
      <c r="AC33" s="51"/>
      <c r="AD33" s="151" t="e">
        <f t="shared" si="17"/>
        <v>#DIV/0!</v>
      </c>
      <c r="AE33" s="151" t="e">
        <f t="shared" si="22"/>
        <v>#DIV/0!</v>
      </c>
      <c r="AF33" s="51">
        <f t="shared" si="3"/>
        <v>0.96709999999999996</v>
      </c>
      <c r="AG33" s="51">
        <f t="shared" si="4"/>
        <v>-7.4550000000000001</v>
      </c>
      <c r="AH33" s="51">
        <f t="shared" si="4"/>
        <v>10.76</v>
      </c>
      <c r="AI33" s="51">
        <f t="shared" si="4"/>
        <v>9.7729999999999997</v>
      </c>
      <c r="AJ33" s="51">
        <f t="shared" si="4"/>
        <v>2.6499999999999999E-2</v>
      </c>
      <c r="AK33" s="51">
        <f t="shared" si="4"/>
        <v>0.55320000000000003</v>
      </c>
      <c r="AL33" s="51">
        <f t="shared" si="4"/>
        <v>0.60270000000000001</v>
      </c>
      <c r="AM33" s="51">
        <f t="shared" si="4"/>
        <v>-0.92959999999999998</v>
      </c>
      <c r="AN33" s="51">
        <f t="shared" si="4"/>
        <v>-2.0299999999999999E-2</v>
      </c>
      <c r="AO33" s="51"/>
      <c r="AP33" s="51" t="e">
        <f t="shared" si="18"/>
        <v>#DIV/0!</v>
      </c>
      <c r="AQ33" s="151">
        <f t="shared" si="20"/>
        <v>0</v>
      </c>
      <c r="AR33" s="151" t="e">
        <f t="shared" si="20"/>
        <v>#DIV/0!</v>
      </c>
      <c r="AS33" s="151" t="e">
        <f t="shared" si="20"/>
        <v>#DIV/0!</v>
      </c>
      <c r="AT33" s="151" t="e">
        <f t="shared" si="5"/>
        <v>#DIV/0!</v>
      </c>
      <c r="AU33" s="224">
        <f t="shared" si="6"/>
        <v>3.9510000000000001</v>
      </c>
      <c r="AV33" s="51" t="e">
        <f t="shared" si="7"/>
        <v>#N/A</v>
      </c>
      <c r="AW33" s="51">
        <v>1.45</v>
      </c>
      <c r="AX33" s="54">
        <f t="shared" si="19"/>
        <v>0</v>
      </c>
      <c r="AY33" s="5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21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0.67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51">
        <f t="shared" si="2"/>
        <v>0</v>
      </c>
      <c r="S34" s="223">
        <f t="shared" si="9"/>
        <v>0</v>
      </c>
      <c r="T34" s="51">
        <f t="shared" si="10"/>
        <v>0</v>
      </c>
      <c r="U34" s="223">
        <f t="shared" si="11"/>
        <v>0</v>
      </c>
      <c r="V34" s="223">
        <f t="shared" si="12"/>
        <v>0</v>
      </c>
      <c r="W34" s="223">
        <f t="shared" si="13"/>
        <v>0</v>
      </c>
      <c r="X34" s="223">
        <f t="shared" si="14"/>
        <v>0</v>
      </c>
      <c r="Y34" s="54">
        <f t="shared" si="15"/>
        <v>0</v>
      </c>
      <c r="Z34" s="51" t="str">
        <f t="shared" si="16"/>
        <v/>
      </c>
      <c r="AA34" s="51"/>
      <c r="AB34" s="51"/>
      <c r="AC34" s="51"/>
      <c r="AD34" s="151" t="e">
        <f t="shared" si="17"/>
        <v>#DIV/0!</v>
      </c>
      <c r="AE34" s="151" t="e">
        <f t="shared" si="22"/>
        <v>#DIV/0!</v>
      </c>
      <c r="AF34" s="51">
        <f t="shared" si="3"/>
        <v>0.96709999999999996</v>
      </c>
      <c r="AG34" s="51">
        <f t="shared" si="4"/>
        <v>-7.4550000000000001</v>
      </c>
      <c r="AH34" s="51">
        <f t="shared" si="4"/>
        <v>10.76</v>
      </c>
      <c r="AI34" s="51">
        <f t="shared" si="4"/>
        <v>9.7729999999999997</v>
      </c>
      <c r="AJ34" s="51">
        <f t="shared" si="4"/>
        <v>2.6499999999999999E-2</v>
      </c>
      <c r="AK34" s="51">
        <f t="shared" si="4"/>
        <v>0.55320000000000003</v>
      </c>
      <c r="AL34" s="51">
        <f t="shared" si="4"/>
        <v>0.60270000000000001</v>
      </c>
      <c r="AM34" s="51">
        <f t="shared" si="4"/>
        <v>-0.92959999999999998</v>
      </c>
      <c r="AN34" s="51">
        <f t="shared" si="4"/>
        <v>-2.0299999999999999E-2</v>
      </c>
      <c r="AO34" s="51"/>
      <c r="AP34" s="51" t="e">
        <f t="shared" si="18"/>
        <v>#DIV/0!</v>
      </c>
      <c r="AQ34" s="151">
        <f t="shared" si="20"/>
        <v>0</v>
      </c>
      <c r="AR34" s="151" t="e">
        <f t="shared" si="20"/>
        <v>#DIV/0!</v>
      </c>
      <c r="AS34" s="151" t="e">
        <f t="shared" si="20"/>
        <v>#DIV/0!</v>
      </c>
      <c r="AT34" s="151" t="e">
        <f t="shared" si="5"/>
        <v>#DIV/0!</v>
      </c>
      <c r="AU34" s="224">
        <f t="shared" si="6"/>
        <v>3.9510000000000001</v>
      </c>
      <c r="AV34" s="51" t="e">
        <f t="shared" si="7"/>
        <v>#N/A</v>
      </c>
      <c r="AW34" s="51">
        <v>1.45</v>
      </c>
      <c r="AX34" s="54">
        <f t="shared" si="19"/>
        <v>0</v>
      </c>
      <c r="AY34" s="5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21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0.67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51">
        <f t="shared" si="2"/>
        <v>0</v>
      </c>
      <c r="S35" s="223">
        <f t="shared" si="9"/>
        <v>0</v>
      </c>
      <c r="T35" s="51">
        <f t="shared" si="10"/>
        <v>0</v>
      </c>
      <c r="U35" s="223">
        <f t="shared" si="11"/>
        <v>0</v>
      </c>
      <c r="V35" s="223">
        <f t="shared" si="12"/>
        <v>0</v>
      </c>
      <c r="W35" s="223">
        <f t="shared" si="13"/>
        <v>0</v>
      </c>
      <c r="X35" s="223">
        <f t="shared" si="14"/>
        <v>0</v>
      </c>
      <c r="Y35" s="54">
        <f t="shared" si="15"/>
        <v>0</v>
      </c>
      <c r="Z35" s="51" t="str">
        <f t="shared" si="16"/>
        <v/>
      </c>
      <c r="AA35" s="51"/>
      <c r="AB35" s="51"/>
      <c r="AC35" s="51"/>
      <c r="AD35" s="151" t="e">
        <f t="shared" si="17"/>
        <v>#DIV/0!</v>
      </c>
      <c r="AE35" s="151" t="e">
        <f t="shared" si="22"/>
        <v>#DIV/0!</v>
      </c>
      <c r="AF35" s="51">
        <f t="shared" si="3"/>
        <v>0.96709999999999996</v>
      </c>
      <c r="AG35" s="51">
        <f t="shared" si="4"/>
        <v>-7.4550000000000001</v>
      </c>
      <c r="AH35" s="51">
        <f t="shared" si="4"/>
        <v>10.76</v>
      </c>
      <c r="AI35" s="51">
        <f t="shared" si="4"/>
        <v>9.7729999999999997</v>
      </c>
      <c r="AJ35" s="51">
        <f t="shared" si="4"/>
        <v>2.6499999999999999E-2</v>
      </c>
      <c r="AK35" s="51">
        <f t="shared" si="4"/>
        <v>0.55320000000000003</v>
      </c>
      <c r="AL35" s="51">
        <f t="shared" si="4"/>
        <v>0.60270000000000001</v>
      </c>
      <c r="AM35" s="51">
        <f t="shared" si="4"/>
        <v>-0.92959999999999998</v>
      </c>
      <c r="AN35" s="51">
        <f t="shared" si="4"/>
        <v>-2.0299999999999999E-2</v>
      </c>
      <c r="AO35" s="51"/>
      <c r="AP35" s="51" t="e">
        <f t="shared" si="18"/>
        <v>#DIV/0!</v>
      </c>
      <c r="AQ35" s="151">
        <f t="shared" si="20"/>
        <v>0</v>
      </c>
      <c r="AR35" s="151" t="e">
        <f t="shared" si="20"/>
        <v>#DIV/0!</v>
      </c>
      <c r="AS35" s="151" t="e">
        <f t="shared" si="20"/>
        <v>#DIV/0!</v>
      </c>
      <c r="AT35" s="151" t="e">
        <f t="shared" si="5"/>
        <v>#DIV/0!</v>
      </c>
      <c r="AU35" s="224">
        <f t="shared" si="6"/>
        <v>3.9510000000000001</v>
      </c>
      <c r="AV35" s="51" t="e">
        <f t="shared" si="7"/>
        <v>#N/A</v>
      </c>
      <c r="AW35" s="51">
        <v>1.45</v>
      </c>
      <c r="AX35" s="54">
        <f t="shared" si="19"/>
        <v>0</v>
      </c>
      <c r="AY35" s="5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ref="H36:H42" si="23">IF(AND(B36=W$11,B37=W$11),G36,IF(B36=W$11,G36,G36-R37))</f>
        <v>0</v>
      </c>
      <c r="I36" s="51"/>
      <c r="J36" s="11">
        <f t="shared" si="21"/>
        <v>0</v>
      </c>
      <c r="K36" s="51"/>
      <c r="L36" s="5" t="e">
        <f>IF(C36=X$4,0,'Eingabe Allgemeine Daten'!K$35)</f>
        <v>#N/A</v>
      </c>
      <c r="M36" s="11" t="e">
        <f t="shared" ref="M36:M43" si="24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0.67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51">
        <f t="shared" ref="R36:R42" si="25">IF(B36=W$11,G36+R37,0)</f>
        <v>0</v>
      </c>
      <c r="S36" s="223">
        <f t="shared" si="9"/>
        <v>0</v>
      </c>
      <c r="T36" s="51">
        <f t="shared" si="10"/>
        <v>0</v>
      </c>
      <c r="U36" s="223">
        <f t="shared" si="11"/>
        <v>0</v>
      </c>
      <c r="V36" s="223">
        <f t="shared" si="12"/>
        <v>0</v>
      </c>
      <c r="W36" s="223">
        <f t="shared" si="13"/>
        <v>0</v>
      </c>
      <c r="X36" s="223">
        <f t="shared" si="14"/>
        <v>0</v>
      </c>
      <c r="Y36" s="54">
        <f t="shared" si="15"/>
        <v>0</v>
      </c>
      <c r="Z36" s="51" t="str">
        <f t="shared" si="16"/>
        <v/>
      </c>
      <c r="AA36" s="51"/>
      <c r="AB36" s="51"/>
      <c r="AC36" s="51"/>
      <c r="AD36" s="151" t="e">
        <f t="shared" si="17"/>
        <v>#DIV/0!</v>
      </c>
      <c r="AE36" s="151" t="e">
        <f t="shared" ref="AE36:AE43" si="26">AF36/(AG36+AT36+AU36+AV36)+AN36</f>
        <v>#DIV/0!</v>
      </c>
      <c r="AF36" s="51">
        <f t="shared" ref="AF36:AF43" si="27">IF($A36="AW",AF$4,AF$3)</f>
        <v>0.96709999999999996</v>
      </c>
      <c r="AG36" s="51">
        <f t="shared" si="4"/>
        <v>-7.4550000000000001</v>
      </c>
      <c r="AH36" s="51">
        <f t="shared" si="4"/>
        <v>10.76</v>
      </c>
      <c r="AI36" s="51">
        <f t="shared" si="4"/>
        <v>9.7729999999999997</v>
      </c>
      <c r="AJ36" s="51">
        <f t="shared" si="4"/>
        <v>2.6499999999999999E-2</v>
      </c>
      <c r="AK36" s="51">
        <f t="shared" si="4"/>
        <v>0.55320000000000003</v>
      </c>
      <c r="AL36" s="51">
        <f t="shared" si="4"/>
        <v>0.60270000000000001</v>
      </c>
      <c r="AM36" s="51">
        <f t="shared" si="4"/>
        <v>-0.92959999999999998</v>
      </c>
      <c r="AN36" s="51">
        <f t="shared" si="4"/>
        <v>-2.0299999999999999E-2</v>
      </c>
      <c r="AO36" s="51"/>
      <c r="AP36" s="51" t="e">
        <f t="shared" si="18"/>
        <v>#DIV/0!</v>
      </c>
      <c r="AQ36" s="151">
        <f t="shared" si="20"/>
        <v>0</v>
      </c>
      <c r="AR36" s="151" t="e">
        <f t="shared" si="20"/>
        <v>#DIV/0!</v>
      </c>
      <c r="AS36" s="151" t="e">
        <f t="shared" si="20"/>
        <v>#DIV/0!</v>
      </c>
      <c r="AT36" s="151" t="e">
        <f t="shared" ref="AT36:AT43" si="28">IF(A36="AW",1,POWER(AH36+AS36,AK36))</f>
        <v>#DIV/0!</v>
      </c>
      <c r="AU36" s="224">
        <f t="shared" ref="AU36:AU43" si="29">POWER(AI36+K36,AL36)</f>
        <v>3.9510000000000001</v>
      </c>
      <c r="AV36" s="51" t="e">
        <f t="shared" ref="AV36:AV43" si="30">POWER(AJ36+J36+L36,AM36)</f>
        <v>#N/A</v>
      </c>
      <c r="AW36" s="51">
        <v>1.45</v>
      </c>
      <c r="AX36" s="54">
        <f t="shared" si="19"/>
        <v>0</v>
      </c>
      <c r="AY36" s="5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23"/>
        <v>0</v>
      </c>
      <c r="I37" s="51"/>
      <c r="J37" s="11">
        <f t="shared" si="21"/>
        <v>0</v>
      </c>
      <c r="K37" s="51"/>
      <c r="L37" s="5" t="e">
        <f>IF(C37=X$4,0,'Eingabe Allgemeine Daten'!K$35)</f>
        <v>#N/A</v>
      </c>
      <c r="M37" s="11" t="e">
        <f t="shared" si="24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0.67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51">
        <f t="shared" si="25"/>
        <v>0</v>
      </c>
      <c r="S37" s="223">
        <f t="shared" si="9"/>
        <v>0</v>
      </c>
      <c r="T37" s="51">
        <f t="shared" si="10"/>
        <v>0</v>
      </c>
      <c r="U37" s="223">
        <f t="shared" si="11"/>
        <v>0</v>
      </c>
      <c r="V37" s="223">
        <f t="shared" si="12"/>
        <v>0</v>
      </c>
      <c r="W37" s="223">
        <f t="shared" si="13"/>
        <v>0</v>
      </c>
      <c r="X37" s="223">
        <f t="shared" si="14"/>
        <v>0</v>
      </c>
      <c r="Y37" s="54">
        <f t="shared" si="15"/>
        <v>0</v>
      </c>
      <c r="Z37" s="51" t="str">
        <f t="shared" si="16"/>
        <v/>
      </c>
      <c r="AA37" s="51"/>
      <c r="AB37" s="51"/>
      <c r="AC37" s="51"/>
      <c r="AD37" s="151" t="e">
        <f t="shared" si="17"/>
        <v>#DIV/0!</v>
      </c>
      <c r="AE37" s="151" t="e">
        <f t="shared" si="26"/>
        <v>#DIV/0!</v>
      </c>
      <c r="AF37" s="51">
        <f t="shared" si="27"/>
        <v>0.96709999999999996</v>
      </c>
      <c r="AG37" s="51">
        <f t="shared" si="4"/>
        <v>-7.4550000000000001</v>
      </c>
      <c r="AH37" s="51">
        <f t="shared" si="4"/>
        <v>10.76</v>
      </c>
      <c r="AI37" s="51">
        <f t="shared" si="4"/>
        <v>9.7729999999999997</v>
      </c>
      <c r="AJ37" s="51">
        <f t="shared" si="4"/>
        <v>2.6499999999999999E-2</v>
      </c>
      <c r="AK37" s="51">
        <f t="shared" si="4"/>
        <v>0.55320000000000003</v>
      </c>
      <c r="AL37" s="51">
        <f t="shared" si="4"/>
        <v>0.60270000000000001</v>
      </c>
      <c r="AM37" s="51">
        <f t="shared" si="4"/>
        <v>-0.92959999999999998</v>
      </c>
      <c r="AN37" s="51">
        <f t="shared" si="4"/>
        <v>-2.0299999999999999E-2</v>
      </c>
      <c r="AO37" s="51"/>
      <c r="AP37" s="51" t="e">
        <f t="shared" si="18"/>
        <v>#DIV/0!</v>
      </c>
      <c r="AQ37" s="151">
        <f t="shared" si="20"/>
        <v>0</v>
      </c>
      <c r="AR37" s="151" t="e">
        <f t="shared" si="20"/>
        <v>#DIV/0!</v>
      </c>
      <c r="AS37" s="151" t="e">
        <f t="shared" si="20"/>
        <v>#DIV/0!</v>
      </c>
      <c r="AT37" s="151" t="e">
        <f t="shared" si="28"/>
        <v>#DIV/0!</v>
      </c>
      <c r="AU37" s="224">
        <f t="shared" si="29"/>
        <v>3.9510000000000001</v>
      </c>
      <c r="AV37" s="51" t="e">
        <f t="shared" si="30"/>
        <v>#N/A</v>
      </c>
      <c r="AW37" s="51">
        <v>1.45</v>
      </c>
      <c r="AX37" s="54">
        <f t="shared" si="19"/>
        <v>0</v>
      </c>
      <c r="AY37" s="5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23"/>
        <v>0</v>
      </c>
      <c r="I38" s="51"/>
      <c r="J38" s="11">
        <f t="shared" si="21"/>
        <v>0</v>
      </c>
      <c r="K38" s="51"/>
      <c r="L38" s="5" t="e">
        <f>IF(C38=X$4,0,'Eingabe Allgemeine Daten'!K$35)</f>
        <v>#N/A</v>
      </c>
      <c r="M38" s="11" t="e">
        <f t="shared" si="24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0.67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51">
        <f t="shared" si="25"/>
        <v>0</v>
      </c>
      <c r="S38" s="223">
        <f t="shared" si="9"/>
        <v>0</v>
      </c>
      <c r="T38" s="51">
        <f t="shared" si="10"/>
        <v>0</v>
      </c>
      <c r="U38" s="223">
        <f t="shared" si="11"/>
        <v>0</v>
      </c>
      <c r="V38" s="223">
        <f t="shared" si="12"/>
        <v>0</v>
      </c>
      <c r="W38" s="223">
        <f t="shared" si="13"/>
        <v>0</v>
      </c>
      <c r="X38" s="223">
        <f t="shared" si="14"/>
        <v>0</v>
      </c>
      <c r="Y38" s="54">
        <f t="shared" si="15"/>
        <v>0</v>
      </c>
      <c r="Z38" s="51" t="str">
        <f t="shared" si="16"/>
        <v/>
      </c>
      <c r="AA38" s="51"/>
      <c r="AB38" s="51"/>
      <c r="AC38" s="51"/>
      <c r="AD38" s="151" t="e">
        <f t="shared" si="17"/>
        <v>#DIV/0!</v>
      </c>
      <c r="AE38" s="151" t="e">
        <f t="shared" si="26"/>
        <v>#DIV/0!</v>
      </c>
      <c r="AF38" s="51">
        <f t="shared" si="27"/>
        <v>0.96709999999999996</v>
      </c>
      <c r="AG38" s="51">
        <f t="shared" si="4"/>
        <v>-7.4550000000000001</v>
      </c>
      <c r="AH38" s="51">
        <f t="shared" si="4"/>
        <v>10.76</v>
      </c>
      <c r="AI38" s="51">
        <f t="shared" si="4"/>
        <v>9.7729999999999997</v>
      </c>
      <c r="AJ38" s="51">
        <f t="shared" si="4"/>
        <v>2.6499999999999999E-2</v>
      </c>
      <c r="AK38" s="51">
        <f t="shared" si="4"/>
        <v>0.55320000000000003</v>
      </c>
      <c r="AL38" s="51">
        <f t="shared" si="4"/>
        <v>0.60270000000000001</v>
      </c>
      <c r="AM38" s="51">
        <f t="shared" si="4"/>
        <v>-0.92959999999999998</v>
      </c>
      <c r="AN38" s="51">
        <f t="shared" si="4"/>
        <v>-2.0299999999999999E-2</v>
      </c>
      <c r="AO38" s="51"/>
      <c r="AP38" s="51" t="e">
        <f t="shared" si="18"/>
        <v>#DIV/0!</v>
      </c>
      <c r="AQ38" s="151">
        <f t="shared" si="20"/>
        <v>0</v>
      </c>
      <c r="AR38" s="151" t="e">
        <f t="shared" si="20"/>
        <v>#DIV/0!</v>
      </c>
      <c r="AS38" s="151" t="e">
        <f t="shared" si="20"/>
        <v>#DIV/0!</v>
      </c>
      <c r="AT38" s="151" t="e">
        <f t="shared" si="28"/>
        <v>#DIV/0!</v>
      </c>
      <c r="AU38" s="224">
        <f t="shared" si="29"/>
        <v>3.9510000000000001</v>
      </c>
      <c r="AV38" s="51" t="e">
        <f t="shared" si="30"/>
        <v>#N/A</v>
      </c>
      <c r="AW38" s="51">
        <v>1.45</v>
      </c>
      <c r="AX38" s="54">
        <f t="shared" si="19"/>
        <v>0</v>
      </c>
      <c r="AY38" s="5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23"/>
        <v>0</v>
      </c>
      <c r="I39" s="51"/>
      <c r="J39" s="11">
        <f t="shared" si="21"/>
        <v>0</v>
      </c>
      <c r="K39" s="51"/>
      <c r="L39" s="5" t="e">
        <f>IF(C39=X$4,0,'Eingabe Allgemeine Daten'!K$35)</f>
        <v>#N/A</v>
      </c>
      <c r="M39" s="11" t="e">
        <f t="shared" si="24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0.67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51">
        <f t="shared" si="25"/>
        <v>0</v>
      </c>
      <c r="S39" s="223">
        <f t="shared" si="9"/>
        <v>0</v>
      </c>
      <c r="T39" s="51">
        <f t="shared" si="10"/>
        <v>0</v>
      </c>
      <c r="U39" s="223">
        <f t="shared" si="11"/>
        <v>0</v>
      </c>
      <c r="V39" s="223">
        <f t="shared" si="12"/>
        <v>0</v>
      </c>
      <c r="W39" s="223">
        <f t="shared" si="13"/>
        <v>0</v>
      </c>
      <c r="X39" s="223">
        <f t="shared" si="14"/>
        <v>0</v>
      </c>
      <c r="Y39" s="54">
        <f t="shared" si="15"/>
        <v>0</v>
      </c>
      <c r="Z39" s="51" t="str">
        <f t="shared" si="16"/>
        <v/>
      </c>
      <c r="AA39" s="51"/>
      <c r="AB39" s="51"/>
      <c r="AC39" s="51"/>
      <c r="AD39" s="151" t="e">
        <f t="shared" si="17"/>
        <v>#DIV/0!</v>
      </c>
      <c r="AE39" s="151" t="e">
        <f t="shared" si="26"/>
        <v>#DIV/0!</v>
      </c>
      <c r="AF39" s="51">
        <f t="shared" si="27"/>
        <v>0.96709999999999996</v>
      </c>
      <c r="AG39" s="51">
        <f t="shared" si="4"/>
        <v>-7.4550000000000001</v>
      </c>
      <c r="AH39" s="51">
        <f t="shared" si="4"/>
        <v>10.76</v>
      </c>
      <c r="AI39" s="51">
        <f t="shared" si="4"/>
        <v>9.7729999999999997</v>
      </c>
      <c r="AJ39" s="51">
        <f t="shared" si="4"/>
        <v>2.6499999999999999E-2</v>
      </c>
      <c r="AK39" s="51">
        <f t="shared" si="4"/>
        <v>0.55320000000000003</v>
      </c>
      <c r="AL39" s="51">
        <f t="shared" si="4"/>
        <v>0.60270000000000001</v>
      </c>
      <c r="AM39" s="51">
        <f t="shared" si="4"/>
        <v>-0.92959999999999998</v>
      </c>
      <c r="AN39" s="51">
        <f t="shared" si="4"/>
        <v>-2.0299999999999999E-2</v>
      </c>
      <c r="AO39" s="51"/>
      <c r="AP39" s="51" t="e">
        <f t="shared" si="18"/>
        <v>#DIV/0!</v>
      </c>
      <c r="AQ39" s="151">
        <f t="shared" si="20"/>
        <v>0</v>
      </c>
      <c r="AR39" s="151" t="e">
        <f t="shared" si="20"/>
        <v>#DIV/0!</v>
      </c>
      <c r="AS39" s="151" t="e">
        <f t="shared" si="20"/>
        <v>#DIV/0!</v>
      </c>
      <c r="AT39" s="151" t="e">
        <f t="shared" si="28"/>
        <v>#DIV/0!</v>
      </c>
      <c r="AU39" s="224">
        <f t="shared" si="29"/>
        <v>3.9510000000000001</v>
      </c>
      <c r="AV39" s="51" t="e">
        <f t="shared" si="30"/>
        <v>#N/A</v>
      </c>
      <c r="AW39" s="51">
        <v>1.45</v>
      </c>
      <c r="AX39" s="54">
        <f t="shared" si="19"/>
        <v>0</v>
      </c>
      <c r="AY39" s="5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23"/>
        <v>0</v>
      </c>
      <c r="I40" s="51"/>
      <c r="J40" s="11">
        <f t="shared" si="21"/>
        <v>0</v>
      </c>
      <c r="K40" s="51"/>
      <c r="L40" s="5" t="e">
        <f>IF(C40=X$4,0,'Eingabe Allgemeine Daten'!K$35)</f>
        <v>#N/A</v>
      </c>
      <c r="M40" s="11" t="e">
        <f t="shared" si="24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0.67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51">
        <f t="shared" si="25"/>
        <v>0</v>
      </c>
      <c r="S40" s="223">
        <f t="shared" si="9"/>
        <v>0</v>
      </c>
      <c r="T40" s="51">
        <f t="shared" si="10"/>
        <v>0</v>
      </c>
      <c r="U40" s="223">
        <f t="shared" si="11"/>
        <v>0</v>
      </c>
      <c r="V40" s="223">
        <f t="shared" si="12"/>
        <v>0</v>
      </c>
      <c r="W40" s="223">
        <f t="shared" si="13"/>
        <v>0</v>
      </c>
      <c r="X40" s="223">
        <f t="shared" si="14"/>
        <v>0</v>
      </c>
      <c r="Y40" s="54">
        <f t="shared" si="15"/>
        <v>0</v>
      </c>
      <c r="Z40" s="51" t="str">
        <f t="shared" si="16"/>
        <v/>
      </c>
      <c r="AA40" s="51"/>
      <c r="AB40" s="51"/>
      <c r="AC40" s="51"/>
      <c r="AD40" s="151" t="e">
        <f t="shared" si="17"/>
        <v>#DIV/0!</v>
      </c>
      <c r="AE40" s="151" t="e">
        <f t="shared" si="26"/>
        <v>#DIV/0!</v>
      </c>
      <c r="AF40" s="51">
        <f t="shared" si="27"/>
        <v>0.96709999999999996</v>
      </c>
      <c r="AG40" s="51">
        <f t="shared" si="4"/>
        <v>-7.4550000000000001</v>
      </c>
      <c r="AH40" s="51">
        <f t="shared" si="4"/>
        <v>10.76</v>
      </c>
      <c r="AI40" s="51">
        <f t="shared" si="4"/>
        <v>9.7729999999999997</v>
      </c>
      <c r="AJ40" s="51">
        <f t="shared" si="4"/>
        <v>2.6499999999999999E-2</v>
      </c>
      <c r="AK40" s="51">
        <f t="shared" si="4"/>
        <v>0.55320000000000003</v>
      </c>
      <c r="AL40" s="51">
        <f t="shared" si="4"/>
        <v>0.60270000000000001</v>
      </c>
      <c r="AM40" s="51">
        <f t="shared" si="4"/>
        <v>-0.92959999999999998</v>
      </c>
      <c r="AN40" s="51">
        <f t="shared" si="4"/>
        <v>-2.0299999999999999E-2</v>
      </c>
      <c r="AO40" s="51"/>
      <c r="AP40" s="51" t="e">
        <f t="shared" si="18"/>
        <v>#DIV/0!</v>
      </c>
      <c r="AQ40" s="151">
        <f t="shared" si="20"/>
        <v>0</v>
      </c>
      <c r="AR40" s="151" t="e">
        <f t="shared" si="20"/>
        <v>#DIV/0!</v>
      </c>
      <c r="AS40" s="151" t="e">
        <f t="shared" si="20"/>
        <v>#DIV/0!</v>
      </c>
      <c r="AT40" s="151" t="e">
        <f t="shared" si="28"/>
        <v>#DIV/0!</v>
      </c>
      <c r="AU40" s="224">
        <f t="shared" si="29"/>
        <v>3.9510000000000001</v>
      </c>
      <c r="AV40" s="51" t="e">
        <f t="shared" si="30"/>
        <v>#N/A</v>
      </c>
      <c r="AW40" s="51">
        <v>1.45</v>
      </c>
      <c r="AX40" s="54">
        <f t="shared" si="19"/>
        <v>0</v>
      </c>
      <c r="AY40" s="5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23"/>
        <v>0</v>
      </c>
      <c r="I41" s="51"/>
      <c r="J41" s="11">
        <f t="shared" si="21"/>
        <v>0</v>
      </c>
      <c r="K41" s="51"/>
      <c r="L41" s="5" t="e">
        <f>IF(C41=X$4,0,'Eingabe Allgemeine Daten'!K$35)</f>
        <v>#N/A</v>
      </c>
      <c r="M41" s="11" t="e">
        <f t="shared" si="24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0.67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51">
        <f t="shared" si="25"/>
        <v>0</v>
      </c>
      <c r="S41" s="223">
        <f t="shared" si="9"/>
        <v>0</v>
      </c>
      <c r="T41" s="51">
        <f t="shared" si="10"/>
        <v>0</v>
      </c>
      <c r="U41" s="223">
        <f t="shared" si="11"/>
        <v>0</v>
      </c>
      <c r="V41" s="223">
        <f t="shared" si="12"/>
        <v>0</v>
      </c>
      <c r="W41" s="223">
        <f t="shared" si="13"/>
        <v>0</v>
      </c>
      <c r="X41" s="223">
        <f t="shared" si="14"/>
        <v>0</v>
      </c>
      <c r="Y41" s="54">
        <f t="shared" si="15"/>
        <v>0</v>
      </c>
      <c r="Z41" s="51" t="str">
        <f t="shared" si="16"/>
        <v/>
      </c>
      <c r="AA41" s="51"/>
      <c r="AB41" s="51"/>
      <c r="AC41" s="51"/>
      <c r="AD41" s="151" t="e">
        <f t="shared" si="17"/>
        <v>#DIV/0!</v>
      </c>
      <c r="AE41" s="151" t="e">
        <f t="shared" si="26"/>
        <v>#DIV/0!</v>
      </c>
      <c r="AF41" s="51">
        <f t="shared" si="27"/>
        <v>0.96709999999999996</v>
      </c>
      <c r="AG41" s="51">
        <f t="shared" ref="AG41:AN43" si="31">IF($A41="AW",AG$4,AG$3)</f>
        <v>-7.4550000000000001</v>
      </c>
      <c r="AH41" s="51">
        <f t="shared" si="31"/>
        <v>10.76</v>
      </c>
      <c r="AI41" s="51">
        <f t="shared" si="31"/>
        <v>9.7729999999999997</v>
      </c>
      <c r="AJ41" s="51">
        <f t="shared" si="31"/>
        <v>2.6499999999999999E-2</v>
      </c>
      <c r="AK41" s="51">
        <f t="shared" si="31"/>
        <v>0.55320000000000003</v>
      </c>
      <c r="AL41" s="51">
        <f t="shared" si="31"/>
        <v>0.60270000000000001</v>
      </c>
      <c r="AM41" s="51">
        <f t="shared" si="31"/>
        <v>-0.92959999999999998</v>
      </c>
      <c r="AN41" s="51">
        <f t="shared" si="31"/>
        <v>-2.0299999999999999E-2</v>
      </c>
      <c r="AO41" s="51"/>
      <c r="AP41" s="51" t="e">
        <f t="shared" si="18"/>
        <v>#DIV/0!</v>
      </c>
      <c r="AQ41" s="151">
        <f t="shared" si="20"/>
        <v>0</v>
      </c>
      <c r="AR41" s="151" t="e">
        <f t="shared" si="20"/>
        <v>#DIV/0!</v>
      </c>
      <c r="AS41" s="151" t="e">
        <f t="shared" si="20"/>
        <v>#DIV/0!</v>
      </c>
      <c r="AT41" s="151" t="e">
        <f t="shared" si="28"/>
        <v>#DIV/0!</v>
      </c>
      <c r="AU41" s="224">
        <f t="shared" si="29"/>
        <v>3.9510000000000001</v>
      </c>
      <c r="AV41" s="51" t="e">
        <f t="shared" si="30"/>
        <v>#N/A</v>
      </c>
      <c r="AW41" s="51">
        <v>1.45</v>
      </c>
      <c r="AX41" s="54">
        <f t="shared" si="19"/>
        <v>0</v>
      </c>
      <c r="AY41" s="5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23"/>
        <v>0</v>
      </c>
      <c r="I42" s="51"/>
      <c r="J42" s="11">
        <f t="shared" si="21"/>
        <v>0</v>
      </c>
      <c r="K42" s="51"/>
      <c r="L42" s="5" t="e">
        <f>IF(C42=X$4,0,'Eingabe Allgemeine Daten'!K$35)</f>
        <v>#N/A</v>
      </c>
      <c r="M42" s="11" t="e">
        <f t="shared" si="24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0.67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51">
        <f t="shared" si="25"/>
        <v>0</v>
      </c>
      <c r="S42" s="223">
        <f t="shared" si="9"/>
        <v>0</v>
      </c>
      <c r="T42" s="51">
        <f t="shared" si="10"/>
        <v>0</v>
      </c>
      <c r="U42" s="223">
        <f t="shared" si="11"/>
        <v>0</v>
      </c>
      <c r="V42" s="223">
        <f t="shared" si="12"/>
        <v>0</v>
      </c>
      <c r="W42" s="223">
        <f t="shared" si="13"/>
        <v>0</v>
      </c>
      <c r="X42" s="223">
        <f t="shared" si="14"/>
        <v>0</v>
      </c>
      <c r="Y42" s="54">
        <f t="shared" si="15"/>
        <v>0</v>
      </c>
      <c r="Z42" s="51" t="str">
        <f t="shared" si="16"/>
        <v/>
      </c>
      <c r="AA42" s="51"/>
      <c r="AB42" s="51"/>
      <c r="AC42" s="51"/>
      <c r="AD42" s="151" t="e">
        <f t="shared" si="17"/>
        <v>#DIV/0!</v>
      </c>
      <c r="AE42" s="151" t="e">
        <f t="shared" si="26"/>
        <v>#DIV/0!</v>
      </c>
      <c r="AF42" s="51">
        <f t="shared" si="27"/>
        <v>0.96709999999999996</v>
      </c>
      <c r="AG42" s="51">
        <f t="shared" si="31"/>
        <v>-7.4550000000000001</v>
      </c>
      <c r="AH42" s="51">
        <f t="shared" si="31"/>
        <v>10.76</v>
      </c>
      <c r="AI42" s="51">
        <f t="shared" si="31"/>
        <v>9.7729999999999997</v>
      </c>
      <c r="AJ42" s="51">
        <f t="shared" si="31"/>
        <v>2.6499999999999999E-2</v>
      </c>
      <c r="AK42" s="51">
        <f t="shared" si="31"/>
        <v>0.55320000000000003</v>
      </c>
      <c r="AL42" s="51">
        <f t="shared" si="31"/>
        <v>0.60270000000000001</v>
      </c>
      <c r="AM42" s="51">
        <f t="shared" si="31"/>
        <v>-0.92959999999999998</v>
      </c>
      <c r="AN42" s="51">
        <f t="shared" si="31"/>
        <v>-2.0299999999999999E-2</v>
      </c>
      <c r="AO42" s="51"/>
      <c r="AP42" s="51" t="e">
        <f t="shared" si="18"/>
        <v>#DIV/0!</v>
      </c>
      <c r="AQ42" s="151">
        <f t="shared" si="20"/>
        <v>0</v>
      </c>
      <c r="AR42" s="151" t="e">
        <f t="shared" si="20"/>
        <v>#DIV/0!</v>
      </c>
      <c r="AS42" s="151" t="e">
        <f t="shared" si="20"/>
        <v>#DIV/0!</v>
      </c>
      <c r="AT42" s="151" t="e">
        <f t="shared" si="28"/>
        <v>#DIV/0!</v>
      </c>
      <c r="AU42" s="224">
        <f t="shared" si="29"/>
        <v>3.9510000000000001</v>
      </c>
      <c r="AV42" s="51" t="e">
        <f t="shared" si="30"/>
        <v>#N/A</v>
      </c>
      <c r="AW42" s="51">
        <v>1.45</v>
      </c>
      <c r="AX42" s="54">
        <f t="shared" si="19"/>
        <v>0</v>
      </c>
      <c r="AY42" s="5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21"/>
        <v>0</v>
      </c>
      <c r="K43" s="51"/>
      <c r="L43" s="5" t="e">
        <f>IF(C43=X$4,0,'Eingabe Allgemeine Daten'!K$35)</f>
        <v>#N/A</v>
      </c>
      <c r="M43" s="11" t="e">
        <f t="shared" si="24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0.67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51">
        <f>IF(B43=W$11,G43+R44,0)</f>
        <v>0</v>
      </c>
      <c r="S43" s="223">
        <f t="shared" si="9"/>
        <v>0</v>
      </c>
      <c r="T43" s="51">
        <f t="shared" si="10"/>
        <v>0</v>
      </c>
      <c r="U43" s="223">
        <f t="shared" si="11"/>
        <v>0</v>
      </c>
      <c r="V43" s="223">
        <f t="shared" si="12"/>
        <v>0</v>
      </c>
      <c r="W43" s="223">
        <f t="shared" si="13"/>
        <v>0</v>
      </c>
      <c r="X43" s="223">
        <f t="shared" si="14"/>
        <v>0</v>
      </c>
      <c r="Y43" s="54">
        <f t="shared" si="15"/>
        <v>0</v>
      </c>
      <c r="Z43" s="51" t="str">
        <f t="shared" si="16"/>
        <v/>
      </c>
      <c r="AA43" s="51"/>
      <c r="AB43" s="51"/>
      <c r="AC43" s="51"/>
      <c r="AD43" s="151" t="e">
        <f t="shared" si="17"/>
        <v>#DIV/0!</v>
      </c>
      <c r="AE43" s="151" t="e">
        <f t="shared" si="26"/>
        <v>#DIV/0!</v>
      </c>
      <c r="AF43" s="51">
        <f t="shared" si="27"/>
        <v>0.96709999999999996</v>
      </c>
      <c r="AG43" s="51">
        <f t="shared" si="31"/>
        <v>-7.4550000000000001</v>
      </c>
      <c r="AH43" s="51">
        <f t="shared" si="31"/>
        <v>10.76</v>
      </c>
      <c r="AI43" s="51">
        <f t="shared" si="31"/>
        <v>9.7729999999999997</v>
      </c>
      <c r="AJ43" s="51">
        <f t="shared" si="31"/>
        <v>2.6499999999999999E-2</v>
      </c>
      <c r="AK43" s="51">
        <f t="shared" si="31"/>
        <v>0.55320000000000003</v>
      </c>
      <c r="AL43" s="51">
        <f t="shared" si="31"/>
        <v>0.60270000000000001</v>
      </c>
      <c r="AM43" s="51">
        <f t="shared" si="31"/>
        <v>-0.92959999999999998</v>
      </c>
      <c r="AN43" s="51">
        <f t="shared" si="31"/>
        <v>-2.0299999999999999E-2</v>
      </c>
      <c r="AO43" s="51"/>
      <c r="AP43" s="51" t="e">
        <f t="shared" si="18"/>
        <v>#DIV/0!</v>
      </c>
      <c r="AQ43" s="151">
        <f t="shared" si="20"/>
        <v>0</v>
      </c>
      <c r="AR43" s="151" t="e">
        <f t="shared" si="20"/>
        <v>#DIV/0!</v>
      </c>
      <c r="AS43" s="151" t="e">
        <f t="shared" si="20"/>
        <v>#DIV/0!</v>
      </c>
      <c r="AT43" s="151" t="e">
        <f t="shared" si="28"/>
        <v>#DIV/0!</v>
      </c>
      <c r="AU43" s="224">
        <f t="shared" si="29"/>
        <v>3.9510000000000001</v>
      </c>
      <c r="AV43" s="51" t="e">
        <f t="shared" si="30"/>
        <v>#N/A</v>
      </c>
      <c r="AW43" s="51">
        <v>1.45</v>
      </c>
      <c r="AX43" s="54">
        <f t="shared" si="19"/>
        <v>0</v>
      </c>
      <c r="AY43" s="5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1"/>
      <c r="S44" s="223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51"/>
      <c r="S45" s="223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223" t="e">
        <f>SUM(Q25:Q43)</f>
        <v>#N/A</v>
      </c>
      <c r="S46" s="223">
        <f t="shared" ref="S46:Y46" si="32">SUM(S25:S44)</f>
        <v>0</v>
      </c>
      <c r="T46" s="223">
        <f t="shared" si="32"/>
        <v>0</v>
      </c>
      <c r="U46" s="223">
        <f t="shared" si="32"/>
        <v>0</v>
      </c>
      <c r="V46" s="223">
        <f t="shared" si="32"/>
        <v>0</v>
      </c>
      <c r="W46" s="223">
        <f t="shared" si="32"/>
        <v>0</v>
      </c>
      <c r="X46" s="223">
        <f t="shared" si="32"/>
        <v>0</v>
      </c>
      <c r="Y46" s="54">
        <f t="shared" si="32"/>
        <v>0</v>
      </c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51"/>
      <c r="S47" s="223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51" t="s">
        <v>6729</v>
      </c>
      <c r="S48" s="51">
        <v>17</v>
      </c>
      <c r="T48" s="51" t="e">
        <f>MAX(T50+0,T60-T61)*(C3-'Eingabe Allgemeine Daten'!B33)+T64*(C3-T65)+T62*(C3-M17)</f>
        <v>#N/A</v>
      </c>
      <c r="U48" s="51"/>
      <c r="V48" s="51" t="e">
        <f>MAX(T50+0,T60-T61)*(C3-'Eingabe Allgemeine Daten'!B33)*0.34</f>
        <v>#N/A</v>
      </c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</row>
    <row r="49" spans="1:51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16" t="e">
        <f>SUM(O46:P48)</f>
        <v>#N/A</v>
      </c>
      <c r="Q49" s="5" t="s">
        <v>6583</v>
      </c>
      <c r="R49" s="51" t="s">
        <v>6728</v>
      </c>
      <c r="S49" s="223"/>
      <c r="T49" s="51" t="e">
        <f>T48*0.34</f>
        <v>#N/A</v>
      </c>
      <c r="U49" s="51"/>
      <c r="V49" s="51">
        <f>T64*(C3-T65)*0.34</f>
        <v>0</v>
      </c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</row>
    <row r="50" spans="1:51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1" t="s">
        <v>6721</v>
      </c>
      <c r="S50" s="223">
        <v>18</v>
      </c>
      <c r="T50" s="51" t="e">
        <f>(T57/T58)*MIN(T58,T51*2)+(T58-T57)/T58*T51</f>
        <v>#N/A</v>
      </c>
      <c r="U50" s="51"/>
      <c r="V50" s="51">
        <f>T62*(C3-T66)*0.34</f>
        <v>0</v>
      </c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</row>
    <row r="51" spans="1:51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51" t="s">
        <v>6688</v>
      </c>
      <c r="S51" s="223">
        <v>19</v>
      </c>
      <c r="T51" s="151" t="e">
        <f>W51+W52</f>
        <v>#N/A</v>
      </c>
      <c r="U51" s="51" t="s">
        <v>6748</v>
      </c>
      <c r="V51" s="51">
        <f>T67*T60-T61</f>
        <v>0</v>
      </c>
      <c r="W51" s="151" t="e">
        <f>Zusammenstellung!Z25*T52/T53</f>
        <v>#N/A</v>
      </c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</row>
    <row r="52" spans="1:51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1" t="s">
        <v>6716</v>
      </c>
      <c r="S52" s="223"/>
      <c r="T52" s="151">
        <f>Y46</f>
        <v>0</v>
      </c>
      <c r="U52" s="51"/>
      <c r="V52" s="51"/>
      <c r="W52" s="51">
        <f>IF(T56=0,0,Zusammenstellung!Z25*T52/T53+T54*T55/T56)</f>
        <v>0</v>
      </c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</row>
    <row r="53" spans="1:51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1" t="s">
        <v>6691</v>
      </c>
      <c r="S53" s="223"/>
      <c r="T53" s="54">
        <f>Zusammenstellung!Z34</f>
        <v>0</v>
      </c>
      <c r="U53" s="51"/>
      <c r="V53" s="223" t="e">
        <f>MAX(T50+0,T60-T61)</f>
        <v>#N/A</v>
      </c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</row>
    <row r="54" spans="1:51" s="1" customFormat="1" x14ac:dyDescent="0.2">
      <c r="L54" s="8"/>
      <c r="M54" s="7"/>
      <c r="N54" s="7"/>
      <c r="O54" s="7"/>
      <c r="P54" s="7"/>
      <c r="Q54" s="7"/>
      <c r="R54" s="51" t="s">
        <v>6717</v>
      </c>
      <c r="S54" s="223"/>
      <c r="T54" s="151" t="e">
        <f>Zusammenstellung!Z50</f>
        <v>#N/A</v>
      </c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</row>
    <row r="55" spans="1:51" s="1" customFormat="1" x14ac:dyDescent="0.2">
      <c r="L55" s="8"/>
      <c r="M55" s="7"/>
      <c r="N55" s="7"/>
      <c r="O55" s="7"/>
      <c r="P55" s="7"/>
      <c r="Q55" s="7"/>
      <c r="R55" s="51" t="s">
        <v>6719</v>
      </c>
      <c r="S55" s="223"/>
      <c r="T55" s="51">
        <f>H18</f>
        <v>0</v>
      </c>
      <c r="U55" s="51"/>
      <c r="V55" s="51">
        <f>IF(OR(T53,T56)=0,0,1)</f>
        <v>1</v>
      </c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</row>
    <row r="56" spans="1:51" s="1" customFormat="1" x14ac:dyDescent="0.2">
      <c r="L56" s="8"/>
      <c r="M56" s="7"/>
      <c r="N56" s="7"/>
      <c r="O56" s="7"/>
      <c r="P56" s="7"/>
      <c r="Q56" s="7"/>
      <c r="R56" s="51" t="s">
        <v>6720</v>
      </c>
      <c r="S56" s="223"/>
      <c r="T56" s="51">
        <f>Zusammenstellung!Z28</f>
        <v>0</v>
      </c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</row>
    <row r="57" spans="1:51" s="1" customFormat="1" x14ac:dyDescent="0.2">
      <c r="L57" s="8"/>
      <c r="M57" s="7"/>
      <c r="N57" s="7"/>
      <c r="O57" s="7"/>
      <c r="P57" s="7"/>
      <c r="Q57" s="7"/>
      <c r="R57" s="51" t="s">
        <v>6722</v>
      </c>
      <c r="S57" s="223"/>
      <c r="T57" s="151" t="e">
        <f>Zusammenstellung!Z39</f>
        <v>#N/A</v>
      </c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</row>
    <row r="58" spans="1:51" s="1" customFormat="1" x14ac:dyDescent="0.2">
      <c r="L58" s="8"/>
      <c r="M58" s="7"/>
      <c r="N58" s="7"/>
      <c r="O58" s="7"/>
      <c r="P58" s="7"/>
      <c r="Q58" s="7"/>
      <c r="R58" s="51" t="s">
        <v>6723</v>
      </c>
      <c r="S58" s="223"/>
      <c r="T58" s="151" t="e">
        <f>Zusammenstellung!Z35</f>
        <v>#N/A</v>
      </c>
      <c r="U58" s="51"/>
      <c r="V58" s="223" t="e">
        <f>T50*(C$3-'Eingabe Allgemeine Daten'!B$33)*0.34</f>
        <v>#N/A</v>
      </c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</row>
    <row r="59" spans="1:51" s="1" customFormat="1" ht="12.75" x14ac:dyDescent="0.2">
      <c r="L59" s="8"/>
      <c r="M59" s="8"/>
      <c r="N59" s="8"/>
      <c r="O59" s="13"/>
      <c r="P59" s="13"/>
      <c r="Q59" s="13"/>
      <c r="R59" s="51" t="s">
        <v>6724</v>
      </c>
      <c r="S59" s="223"/>
      <c r="T59" s="51">
        <v>2</v>
      </c>
      <c r="U59" s="51"/>
      <c r="V59" s="223" t="e">
        <f>T51*(C$3-'Eingabe Allgemeine Daten'!B$33)*0.34</f>
        <v>#N/A</v>
      </c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</row>
    <row r="60" spans="1:51" s="1" customFormat="1" ht="12.75" x14ac:dyDescent="0.2">
      <c r="L60" s="8"/>
      <c r="M60" s="8"/>
      <c r="N60" s="8"/>
      <c r="O60" s="8"/>
      <c r="P60" s="8"/>
      <c r="Q60" s="8"/>
      <c r="R60" s="51" t="s">
        <v>6726</v>
      </c>
      <c r="S60" s="223"/>
      <c r="T60" s="51">
        <f>K8</f>
        <v>0</v>
      </c>
      <c r="U60" s="51"/>
      <c r="V60" s="223">
        <f>T60*(C$3-'Eingabe Allgemeine Daten'!B$33)*0.34</f>
        <v>0</v>
      </c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</row>
    <row r="61" spans="1:51" s="1" customFormat="1" ht="12.75" x14ac:dyDescent="0.2">
      <c r="L61" s="8"/>
      <c r="M61" s="8"/>
      <c r="N61" s="8"/>
      <c r="O61" s="8"/>
      <c r="P61" s="8"/>
      <c r="Q61" s="8"/>
      <c r="R61" s="51" t="s">
        <v>6727</v>
      </c>
      <c r="S61" s="223"/>
      <c r="T61" s="51">
        <f>MAX(G14+C11,H17+C12)</f>
        <v>0</v>
      </c>
      <c r="U61" s="51">
        <f>T60-T61</f>
        <v>0</v>
      </c>
      <c r="V61" s="223">
        <f>T61*(C$3-'Eingabe Allgemeine Daten'!B$33)*0.34</f>
        <v>0</v>
      </c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</row>
    <row r="62" spans="1:51" s="1" customFormat="1" ht="12.75" x14ac:dyDescent="0.2">
      <c r="L62" s="8"/>
      <c r="M62" s="8"/>
      <c r="N62" s="8"/>
      <c r="O62" s="8"/>
      <c r="P62" s="8"/>
      <c r="Q62" s="8"/>
      <c r="R62" s="51" t="s">
        <v>6732</v>
      </c>
      <c r="S62" s="223"/>
      <c r="T62" s="51">
        <f>G14</f>
        <v>0</v>
      </c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</row>
    <row r="63" spans="1:51" s="1" customFormat="1" ht="12.75" x14ac:dyDescent="0.2">
      <c r="L63" s="8"/>
      <c r="M63" s="8"/>
      <c r="N63" s="8"/>
      <c r="O63" s="8"/>
      <c r="P63" s="8"/>
      <c r="Q63" s="8"/>
      <c r="R63" s="51" t="s">
        <v>6744</v>
      </c>
      <c r="S63" s="223"/>
      <c r="T63" s="51">
        <f>J14</f>
        <v>0</v>
      </c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</row>
    <row r="64" spans="1:51" s="1" customFormat="1" ht="12.75" x14ac:dyDescent="0.2">
      <c r="L64" s="8"/>
      <c r="M64" s="8"/>
      <c r="N64" s="8"/>
      <c r="O64" s="8"/>
      <c r="P64" s="8"/>
      <c r="Q64" s="8"/>
      <c r="R64" s="51" t="s">
        <v>6730</v>
      </c>
      <c r="S64" s="223"/>
      <c r="T64" s="51">
        <f>C11</f>
        <v>0</v>
      </c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</row>
    <row r="65" spans="12:51" s="1" customFormat="1" ht="12.75" x14ac:dyDescent="0.2">
      <c r="L65" s="8"/>
      <c r="M65" s="8"/>
      <c r="N65" s="8"/>
      <c r="O65" s="8"/>
      <c r="P65" s="8"/>
      <c r="Q65" s="8"/>
      <c r="R65" s="51" t="s">
        <v>6731</v>
      </c>
      <c r="S65" s="223"/>
      <c r="T65" s="54">
        <f>L11</f>
        <v>0</v>
      </c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</row>
    <row r="66" spans="12:51" s="1" customFormat="1" ht="12.75" x14ac:dyDescent="0.2">
      <c r="L66" s="8"/>
      <c r="M66" s="8"/>
      <c r="N66" s="8"/>
      <c r="O66" s="8"/>
      <c r="P66" s="8"/>
      <c r="Q66" s="8"/>
      <c r="R66" s="51" t="s">
        <v>6744</v>
      </c>
      <c r="S66" s="223"/>
      <c r="T66" s="51">
        <f>J14</f>
        <v>0</v>
      </c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</row>
    <row r="67" spans="12:51" s="1" customFormat="1" ht="12.75" x14ac:dyDescent="0.2">
      <c r="L67" s="8"/>
      <c r="M67" s="8"/>
      <c r="N67" s="8"/>
      <c r="O67" s="8"/>
      <c r="P67" s="8"/>
      <c r="Q67" s="8"/>
      <c r="R67" s="51" t="s">
        <v>6725</v>
      </c>
      <c r="S67" s="223"/>
      <c r="T67" s="51">
        <v>0.5</v>
      </c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</row>
    <row r="68" spans="12:51" s="1" customFormat="1" ht="12.75" x14ac:dyDescent="0.2">
      <c r="L68" s="8"/>
      <c r="M68" s="8"/>
      <c r="N68" s="8"/>
      <c r="O68" s="8"/>
      <c r="P68" s="8"/>
      <c r="Q68" s="8"/>
      <c r="R68" s="51" t="s">
        <v>7039</v>
      </c>
      <c r="S68" s="223"/>
      <c r="T68" s="51" t="e">
        <f>MAX(T51,T60*T67-T61)</f>
        <v>#N/A</v>
      </c>
      <c r="U68" s="51"/>
      <c r="V68" s="223" t="e">
        <f>T68*(C$3-'Eingabe Allgemeine Daten'!B$33)*0.34</f>
        <v>#N/A</v>
      </c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</row>
    <row r="69" spans="12:51" s="1" customFormat="1" ht="12.75" x14ac:dyDescent="0.2">
      <c r="L69" s="8"/>
      <c r="M69" s="8"/>
      <c r="N69" s="8"/>
      <c r="O69" s="8"/>
      <c r="P69" s="8"/>
      <c r="Q69" s="8"/>
      <c r="R69" s="51"/>
      <c r="S69" s="223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</row>
    <row r="70" spans="12:51" s="1" customFormat="1" ht="12.75" x14ac:dyDescent="0.2">
      <c r="L70" s="8"/>
      <c r="M70" s="8"/>
      <c r="N70" s="8"/>
      <c r="O70" s="8"/>
      <c r="P70" s="8"/>
      <c r="Q70" s="8"/>
      <c r="R70" s="51"/>
      <c r="S70" s="223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</row>
    <row r="71" spans="12:51" s="1" customFormat="1" ht="12.75" x14ac:dyDescent="0.2">
      <c r="L71" s="8"/>
      <c r="M71" s="8"/>
      <c r="N71" s="8"/>
      <c r="O71" s="8"/>
      <c r="P71" s="8"/>
      <c r="Q71" s="8"/>
      <c r="R71" s="51"/>
      <c r="S71" s="223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</row>
    <row r="72" spans="12:51" s="1" customFormat="1" ht="12.75" x14ac:dyDescent="0.2">
      <c r="L72" s="8"/>
      <c r="M72" s="8"/>
      <c r="N72" s="8"/>
      <c r="O72" s="8"/>
      <c r="P72" s="8"/>
      <c r="Q72" s="8"/>
      <c r="R72" s="51"/>
      <c r="S72" s="223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</row>
    <row r="73" spans="12:51" s="1" customFormat="1" ht="12.75" x14ac:dyDescent="0.2">
      <c r="L73" s="8"/>
      <c r="M73" s="8"/>
      <c r="N73" s="8"/>
      <c r="O73" s="8"/>
      <c r="P73" s="8"/>
      <c r="Q73" s="8"/>
      <c r="R73" s="51"/>
      <c r="S73" s="223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</row>
    <row r="74" spans="12:51" s="1" customFormat="1" ht="12.75" x14ac:dyDescent="0.2">
      <c r="L74" s="8"/>
      <c r="M74" s="8"/>
      <c r="N74" s="8"/>
      <c r="O74" s="8"/>
      <c r="P74" s="8"/>
      <c r="Q74" s="8"/>
      <c r="R74" s="51"/>
      <c r="S74" s="223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</row>
    <row r="75" spans="12:51" s="1" customFormat="1" ht="12.75" x14ac:dyDescent="0.2">
      <c r="L75" s="8"/>
      <c r="M75" s="8"/>
      <c r="N75" s="8"/>
      <c r="O75" s="8"/>
      <c r="P75" s="8"/>
      <c r="Q75" s="8"/>
      <c r="R75" s="51"/>
      <c r="S75" s="223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</row>
    <row r="76" spans="12:51" s="1" customFormat="1" ht="12.75" x14ac:dyDescent="0.2">
      <c r="L76" s="8"/>
      <c r="M76" s="8"/>
      <c r="N76" s="8"/>
      <c r="O76" s="8"/>
      <c r="P76" s="8"/>
      <c r="Q76" s="8"/>
      <c r="R76" s="51"/>
      <c r="S76" s="223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</row>
    <row r="77" spans="12:51" s="1" customFormat="1" ht="12.75" x14ac:dyDescent="0.2">
      <c r="L77" s="8"/>
      <c r="M77" s="8"/>
      <c r="N77" s="8"/>
      <c r="O77" s="8"/>
      <c r="P77" s="8"/>
      <c r="Q77" s="8"/>
      <c r="R77" s="51"/>
      <c r="S77" s="223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</row>
  </sheetData>
  <sheetProtection algorithmName="SHA-512" hashValue="lF3ynj5dOzhfV/YmU3cxaGZkb4THIEKdOsbgu5O889IWGXG7Liczc0xNz+hRDpM3qW/4IFoQ9Bp5A6p+oIQfwA==" saltValue="eSHsitMTVLvIeYuaw3fa+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26">
    <cfRule type="expression" dxfId="805" priority="54">
      <formula>AND(A26="AW",C26=$X$6)</formula>
    </cfRule>
    <cfRule type="expression" dxfId="804" priority="55">
      <formula>AND(A26="AW",C26=$X$5)</formula>
    </cfRule>
    <cfRule type="expression" dxfId="803" priority="56">
      <formula>AND(A26="AW",C26=$X$4)</formula>
    </cfRule>
  </conditionalFormatting>
  <conditionalFormatting sqref="C25:C43">
    <cfRule type="expression" dxfId="802" priority="39">
      <formula>AND(A25="IW",C25=$X$3)</formula>
    </cfRule>
    <cfRule type="expression" dxfId="801" priority="40">
      <formula>AND(A25="IW",C25=$X$2)</formula>
    </cfRule>
    <cfRule type="expression" dxfId="800" priority="41">
      <formula>AND(A25="DA",C25&lt;&gt;$X$2)</formula>
    </cfRule>
    <cfRule type="expression" dxfId="799" priority="43">
      <formula>AND(A25="AT",C25=$X$6)</formula>
    </cfRule>
    <cfRule type="expression" dxfId="798" priority="44">
      <formula>AND(A25="AT",C25=$X$5)</formula>
    </cfRule>
    <cfRule type="expression" dxfId="797" priority="45">
      <formula>AND(A25="AT",C25=$X$4)</formula>
    </cfRule>
    <cfRule type="expression" dxfId="796" priority="46">
      <formula>AND(A25="AT",C25=$X$3)</formula>
    </cfRule>
    <cfRule type="expression" dxfId="795" priority="47">
      <formula>AND(A25="AW",C25=$X$6)</formula>
    </cfRule>
    <cfRule type="expression" dxfId="794" priority="48">
      <formula>AND(A25="AW",C25=$X$5)</formula>
    </cfRule>
    <cfRule type="expression" dxfId="793" priority="49">
      <formula>AND(A25="AW",C25=$X$4)</formula>
    </cfRule>
    <cfRule type="expression" dxfId="792" priority="50">
      <formula>AND(A21="DA",C25=$X$3)</formula>
    </cfRule>
    <cfRule type="expression" dxfId="791" priority="51">
      <formula>AND(A25="AW",C25=$X$6)</formula>
    </cfRule>
    <cfRule type="expression" dxfId="790" priority="52">
      <formula>AND(A25="AW",C25=$X$5)</formula>
    </cfRule>
    <cfRule type="expression" dxfId="789" priority="53">
      <formula>AND(A25="AW",C25=$X$4)</formula>
    </cfRule>
  </conditionalFormatting>
  <conditionalFormatting sqref="N25:N43">
    <cfRule type="expression" dxfId="788" priority="38">
      <formula>OR(C25=$X$2,C25=$X$3,C25=$X$6)</formula>
    </cfRule>
  </conditionalFormatting>
  <conditionalFormatting sqref="C25 C28:C43">
    <cfRule type="expression" dxfId="787" priority="57">
      <formula>AND(A25="AW",C25=$X$6)</formula>
    </cfRule>
    <cfRule type="expression" dxfId="786" priority="58">
      <formula>AND(A25="AW",C25=$X$5)</formula>
    </cfRule>
    <cfRule type="expression" dxfId="785" priority="59">
      <formula>AND(A25="AW",C25=$X$4)</formula>
    </cfRule>
  </conditionalFormatting>
  <conditionalFormatting sqref="C25:D43">
    <cfRule type="expression" dxfId="784" priority="60">
      <formula>AND(A25="AF",C25=$X$6)</formula>
    </cfRule>
    <cfRule type="expression" dxfId="783" priority="61">
      <formula>AND(A25="AF",C25=$X$5)</formula>
    </cfRule>
    <cfRule type="expression" dxfId="782" priority="62">
      <formula>AND(A25="AF",C25=$X$4)</formula>
    </cfRule>
    <cfRule type="expression" dxfId="781" priority="63">
      <formula>AND(A25="AF",C25=$X$3)</formula>
    </cfRule>
  </conditionalFormatting>
  <conditionalFormatting sqref="K25:K43">
    <cfRule type="expression" dxfId="780" priority="37">
      <formula>AND(C25&lt;&gt;$X$3,K25&gt;0)</formula>
    </cfRule>
  </conditionalFormatting>
  <conditionalFormatting sqref="K25">
    <cfRule type="expression" dxfId="779" priority="36">
      <formula>$C25&lt;&gt;"Erdreich"</formula>
    </cfRule>
  </conditionalFormatting>
  <conditionalFormatting sqref="K26">
    <cfRule type="expression" dxfId="778" priority="35">
      <formula>$C26&lt;&gt;"Erdreich"</formula>
    </cfRule>
  </conditionalFormatting>
  <conditionalFormatting sqref="K27">
    <cfRule type="expression" dxfId="777" priority="34">
      <formula>$C27&lt;&gt;"Erdreich"</formula>
    </cfRule>
  </conditionalFormatting>
  <conditionalFormatting sqref="K28">
    <cfRule type="expression" dxfId="776" priority="33">
      <formula>$C28&lt;&gt;"Erdreich"</formula>
    </cfRule>
  </conditionalFormatting>
  <conditionalFormatting sqref="K29">
    <cfRule type="expression" dxfId="775" priority="32">
      <formula>$C$29&lt;&gt;"Erdreich"</formula>
    </cfRule>
  </conditionalFormatting>
  <conditionalFormatting sqref="K30">
    <cfRule type="expression" dxfId="774" priority="31">
      <formula>$C30&lt;&gt;"Erdreich"</formula>
    </cfRule>
  </conditionalFormatting>
  <conditionalFormatting sqref="K32">
    <cfRule type="expression" dxfId="773" priority="30">
      <formula>$C32&lt;&gt;"Erdreich"</formula>
    </cfRule>
  </conditionalFormatting>
  <conditionalFormatting sqref="K33">
    <cfRule type="expression" dxfId="772" priority="29">
      <formula>$C33&lt;&gt;"Erdreich"</formula>
    </cfRule>
  </conditionalFormatting>
  <conditionalFormatting sqref="K34">
    <cfRule type="expression" dxfId="771" priority="28">
      <formula>$C34&lt;&gt;"Erdreich"</formula>
    </cfRule>
  </conditionalFormatting>
  <conditionalFormatting sqref="K35">
    <cfRule type="expression" dxfId="770" priority="27">
      <formula>$C35&lt;&gt;"Erdreich"</formula>
    </cfRule>
  </conditionalFormatting>
  <conditionalFormatting sqref="K36">
    <cfRule type="expression" dxfId="769" priority="26">
      <formula>$C36&lt;&gt;"Erdreich"</formula>
    </cfRule>
  </conditionalFormatting>
  <conditionalFormatting sqref="K37">
    <cfRule type="expression" dxfId="768" priority="25">
      <formula>$C37&lt;&gt;"Erdreich"</formula>
    </cfRule>
  </conditionalFormatting>
  <conditionalFormatting sqref="K38">
    <cfRule type="expression" dxfId="767" priority="24">
      <formula>$C38&lt;&gt;"Erdreich"</formula>
    </cfRule>
  </conditionalFormatting>
  <conditionalFormatting sqref="K39">
    <cfRule type="expression" dxfId="766" priority="23">
      <formula>$C39&lt;&gt;"Erdreich"</formula>
    </cfRule>
  </conditionalFormatting>
  <conditionalFormatting sqref="K40">
    <cfRule type="expression" dxfId="765" priority="22">
      <formula>$C40&lt;&gt;"Erdreich"</formula>
    </cfRule>
  </conditionalFormatting>
  <conditionalFormatting sqref="K41">
    <cfRule type="expression" dxfId="764" priority="21">
      <formula>$C41&lt;&gt;"Erdreich"</formula>
    </cfRule>
  </conditionalFormatting>
  <conditionalFormatting sqref="K42">
    <cfRule type="expression" dxfId="763" priority="20">
      <formula>$C42&lt;&gt;"Erdreich"</formula>
    </cfRule>
  </conditionalFormatting>
  <conditionalFormatting sqref="K43">
    <cfRule type="expression" dxfId="762" priority="19">
      <formula>$C43&lt;&gt;"Erdreich"</formula>
    </cfRule>
  </conditionalFormatting>
  <conditionalFormatting sqref="K31">
    <cfRule type="expression" dxfId="761" priority="18">
      <formula>$C31&lt;&gt;"Erdreich"</formula>
    </cfRule>
  </conditionalFormatting>
  <conditionalFormatting sqref="K32">
    <cfRule type="expression" dxfId="760" priority="17">
      <formula>$C32&lt;&gt;"Erdreich"</formula>
    </cfRule>
  </conditionalFormatting>
  <conditionalFormatting sqref="K33">
    <cfRule type="expression" dxfId="759" priority="16">
      <formula>$C33&lt;&gt;"Erdreich"</formula>
    </cfRule>
  </conditionalFormatting>
  <conditionalFormatting sqref="K34">
    <cfRule type="expression" dxfId="758" priority="15">
      <formula>$C34&lt;&gt;"Erdreich"</formula>
    </cfRule>
  </conditionalFormatting>
  <conditionalFormatting sqref="K35">
    <cfRule type="expression" dxfId="757" priority="14">
      <formula>$C35&lt;&gt;"Erdreich"</formula>
    </cfRule>
  </conditionalFormatting>
  <conditionalFormatting sqref="K36">
    <cfRule type="expression" dxfId="756" priority="13">
      <formula>$C36&lt;&gt;"Erdreich"</formula>
    </cfRule>
  </conditionalFormatting>
  <conditionalFormatting sqref="K37">
    <cfRule type="expression" dxfId="755" priority="12">
      <formula>$C37&lt;&gt;"Erdreich"</formula>
    </cfRule>
  </conditionalFormatting>
  <conditionalFormatting sqref="K38">
    <cfRule type="expression" dxfId="754" priority="11">
      <formula>$C38&lt;&gt;"Erdreich"</formula>
    </cfRule>
  </conditionalFormatting>
  <conditionalFormatting sqref="K39">
    <cfRule type="expression" dxfId="753" priority="10">
      <formula>$C39&lt;&gt;"Erdreich"</formula>
    </cfRule>
  </conditionalFormatting>
  <conditionalFormatting sqref="K40">
    <cfRule type="expression" dxfId="752" priority="9">
      <formula>$C40&lt;&gt;"Erdreich"</formula>
    </cfRule>
  </conditionalFormatting>
  <conditionalFormatting sqref="K41">
    <cfRule type="expression" dxfId="751" priority="8">
      <formula>$C41&lt;&gt;"Erdreich"</formula>
    </cfRule>
  </conditionalFormatting>
  <conditionalFormatting sqref="K42">
    <cfRule type="expression" dxfId="750" priority="7">
      <formula>$C42&lt;&gt;"Erdreich"</formula>
    </cfRule>
  </conditionalFormatting>
  <conditionalFormatting sqref="K43">
    <cfRule type="expression" dxfId="749" priority="6">
      <formula>$C43&lt;&gt;"Erdreich"</formula>
    </cfRule>
  </conditionalFormatting>
  <conditionalFormatting sqref="C11">
    <cfRule type="expression" dxfId="748" priority="5">
      <formula>$A$11=""</formula>
    </cfRule>
  </conditionalFormatting>
  <conditionalFormatting sqref="C12">
    <cfRule type="expression" dxfId="747" priority="4">
      <formula>A12=""</formula>
    </cfRule>
  </conditionalFormatting>
  <conditionalFormatting sqref="G14">
    <cfRule type="expression" dxfId="746" priority="3">
      <formula>C14=""</formula>
    </cfRule>
  </conditionalFormatting>
  <conditionalFormatting sqref="G15">
    <cfRule type="expression" dxfId="745" priority="2">
      <formula>C15=""</formula>
    </cfRule>
  </conditionalFormatting>
  <conditionalFormatting sqref="J14">
    <cfRule type="expression" dxfId="744" priority="1">
      <formula>#REF!=""</formula>
    </cfRule>
  </conditionalFormatting>
  <dataValidations count="5">
    <dataValidation type="list" allowBlank="1" showInputMessage="1" showErrorMessage="1" sqref="H2" xr:uid="{7BCCAC08-88C9-4528-9719-410256CC5211}">
      <formula1>$R$2:$R$5</formula1>
    </dataValidation>
    <dataValidation type="list" allowBlank="1" showInputMessage="1" showErrorMessage="1" sqref="C7:F7" xr:uid="{78EF574C-7AE7-4CA1-8930-4D4FBC4CDA97}">
      <formula1>$U$2:$U$6</formula1>
    </dataValidation>
    <dataValidation type="list" allowBlank="1" showInputMessage="1" showErrorMessage="1" sqref="A25:A43" xr:uid="{783E880E-6681-45A9-A332-BCD84E985AA4}">
      <formula1>$V$2:$V$12</formula1>
    </dataValidation>
    <dataValidation type="list" allowBlank="1" showInputMessage="1" showErrorMessage="1" sqref="B25:B43" xr:uid="{E2930D5E-CE96-4C75-877F-D3D003261594}">
      <formula1>$W$2:$W$11</formula1>
    </dataValidation>
    <dataValidation type="list" allowBlank="1" showInputMessage="1" showErrorMessage="1" sqref="C25:C43" xr:uid="{D1A97E23-FE00-4DAC-9CE5-DBEAD8C7255F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533F50-9F09-438A-8BE1-5F655CB91C52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6B0AA-669A-4BCA-BAB4-EBF5614B289C}">
  <sheetPr>
    <pageSetUpPr fitToPage="1"/>
  </sheetPr>
  <dimension ref="A1:JE77"/>
  <sheetViews>
    <sheetView zoomScale="85" zoomScaleNormal="85" workbookViewId="0">
      <selection activeCell="I25" sqref="I25:I29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5.62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51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>
        <v>20</v>
      </c>
      <c r="D3" s="5" t="s">
        <v>13</v>
      </c>
      <c r="E3" s="5"/>
      <c r="F3" s="5"/>
      <c r="G3" s="105" t="s">
        <v>6921</v>
      </c>
      <c r="H3" s="5">
        <f>IF('Eingabe Raum 4'!H2:I2='Eingabe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/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>
        <v>0.5</v>
      </c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>
        <v>0</v>
      </c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/>
      <c r="E11" s="5"/>
      <c r="F11" s="5"/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/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/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1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0.67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1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0.67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1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0.67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1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0.67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1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0.67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1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0.67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1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0.67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1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0.67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1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0.67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1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0.67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1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0.67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4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0.67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4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0.67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4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0.67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4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0.67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4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0.67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4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0.67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4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0.67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4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0.67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2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16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(T57/T58)*MIN(T58,T51*2)+(T58-T57)/T58*T51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3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2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S8mn2Vw4IKiCDlji6VnzQIg9n6hE1RArjSdy6nK88C7+a1LOQuPaXxhS0W3kzjAjA3ZPkHy4nuWdLQp5qe9LQA==" saltValue="wTbYe2b4nGhvrIZ0bYEYeA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26">
    <cfRule type="expression" dxfId="743" priority="54">
      <formula>AND(A26="AW",C26=$X$6)</formula>
    </cfRule>
    <cfRule type="expression" dxfId="742" priority="55">
      <formula>AND(A26="AW",C26=$X$5)</formula>
    </cfRule>
    <cfRule type="expression" dxfId="741" priority="56">
      <formula>AND(A26="AW",C26=$X$4)</formula>
    </cfRule>
  </conditionalFormatting>
  <conditionalFormatting sqref="C25:C43">
    <cfRule type="expression" dxfId="740" priority="39">
      <formula>AND(A25="IW",C25=$X$3)</formula>
    </cfRule>
    <cfRule type="expression" dxfId="739" priority="40">
      <formula>AND(A25="IW",C25=$X$2)</formula>
    </cfRule>
    <cfRule type="expression" dxfId="738" priority="41">
      <formula>AND(A25="DA",C25&lt;&gt;$X$2)</formula>
    </cfRule>
    <cfRule type="expression" dxfId="737" priority="43">
      <formula>AND(A25="AT",C25=$X$6)</formula>
    </cfRule>
    <cfRule type="expression" dxfId="736" priority="44">
      <formula>AND(A25="AT",C25=$X$5)</formula>
    </cfRule>
    <cfRule type="expression" dxfId="735" priority="45">
      <formula>AND(A25="AT",C25=$X$4)</formula>
    </cfRule>
    <cfRule type="expression" dxfId="734" priority="46">
      <formula>AND(A25="AT",C25=$X$3)</formula>
    </cfRule>
    <cfRule type="expression" dxfId="733" priority="47">
      <formula>AND(A25="AW",C25=$X$6)</formula>
    </cfRule>
    <cfRule type="expression" dxfId="732" priority="48">
      <formula>AND(A25="AW",C25=$X$5)</formula>
    </cfRule>
    <cfRule type="expression" dxfId="731" priority="49">
      <formula>AND(A25="AW",C25=$X$4)</formula>
    </cfRule>
    <cfRule type="expression" dxfId="730" priority="50">
      <formula>AND(A21="DA",C25=$X$3)</formula>
    </cfRule>
    <cfRule type="expression" dxfId="729" priority="51">
      <formula>AND(A25="AW",C25=$X$6)</formula>
    </cfRule>
    <cfRule type="expression" dxfId="728" priority="52">
      <formula>AND(A25="AW",C25=$X$5)</formula>
    </cfRule>
    <cfRule type="expression" dxfId="727" priority="53">
      <formula>AND(A25="AW",C25=$X$4)</formula>
    </cfRule>
  </conditionalFormatting>
  <conditionalFormatting sqref="N25:N43">
    <cfRule type="expression" dxfId="726" priority="38">
      <formula>OR(C25=$X$2,C25=$X$3,C25=$X$6)</formula>
    </cfRule>
  </conditionalFormatting>
  <conditionalFormatting sqref="C25:C43">
    <cfRule type="expression" dxfId="725" priority="57">
      <formula>AND(A25="AW",C25=$X$6)</formula>
    </cfRule>
    <cfRule type="expression" dxfId="724" priority="58">
      <formula>AND(A25="AW",C25=$X$5)</formula>
    </cfRule>
    <cfRule type="expression" dxfId="723" priority="59">
      <formula>AND(A25="AW",C25=$X$4)</formula>
    </cfRule>
  </conditionalFormatting>
  <conditionalFormatting sqref="C25:C43">
    <cfRule type="expression" dxfId="722" priority="60">
      <formula>AND(A25="AF",C25=$X$6)</formula>
    </cfRule>
    <cfRule type="expression" dxfId="721" priority="61">
      <formula>AND(A25="AF",C25=$X$5)</formula>
    </cfRule>
    <cfRule type="expression" dxfId="720" priority="62">
      <formula>AND(A25="AF",C25=$X$4)</formula>
    </cfRule>
    <cfRule type="expression" dxfId="719" priority="63">
      <formula>AND(A25="AF",C25=$X$3)</formula>
    </cfRule>
  </conditionalFormatting>
  <conditionalFormatting sqref="K25:K43">
    <cfRule type="expression" dxfId="718" priority="37">
      <formula>AND(C25&lt;&gt;$X$3,K25&gt;0)</formula>
    </cfRule>
  </conditionalFormatting>
  <conditionalFormatting sqref="K25">
    <cfRule type="expression" dxfId="717" priority="36">
      <formula>$C25&lt;&gt;"Erdreich"</formula>
    </cfRule>
  </conditionalFormatting>
  <conditionalFormatting sqref="K26">
    <cfRule type="expression" dxfId="716" priority="35">
      <formula>$C26&lt;&gt;"Erdreich"</formula>
    </cfRule>
  </conditionalFormatting>
  <conditionalFormatting sqref="K27">
    <cfRule type="expression" dxfId="715" priority="34">
      <formula>$C27&lt;&gt;"Erdreich"</formula>
    </cfRule>
  </conditionalFormatting>
  <conditionalFormatting sqref="K28">
    <cfRule type="expression" dxfId="714" priority="33">
      <formula>$C28&lt;&gt;"Erdreich"</formula>
    </cfRule>
  </conditionalFormatting>
  <conditionalFormatting sqref="K29">
    <cfRule type="expression" dxfId="713" priority="32">
      <formula>$C$29&lt;&gt;"Erdreich"</formula>
    </cfRule>
  </conditionalFormatting>
  <conditionalFormatting sqref="K30">
    <cfRule type="expression" dxfId="712" priority="31">
      <formula>$C30&lt;&gt;"Erdreich"</formula>
    </cfRule>
  </conditionalFormatting>
  <conditionalFormatting sqref="K32">
    <cfRule type="expression" dxfId="711" priority="30">
      <formula>$C32&lt;&gt;"Erdreich"</formula>
    </cfRule>
  </conditionalFormatting>
  <conditionalFormatting sqref="K33">
    <cfRule type="expression" dxfId="710" priority="29">
      <formula>$C33&lt;&gt;"Erdreich"</formula>
    </cfRule>
  </conditionalFormatting>
  <conditionalFormatting sqref="K34">
    <cfRule type="expression" dxfId="709" priority="28">
      <formula>$C34&lt;&gt;"Erdreich"</formula>
    </cfRule>
  </conditionalFormatting>
  <conditionalFormatting sqref="K35">
    <cfRule type="expression" dxfId="708" priority="27">
      <formula>$C35&lt;&gt;"Erdreich"</formula>
    </cfRule>
  </conditionalFormatting>
  <conditionalFormatting sqref="K36">
    <cfRule type="expression" dxfId="707" priority="26">
      <formula>$C36&lt;&gt;"Erdreich"</formula>
    </cfRule>
  </conditionalFormatting>
  <conditionalFormatting sqref="K37">
    <cfRule type="expression" dxfId="706" priority="25">
      <formula>$C37&lt;&gt;"Erdreich"</formula>
    </cfRule>
  </conditionalFormatting>
  <conditionalFormatting sqref="K38">
    <cfRule type="expression" dxfId="705" priority="24">
      <formula>$C38&lt;&gt;"Erdreich"</formula>
    </cfRule>
  </conditionalFormatting>
  <conditionalFormatting sqref="K39">
    <cfRule type="expression" dxfId="704" priority="23">
      <formula>$C39&lt;&gt;"Erdreich"</formula>
    </cfRule>
  </conditionalFormatting>
  <conditionalFormatting sqref="K40">
    <cfRule type="expression" dxfId="703" priority="22">
      <formula>$C40&lt;&gt;"Erdreich"</formula>
    </cfRule>
  </conditionalFormatting>
  <conditionalFormatting sqref="K41">
    <cfRule type="expression" dxfId="702" priority="21">
      <formula>$C41&lt;&gt;"Erdreich"</formula>
    </cfRule>
  </conditionalFormatting>
  <conditionalFormatting sqref="K42">
    <cfRule type="expression" dxfId="701" priority="20">
      <formula>$C42&lt;&gt;"Erdreich"</formula>
    </cfRule>
  </conditionalFormatting>
  <conditionalFormatting sqref="K43">
    <cfRule type="expression" dxfId="700" priority="19">
      <formula>$C43&lt;&gt;"Erdreich"</formula>
    </cfRule>
  </conditionalFormatting>
  <conditionalFormatting sqref="K31">
    <cfRule type="expression" dxfId="699" priority="18">
      <formula>$C31&lt;&gt;"Erdreich"</formula>
    </cfRule>
  </conditionalFormatting>
  <conditionalFormatting sqref="K32">
    <cfRule type="expression" dxfId="698" priority="17">
      <formula>$C32&lt;&gt;"Erdreich"</formula>
    </cfRule>
  </conditionalFormatting>
  <conditionalFormatting sqref="K33">
    <cfRule type="expression" dxfId="697" priority="16">
      <formula>$C33&lt;&gt;"Erdreich"</formula>
    </cfRule>
  </conditionalFormatting>
  <conditionalFormatting sqref="K34">
    <cfRule type="expression" dxfId="696" priority="15">
      <formula>$C34&lt;&gt;"Erdreich"</formula>
    </cfRule>
  </conditionalFormatting>
  <conditionalFormatting sqref="K35">
    <cfRule type="expression" dxfId="695" priority="14">
      <formula>$C35&lt;&gt;"Erdreich"</formula>
    </cfRule>
  </conditionalFormatting>
  <conditionalFormatting sqref="K36">
    <cfRule type="expression" dxfId="694" priority="13">
      <formula>$C36&lt;&gt;"Erdreich"</formula>
    </cfRule>
  </conditionalFormatting>
  <conditionalFormatting sqref="K37">
    <cfRule type="expression" dxfId="693" priority="12">
      <formula>$C37&lt;&gt;"Erdreich"</formula>
    </cfRule>
  </conditionalFormatting>
  <conditionalFormatting sqref="K38">
    <cfRule type="expression" dxfId="692" priority="11">
      <formula>$C38&lt;&gt;"Erdreich"</formula>
    </cfRule>
  </conditionalFormatting>
  <conditionalFormatting sqref="K39">
    <cfRule type="expression" dxfId="691" priority="10">
      <formula>$C39&lt;&gt;"Erdreich"</formula>
    </cfRule>
  </conditionalFormatting>
  <conditionalFormatting sqref="K40">
    <cfRule type="expression" dxfId="690" priority="9">
      <formula>$C40&lt;&gt;"Erdreich"</formula>
    </cfRule>
  </conditionalFormatting>
  <conditionalFormatting sqref="K41">
    <cfRule type="expression" dxfId="689" priority="8">
      <formula>$C41&lt;&gt;"Erdreich"</formula>
    </cfRule>
  </conditionalFormatting>
  <conditionalFormatting sqref="K42">
    <cfRule type="expression" dxfId="688" priority="7">
      <formula>$C42&lt;&gt;"Erdreich"</formula>
    </cfRule>
  </conditionalFormatting>
  <conditionalFormatting sqref="K43">
    <cfRule type="expression" dxfId="687" priority="6">
      <formula>$C43&lt;&gt;"Erdreich"</formula>
    </cfRule>
  </conditionalFormatting>
  <conditionalFormatting sqref="C11">
    <cfRule type="expression" dxfId="686" priority="5">
      <formula>$A$11=""</formula>
    </cfRule>
  </conditionalFormatting>
  <conditionalFormatting sqref="C12">
    <cfRule type="expression" dxfId="685" priority="4">
      <formula>A12=""</formula>
    </cfRule>
  </conditionalFormatting>
  <conditionalFormatting sqref="G14">
    <cfRule type="expression" dxfId="684" priority="3">
      <formula>C14=""</formula>
    </cfRule>
  </conditionalFormatting>
  <conditionalFormatting sqref="G15">
    <cfRule type="expression" dxfId="683" priority="2">
      <formula>C15=""</formula>
    </cfRule>
  </conditionalFormatting>
  <conditionalFormatting sqref="J14">
    <cfRule type="expression" dxfId="682" priority="1">
      <formula>#REF!=""</formula>
    </cfRule>
  </conditionalFormatting>
  <dataValidations count="5">
    <dataValidation type="list" allowBlank="1" showInputMessage="1" showErrorMessage="1" sqref="C25:C43" xr:uid="{90189A40-D41B-4A85-A13E-9D125B947CE1}">
      <formula1>$X$2:$X$6</formula1>
    </dataValidation>
    <dataValidation type="list" allowBlank="1" showInputMessage="1" showErrorMessage="1" sqref="B25:B43" xr:uid="{C52C2ED4-30AA-4FA6-9492-83DCC9D6E1DD}">
      <formula1>$W$2:$W$11</formula1>
    </dataValidation>
    <dataValidation type="list" allowBlank="1" showInputMessage="1" showErrorMessage="1" sqref="A25:A43" xr:uid="{61BE8E4D-80A2-484D-8113-D5369A624404}">
      <formula1>$V$2:$V$12</formula1>
    </dataValidation>
    <dataValidation type="list" allowBlank="1" showInputMessage="1" showErrorMessage="1" sqref="C7:F7" xr:uid="{D200FF70-E0C5-48C2-973F-2941510AF8DC}">
      <formula1>$U$2:$U$6</formula1>
    </dataValidation>
    <dataValidation type="list" allowBlank="1" showInputMessage="1" showErrorMessage="1" sqref="H2" xr:uid="{A6B81D14-982C-4B94-9229-6BCA03F8E9F6}">
      <formula1>$R$2:$R$5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DB76F5-0237-4517-91F3-E65D5ECF0505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97BB8-23CD-403D-8CAA-9BFE339492B1}">
  <sheetPr>
    <pageSetUpPr fitToPage="1"/>
  </sheetPr>
  <dimension ref="A1:JE77"/>
  <sheetViews>
    <sheetView tabSelected="1" zoomScale="85" zoomScaleNormal="85" workbookViewId="0">
      <selection activeCell="K31" sqref="K31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5.2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 t="s">
        <v>6528</v>
      </c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>
        <v>24</v>
      </c>
      <c r="D3" s="5" t="s">
        <v>13</v>
      </c>
      <c r="E3" s="5"/>
      <c r="F3" s="5"/>
      <c r="G3" s="105" t="s">
        <v>6921</v>
      </c>
      <c r="H3" s="5">
        <f>IF('Eingabe Raum 5'!H2:I2='Eingabe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 t="s">
        <v>7</v>
      </c>
      <c r="G4" s="5" t="s">
        <v>6535</v>
      </c>
      <c r="H4" s="51"/>
      <c r="I4" s="5" t="s">
        <v>7</v>
      </c>
      <c r="J4" s="5" t="s">
        <v>28</v>
      </c>
      <c r="K4" s="11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11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>
        <v>0.5</v>
      </c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>
        <v>0</v>
      </c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/>
      <c r="E11" s="5"/>
      <c r="F11" s="5"/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/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1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0.71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1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0.71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1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0.71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1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0.71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1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0.71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1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0.71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1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0.71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1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0.71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1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0.71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1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0.71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1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0.71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4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0.71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4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0.71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4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0.71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4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0.71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4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0.71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4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0.71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4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0.71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4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0.71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2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16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(T57/T58)*MIN(T58,T51*2)+(T58-T57)/T58*T51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3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2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YHxKzBNPFP+V8Bd1TYzo872WzXezfuaaZIgddZpCTuaaxFfA8AzlCBnC2DzLZXgRoKOKdIn2eCLxr9qK/OkZNA==" saltValue="3wPTUt5IMFVziUGuFXKd+w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26">
    <cfRule type="expression" dxfId="681" priority="54">
      <formula>AND(A26="AW",C26=$X$6)</formula>
    </cfRule>
    <cfRule type="expression" dxfId="680" priority="55">
      <formula>AND(A26="AW",C26=$X$5)</formula>
    </cfRule>
    <cfRule type="expression" dxfId="679" priority="56">
      <formula>AND(A26="AW",C26=$X$4)</formula>
    </cfRule>
  </conditionalFormatting>
  <conditionalFormatting sqref="C25:C43">
    <cfRule type="expression" dxfId="678" priority="39">
      <formula>AND(A25="IW",C25=$X$3)</formula>
    </cfRule>
    <cfRule type="expression" dxfId="677" priority="40">
      <formula>AND(A25="IW",C25=$X$2)</formula>
    </cfRule>
    <cfRule type="expression" dxfId="676" priority="41">
      <formula>AND(A25="DA",C25&lt;&gt;$X$2)</formula>
    </cfRule>
    <cfRule type="expression" dxfId="675" priority="43">
      <formula>AND(A25="AT",C25=$X$6)</formula>
    </cfRule>
    <cfRule type="expression" dxfId="674" priority="44">
      <formula>AND(A25="AT",C25=$X$5)</formula>
    </cfRule>
    <cfRule type="expression" dxfId="673" priority="45">
      <formula>AND(A25="AT",C25=$X$4)</formula>
    </cfRule>
    <cfRule type="expression" dxfId="672" priority="46">
      <formula>AND(A25="AT",C25=$X$3)</formula>
    </cfRule>
    <cfRule type="expression" dxfId="671" priority="47">
      <formula>AND(A25="AW",C25=$X$6)</formula>
    </cfRule>
    <cfRule type="expression" dxfId="670" priority="48">
      <formula>AND(A25="AW",C25=$X$5)</formula>
    </cfRule>
    <cfRule type="expression" dxfId="669" priority="49">
      <formula>AND(A25="AW",C25=$X$4)</formula>
    </cfRule>
    <cfRule type="expression" dxfId="668" priority="50">
      <formula>AND(A21="DA",C25=$X$3)</formula>
    </cfRule>
    <cfRule type="expression" dxfId="667" priority="51">
      <formula>AND(A25="AW",C25=$X$6)</formula>
    </cfRule>
    <cfRule type="expression" dxfId="666" priority="52">
      <formula>AND(A25="AW",C25=$X$5)</formula>
    </cfRule>
    <cfRule type="expression" dxfId="665" priority="53">
      <formula>AND(A25="AW",C25=$X$4)</formula>
    </cfRule>
  </conditionalFormatting>
  <conditionalFormatting sqref="N25:N43">
    <cfRule type="expression" dxfId="664" priority="38">
      <formula>OR(C25=$X$2,C25=$X$3,C25=$X$6)</formula>
    </cfRule>
  </conditionalFormatting>
  <conditionalFormatting sqref="C25 C28:C43">
    <cfRule type="expression" dxfId="663" priority="57">
      <formula>AND(A25="AW",C25=$X$6)</formula>
    </cfRule>
    <cfRule type="expression" dxfId="662" priority="58">
      <formula>AND(A25="AW",C25=$X$5)</formula>
    </cfRule>
    <cfRule type="expression" dxfId="661" priority="59">
      <formula>AND(A25="AW",C25=$X$4)</formula>
    </cfRule>
  </conditionalFormatting>
  <conditionalFormatting sqref="C25:C43">
    <cfRule type="expression" dxfId="660" priority="60">
      <formula>AND(A25="AF",C25=$X$6)</formula>
    </cfRule>
    <cfRule type="expression" dxfId="659" priority="61">
      <formula>AND(A25="AF",C25=$X$5)</formula>
    </cfRule>
    <cfRule type="expression" dxfId="658" priority="62">
      <formula>AND(A25="AF",C25=$X$4)</formula>
    </cfRule>
    <cfRule type="expression" dxfId="657" priority="63">
      <formula>AND(A25="AF",C25=$X$3)</formula>
    </cfRule>
  </conditionalFormatting>
  <conditionalFormatting sqref="K25:K43">
    <cfRule type="expression" dxfId="656" priority="37">
      <formula>AND(C25&lt;&gt;$X$3,K25&gt;0)</formula>
    </cfRule>
  </conditionalFormatting>
  <conditionalFormatting sqref="K25">
    <cfRule type="expression" dxfId="655" priority="36">
      <formula>$C25&lt;&gt;"Erdreich"</formula>
    </cfRule>
  </conditionalFormatting>
  <conditionalFormatting sqref="K26">
    <cfRule type="expression" dxfId="654" priority="35">
      <formula>$C26&lt;&gt;"Erdreich"</formula>
    </cfRule>
  </conditionalFormatting>
  <conditionalFormatting sqref="K27">
    <cfRule type="expression" dxfId="653" priority="34">
      <formula>$C27&lt;&gt;"Erdreich"</formula>
    </cfRule>
  </conditionalFormatting>
  <conditionalFormatting sqref="K28">
    <cfRule type="expression" dxfId="652" priority="33">
      <formula>$C28&lt;&gt;"Erdreich"</formula>
    </cfRule>
  </conditionalFormatting>
  <conditionalFormatting sqref="K29">
    <cfRule type="expression" dxfId="651" priority="32">
      <formula>$C$29&lt;&gt;"Erdreich"</formula>
    </cfRule>
  </conditionalFormatting>
  <conditionalFormatting sqref="K30">
    <cfRule type="expression" dxfId="650" priority="31">
      <formula>$C30&lt;&gt;"Erdreich"</formula>
    </cfRule>
  </conditionalFormatting>
  <conditionalFormatting sqref="K32">
    <cfRule type="expression" dxfId="649" priority="30">
      <formula>$C32&lt;&gt;"Erdreich"</formula>
    </cfRule>
  </conditionalFormatting>
  <conditionalFormatting sqref="K33">
    <cfRule type="expression" dxfId="648" priority="29">
      <formula>$C33&lt;&gt;"Erdreich"</formula>
    </cfRule>
  </conditionalFormatting>
  <conditionalFormatting sqref="K34">
    <cfRule type="expression" dxfId="647" priority="28">
      <formula>$C34&lt;&gt;"Erdreich"</formula>
    </cfRule>
  </conditionalFormatting>
  <conditionalFormatting sqref="K35">
    <cfRule type="expression" dxfId="646" priority="27">
      <formula>$C35&lt;&gt;"Erdreich"</formula>
    </cfRule>
  </conditionalFormatting>
  <conditionalFormatting sqref="K36">
    <cfRule type="expression" dxfId="645" priority="26">
      <formula>$C36&lt;&gt;"Erdreich"</formula>
    </cfRule>
  </conditionalFormatting>
  <conditionalFormatting sqref="K37">
    <cfRule type="expression" dxfId="644" priority="25">
      <formula>$C37&lt;&gt;"Erdreich"</formula>
    </cfRule>
  </conditionalFormatting>
  <conditionalFormatting sqref="K38">
    <cfRule type="expression" dxfId="643" priority="24">
      <formula>$C38&lt;&gt;"Erdreich"</formula>
    </cfRule>
  </conditionalFormatting>
  <conditionalFormatting sqref="K39">
    <cfRule type="expression" dxfId="642" priority="23">
      <formula>$C39&lt;&gt;"Erdreich"</formula>
    </cfRule>
  </conditionalFormatting>
  <conditionalFormatting sqref="K40">
    <cfRule type="expression" dxfId="641" priority="22">
      <formula>$C40&lt;&gt;"Erdreich"</formula>
    </cfRule>
  </conditionalFormatting>
  <conditionalFormatting sqref="K41">
    <cfRule type="expression" dxfId="640" priority="21">
      <formula>$C41&lt;&gt;"Erdreich"</formula>
    </cfRule>
  </conditionalFormatting>
  <conditionalFormatting sqref="K42">
    <cfRule type="expression" dxfId="639" priority="20">
      <formula>$C42&lt;&gt;"Erdreich"</formula>
    </cfRule>
  </conditionalFormatting>
  <conditionalFormatting sqref="K43">
    <cfRule type="expression" dxfId="638" priority="19">
      <formula>$C43&lt;&gt;"Erdreich"</formula>
    </cfRule>
  </conditionalFormatting>
  <conditionalFormatting sqref="K31">
    <cfRule type="expression" dxfId="637" priority="18">
      <formula>$C31&lt;&gt;"Erdreich"</formula>
    </cfRule>
  </conditionalFormatting>
  <conditionalFormatting sqref="K32">
    <cfRule type="expression" dxfId="636" priority="17">
      <formula>$C32&lt;&gt;"Erdreich"</formula>
    </cfRule>
  </conditionalFormatting>
  <conditionalFormatting sqref="K33">
    <cfRule type="expression" dxfId="635" priority="16">
      <formula>$C33&lt;&gt;"Erdreich"</formula>
    </cfRule>
  </conditionalFormatting>
  <conditionalFormatting sqref="K34">
    <cfRule type="expression" dxfId="634" priority="15">
      <formula>$C34&lt;&gt;"Erdreich"</formula>
    </cfRule>
  </conditionalFormatting>
  <conditionalFormatting sqref="K35">
    <cfRule type="expression" dxfId="633" priority="14">
      <formula>$C35&lt;&gt;"Erdreich"</formula>
    </cfRule>
  </conditionalFormatting>
  <conditionalFormatting sqref="K36">
    <cfRule type="expression" dxfId="632" priority="13">
      <formula>$C36&lt;&gt;"Erdreich"</formula>
    </cfRule>
  </conditionalFormatting>
  <conditionalFormatting sqref="K37">
    <cfRule type="expression" dxfId="631" priority="12">
      <formula>$C37&lt;&gt;"Erdreich"</formula>
    </cfRule>
  </conditionalFormatting>
  <conditionalFormatting sqref="K38">
    <cfRule type="expression" dxfId="630" priority="11">
      <formula>$C38&lt;&gt;"Erdreich"</formula>
    </cfRule>
  </conditionalFormatting>
  <conditionalFormatting sqref="K39">
    <cfRule type="expression" dxfId="629" priority="10">
      <formula>$C39&lt;&gt;"Erdreich"</formula>
    </cfRule>
  </conditionalFormatting>
  <conditionalFormatting sqref="K40">
    <cfRule type="expression" dxfId="628" priority="9">
      <formula>$C40&lt;&gt;"Erdreich"</formula>
    </cfRule>
  </conditionalFormatting>
  <conditionalFormatting sqref="K41">
    <cfRule type="expression" dxfId="627" priority="8">
      <formula>$C41&lt;&gt;"Erdreich"</formula>
    </cfRule>
  </conditionalFormatting>
  <conditionalFormatting sqref="K42">
    <cfRule type="expression" dxfId="626" priority="7">
      <formula>$C42&lt;&gt;"Erdreich"</formula>
    </cfRule>
  </conditionalFormatting>
  <conditionalFormatting sqref="K43">
    <cfRule type="expression" dxfId="625" priority="6">
      <formula>$C43&lt;&gt;"Erdreich"</formula>
    </cfRule>
  </conditionalFormatting>
  <conditionalFormatting sqref="J14">
    <cfRule type="expression" dxfId="624" priority="1">
      <formula>#REF!=""</formula>
    </cfRule>
  </conditionalFormatting>
  <conditionalFormatting sqref="C11">
    <cfRule type="expression" dxfId="623" priority="5">
      <formula>$A$11=""</formula>
    </cfRule>
  </conditionalFormatting>
  <conditionalFormatting sqref="C12">
    <cfRule type="expression" dxfId="622" priority="4">
      <formula>A12=""</formula>
    </cfRule>
  </conditionalFormatting>
  <conditionalFormatting sqref="G14">
    <cfRule type="expression" dxfId="621" priority="3">
      <formula>C14=""</formula>
    </cfRule>
  </conditionalFormatting>
  <conditionalFormatting sqref="G15">
    <cfRule type="expression" dxfId="620" priority="2">
      <formula>C15=""</formula>
    </cfRule>
  </conditionalFormatting>
  <dataValidations count="5">
    <dataValidation type="list" allowBlank="1" showInputMessage="1" showErrorMessage="1" sqref="H2" xr:uid="{498A4DB3-C081-4FEF-A8E7-CE0CC46F2B3E}">
      <formula1>$R$2:$R$5</formula1>
    </dataValidation>
    <dataValidation type="list" allowBlank="1" showInputMessage="1" showErrorMessage="1" sqref="C7:F7" xr:uid="{D725D909-B171-4CBC-A607-FCB8BCEA140E}">
      <formula1>$U$2:$U$6</formula1>
    </dataValidation>
    <dataValidation type="list" allowBlank="1" showInputMessage="1" showErrorMessage="1" sqref="A25:A43" xr:uid="{E1323657-E34A-487A-90EA-F1CCF788B9FA}">
      <formula1>$V$2:$V$12</formula1>
    </dataValidation>
    <dataValidation type="list" allowBlank="1" showInputMessage="1" showErrorMessage="1" sqref="B25:B43" xr:uid="{412CFE29-7279-4E10-B0A3-7211A8AFF8FF}">
      <formula1>$W$2:$W$11</formula1>
    </dataValidation>
    <dataValidation type="list" allowBlank="1" showInputMessage="1" showErrorMessage="1" sqref="C25:C43" xr:uid="{54A48B4F-C63B-4DA9-910C-E6A9C1B71258}">
      <formula1>$X$2:$X$6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EB3FFE-20DF-4891-AF19-FB1993A70F01}">
          <x14:formula1>
            <xm:f>'Eingabe Geschosse  U-Werte'!$E$4:$E$28</xm:f>
          </x14:formula1>
          <xm:sqref>I25:I43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70AA1-BF08-4CB0-AAB1-5C468AD5209D}">
  <sheetPr>
    <pageSetUpPr fitToPage="1"/>
  </sheetPr>
  <dimension ref="A1:JE77"/>
  <sheetViews>
    <sheetView topLeftCell="A3" zoomScale="85" zoomScaleNormal="85" workbookViewId="0">
      <selection activeCell="K26" sqref="K26:K30"/>
    </sheetView>
  </sheetViews>
  <sheetFormatPr baseColWidth="10" defaultRowHeight="14.25" x14ac:dyDescent="0.2"/>
  <cols>
    <col min="1" max="1" width="9.75" customWidth="1"/>
    <col min="2" max="2" width="9.75" style="1" customWidth="1"/>
    <col min="3" max="3" width="20.375" style="1" customWidth="1"/>
    <col min="4" max="4" width="5.5" style="1" customWidth="1"/>
    <col min="5" max="5" width="5.75" style="1" customWidth="1"/>
    <col min="6" max="6" width="7.125" style="1" customWidth="1"/>
    <col min="7" max="7" width="8" style="1" customWidth="1"/>
    <col min="8" max="8" width="6.375" style="1" customWidth="1"/>
    <col min="9" max="9" width="12.125" style="1" customWidth="1"/>
    <col min="10" max="10" width="8.5" style="1" customWidth="1"/>
    <col min="11" max="11" width="6.625" style="1" customWidth="1"/>
    <col min="12" max="13" width="8.5" style="2" customWidth="1"/>
    <col min="14" max="14" width="5.375" style="2" customWidth="1"/>
    <col min="15" max="15" width="3.875" style="2" customWidth="1"/>
    <col min="16" max="16" width="4.875" style="2" customWidth="1"/>
    <col min="17" max="17" width="8.5" style="2" customWidth="1"/>
    <col min="18" max="18" width="12.125" style="2" hidden="1" customWidth="1"/>
    <col min="19" max="19" width="13" style="56" hidden="1" customWidth="1"/>
    <col min="20" max="20" width="3.875" style="2" hidden="1" customWidth="1"/>
    <col min="21" max="21" width="25.25" style="2" hidden="1" customWidth="1"/>
    <col min="22" max="23" width="11.25" style="2" hidden="1" customWidth="1"/>
    <col min="24" max="24" width="21.5" style="2" hidden="1" customWidth="1"/>
    <col min="25" max="29" width="11.25" style="2" hidden="1" customWidth="1"/>
    <col min="30" max="30" width="11.25" style="1" hidden="1" customWidth="1"/>
    <col min="31" max="40" width="7.5" style="1" hidden="1" customWidth="1"/>
    <col min="41" max="41" width="11.25" style="1" hidden="1" customWidth="1"/>
    <col min="42" max="42" width="5.75" style="1" hidden="1" customWidth="1"/>
    <col min="43" max="43" width="11.25" style="1" hidden="1" customWidth="1"/>
    <col min="44" max="44" width="5.375" style="1" hidden="1" customWidth="1"/>
    <col min="45" max="45" width="8.25" style="1" hidden="1" customWidth="1"/>
    <col min="46" max="46" width="10.25" style="1" hidden="1" customWidth="1"/>
    <col min="47" max="47" width="11.25" style="1" hidden="1" customWidth="1"/>
    <col min="48" max="48" width="14" style="1" hidden="1" customWidth="1"/>
    <col min="49" max="49" width="6.375" style="1" hidden="1" customWidth="1"/>
    <col min="50" max="50" width="4.75" style="1" hidden="1" customWidth="1"/>
    <col min="51" max="51" width="11.25" style="1" hidden="1" customWidth="1"/>
    <col min="52" max="265" width="11.25" style="1" customWidth="1"/>
    <col min="266" max="1032" width="10.75" customWidth="1"/>
  </cols>
  <sheetData>
    <row r="1" spans="1:42" x14ac:dyDescent="0.2">
      <c r="A1" s="175" t="s">
        <v>6531</v>
      </c>
      <c r="B1" s="175"/>
      <c r="C1" s="152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42" s="1" customFormat="1" ht="14.25" customHeight="1" x14ac:dyDescent="0.2">
      <c r="A2" s="170" t="s">
        <v>6529</v>
      </c>
      <c r="B2" s="170"/>
      <c r="C2" s="60"/>
      <c r="D2" s="5"/>
      <c r="E2" s="5"/>
      <c r="F2" s="5"/>
      <c r="G2" s="5" t="s">
        <v>6530</v>
      </c>
      <c r="H2" s="176"/>
      <c r="I2" s="176"/>
      <c r="J2" s="5"/>
      <c r="K2" s="5"/>
      <c r="L2" s="5"/>
      <c r="M2" s="5"/>
      <c r="N2" s="5"/>
      <c r="O2" s="5"/>
      <c r="P2" s="5"/>
      <c r="Q2" s="5"/>
      <c r="R2" s="8">
        <f>'Eingabe Geschosse  U-Werte'!B4</f>
        <v>0</v>
      </c>
      <c r="S2" s="17" t="s">
        <v>0</v>
      </c>
      <c r="T2" s="8"/>
      <c r="U2" s="8" t="s">
        <v>6541</v>
      </c>
      <c r="V2" s="47" t="s">
        <v>6562</v>
      </c>
      <c r="W2" s="47" t="s">
        <v>6578</v>
      </c>
      <c r="X2" s="8" t="s">
        <v>6586</v>
      </c>
      <c r="Y2" s="8" t="s">
        <v>6586</v>
      </c>
      <c r="Z2" s="8" t="s">
        <v>6588</v>
      </c>
      <c r="AA2" s="8"/>
      <c r="AB2" s="8" t="str">
        <f>'Eingabe Geschosse  U-Werte'!E4</f>
        <v>AW</v>
      </c>
      <c r="AC2" s="8">
        <f>'Eingabe Geschosse  U-Werte'!F4</f>
        <v>0.4</v>
      </c>
      <c r="AD2" s="8"/>
      <c r="AE2" s="8"/>
      <c r="AF2" s="8" t="s">
        <v>6602</v>
      </c>
      <c r="AG2" s="8" t="s">
        <v>6603</v>
      </c>
      <c r="AH2" s="8" t="s">
        <v>6604</v>
      </c>
      <c r="AI2" s="8" t="s">
        <v>6605</v>
      </c>
      <c r="AJ2" s="8" t="s">
        <v>6606</v>
      </c>
      <c r="AK2" s="8" t="s">
        <v>6607</v>
      </c>
      <c r="AL2" s="8" t="s">
        <v>6608</v>
      </c>
      <c r="AM2" s="8" t="s">
        <v>6609</v>
      </c>
      <c r="AN2" s="8" t="s">
        <v>6610</v>
      </c>
      <c r="AO2" s="8" t="s">
        <v>6613</v>
      </c>
      <c r="AP2" s="8"/>
    </row>
    <row r="3" spans="1:42" s="1" customFormat="1" ht="14.25" customHeight="1" x14ac:dyDescent="0.2">
      <c r="A3" s="170" t="s">
        <v>6532</v>
      </c>
      <c r="B3" s="170"/>
      <c r="C3" s="51"/>
      <c r="D3" s="5" t="s">
        <v>13</v>
      </c>
      <c r="E3" s="5"/>
      <c r="F3" s="5"/>
      <c r="G3" s="105" t="s">
        <v>6921</v>
      </c>
      <c r="H3" s="5">
        <f>IF('Eingabe Raum 6'!H2:I2='Eingabe Geschosse  U-Werte'!B4,'Eingabe Geschosse  U-Werte'!B5,IF(H2='Eingabe Geschosse  U-Werte'!B11,'Eingabe Geschosse  U-Werte'!B12,IF(H2=R4,'Eingabe Geschosse  U-Werte'!B19,'Eingabe Geschosse  U-Werte'!B26)))</f>
        <v>0</v>
      </c>
      <c r="I3" s="167" t="s">
        <v>6536</v>
      </c>
      <c r="J3" s="167"/>
      <c r="K3" s="5">
        <f>IF(H2=R2,'Eingabe Geschosse  U-Werte'!B6,IF(H2=R3,'Eingabe Geschosse  U-Werte'!B13,IF(H2=R4,'Eingabe Geschosse  U-Werte'!B20,'Eingabe Geschosse  U-Werte'!B27)))</f>
        <v>0</v>
      </c>
      <c r="L3" s="5" t="s">
        <v>7</v>
      </c>
      <c r="M3" s="5"/>
      <c r="N3" s="5"/>
      <c r="O3" s="5"/>
      <c r="P3" s="5"/>
      <c r="Q3" s="5"/>
      <c r="R3" s="8">
        <f>'Eingabe Geschosse  U-Werte'!B11</f>
        <v>0</v>
      </c>
      <c r="S3" s="17" t="s">
        <v>3</v>
      </c>
      <c r="T3" s="8"/>
      <c r="U3" s="47" t="s">
        <v>6540</v>
      </c>
      <c r="V3" s="47" t="s">
        <v>6563</v>
      </c>
      <c r="W3" s="47" t="s">
        <v>6579</v>
      </c>
      <c r="X3" s="8" t="s">
        <v>6587</v>
      </c>
      <c r="Y3" s="8" t="s">
        <v>6587</v>
      </c>
      <c r="Z3" s="8" t="s">
        <v>6589</v>
      </c>
      <c r="AA3" s="8"/>
      <c r="AB3" s="8" t="str">
        <f>'Eingabe Geschosse  U-Werte'!E5</f>
        <v>De an DG</v>
      </c>
      <c r="AC3" s="8">
        <f>'Eingabe Geschosse  U-Werte'!F5</f>
        <v>0.35</v>
      </c>
      <c r="AD3" s="8"/>
      <c r="AE3" s="8" t="s">
        <v>6611</v>
      </c>
      <c r="AF3" s="8">
        <v>0.96709999999999996</v>
      </c>
      <c r="AG3" s="8">
        <v>-7.4550000000000001</v>
      </c>
      <c r="AH3" s="8">
        <v>10.76</v>
      </c>
      <c r="AI3" s="1">
        <v>9.7729999999999997</v>
      </c>
      <c r="AJ3" s="1">
        <v>2.6499999999999999E-2</v>
      </c>
      <c r="AK3" s="1">
        <v>0.55320000000000003</v>
      </c>
      <c r="AL3" s="1">
        <v>0.60270000000000001</v>
      </c>
      <c r="AM3" s="1">
        <v>-0.92959999999999998</v>
      </c>
      <c r="AN3" s="1">
        <v>-2.0299999999999999E-2</v>
      </c>
      <c r="AO3" s="1" t="e">
        <f>'Eingabe Allgemeine Daten'!G30</f>
        <v>#DIV/0!</v>
      </c>
    </row>
    <row r="4" spans="1:42" s="1" customFormat="1" ht="14.25" customHeight="1" x14ac:dyDescent="0.2">
      <c r="A4" s="170" t="s">
        <v>6533</v>
      </c>
      <c r="B4" s="170"/>
      <c r="C4" s="5" t="s">
        <v>6534</v>
      </c>
      <c r="D4" s="5"/>
      <c r="E4" s="51"/>
      <c r="F4" s="5">
        <v>5.63</v>
      </c>
      <c r="G4" s="5" t="s">
        <v>6535</v>
      </c>
      <c r="H4" s="51"/>
      <c r="I4" s="5" t="s">
        <v>7</v>
      </c>
      <c r="J4" s="5" t="s">
        <v>28</v>
      </c>
      <c r="K4" s="5">
        <f>E4*H4</f>
        <v>0</v>
      </c>
      <c r="L4" s="5" t="s">
        <v>4</v>
      </c>
      <c r="M4" s="5" t="s">
        <v>6538</v>
      </c>
      <c r="N4" s="9">
        <f>K4*(H3-K3)</f>
        <v>0</v>
      </c>
      <c r="O4" s="5" t="s">
        <v>15</v>
      </c>
      <c r="P4" s="5"/>
      <c r="Q4" s="5"/>
      <c r="R4" s="8">
        <f>'Eingabe Geschosse  U-Werte'!B18</f>
        <v>0</v>
      </c>
      <c r="S4" s="17"/>
      <c r="T4" s="8"/>
      <c r="U4" s="47" t="s">
        <v>6514</v>
      </c>
      <c r="V4" s="47" t="s">
        <v>6564</v>
      </c>
      <c r="W4" s="47" t="s">
        <v>6580</v>
      </c>
      <c r="X4" s="8" t="s">
        <v>6588</v>
      </c>
      <c r="Y4" s="8"/>
      <c r="Z4" s="8" t="s">
        <v>6590</v>
      </c>
      <c r="AA4" s="8"/>
      <c r="AB4" s="8" t="str">
        <f>'Eingabe Geschosse  U-Werte'!E6</f>
        <v>Dach</v>
      </c>
      <c r="AC4" s="8">
        <f>'Eingabe Geschosse  U-Werte'!F6</f>
        <v>0.35</v>
      </c>
      <c r="AD4" s="8"/>
      <c r="AE4" s="8" t="s">
        <v>6600</v>
      </c>
      <c r="AF4" s="8">
        <v>0.93328</v>
      </c>
      <c r="AG4" s="8">
        <v>-2.1551999999999998</v>
      </c>
      <c r="AH4" s="8"/>
      <c r="AI4" s="1">
        <v>1.466</v>
      </c>
      <c r="AJ4" s="1">
        <v>0.10059999999999999</v>
      </c>
      <c r="AK4" s="1">
        <v>0</v>
      </c>
      <c r="AL4" s="1">
        <v>0.45324999999999999</v>
      </c>
      <c r="AM4" s="1">
        <v>-1.0067999999999999</v>
      </c>
      <c r="AN4" s="1">
        <v>-6.9199999999999998E-2</v>
      </c>
    </row>
    <row r="5" spans="1:42" s="1" customFormat="1" ht="14.25" customHeight="1" x14ac:dyDescent="0.2">
      <c r="A5" s="170" t="s">
        <v>6537</v>
      </c>
      <c r="B5" s="170"/>
      <c r="C5" s="5" t="s">
        <v>6534</v>
      </c>
      <c r="D5" s="5"/>
      <c r="E5" s="51"/>
      <c r="F5" s="5" t="s">
        <v>7</v>
      </c>
      <c r="G5" s="5" t="s">
        <v>6535</v>
      </c>
      <c r="H5" s="51"/>
      <c r="I5" s="5" t="s">
        <v>7</v>
      </c>
      <c r="J5" s="5" t="s">
        <v>28</v>
      </c>
      <c r="K5" s="5">
        <f>E5*H5</f>
        <v>0</v>
      </c>
      <c r="L5" s="5" t="s">
        <v>4</v>
      </c>
      <c r="M5" s="5" t="s">
        <v>6538</v>
      </c>
      <c r="N5" s="9">
        <f>K5*H3</f>
        <v>0</v>
      </c>
      <c r="O5" s="5" t="s">
        <v>15</v>
      </c>
      <c r="P5" s="5"/>
      <c r="Q5" s="5"/>
      <c r="R5" s="8">
        <f>'Eingabe Geschosse  U-Werte'!B25</f>
        <v>0</v>
      </c>
      <c r="S5" s="17"/>
      <c r="T5" s="8"/>
      <c r="U5" s="47" t="s">
        <v>6542</v>
      </c>
      <c r="V5" s="47" t="s">
        <v>6565</v>
      </c>
      <c r="W5" s="47" t="s">
        <v>6581</v>
      </c>
      <c r="X5" s="8" t="s">
        <v>6589</v>
      </c>
      <c r="Y5" s="8"/>
      <c r="Z5" s="8"/>
      <c r="AA5" s="8"/>
      <c r="AB5" s="8" t="str">
        <f>'Eingabe Geschosse  U-Werte'!E7</f>
        <v>AF</v>
      </c>
      <c r="AC5" s="8">
        <f>'Eingabe Geschosse  U-Werte'!F7</f>
        <v>2.8</v>
      </c>
      <c r="AD5" s="8"/>
      <c r="AE5" s="8"/>
      <c r="AF5" s="8"/>
      <c r="AG5" s="8"/>
      <c r="AH5" s="8"/>
    </row>
    <row r="6" spans="1:42" s="1" customFormat="1" ht="12.75" x14ac:dyDescent="0.2">
      <c r="A6" s="170"/>
      <c r="B6" s="170"/>
      <c r="C6" s="5"/>
      <c r="D6" s="5"/>
      <c r="E6" s="5"/>
      <c r="F6" s="5"/>
      <c r="G6" s="5"/>
      <c r="H6" s="5"/>
      <c r="I6" s="5"/>
      <c r="J6" s="5"/>
      <c r="K6" s="5"/>
      <c r="L6" s="5"/>
      <c r="M6" s="150" t="s">
        <v>7087</v>
      </c>
      <c r="N6" s="5">
        <f>IF(H5=K5,SQRT(H5)*4,E5*2+H5*2)</f>
        <v>0</v>
      </c>
      <c r="O6" s="5" t="s">
        <v>7</v>
      </c>
      <c r="P6" s="5"/>
      <c r="Q6" s="5"/>
      <c r="R6" s="8"/>
      <c r="S6" s="17"/>
      <c r="T6" s="8"/>
      <c r="U6" s="47" t="s">
        <v>6543</v>
      </c>
      <c r="V6" s="47" t="s">
        <v>6566</v>
      </c>
      <c r="W6" s="47" t="s">
        <v>6601</v>
      </c>
      <c r="X6" s="8" t="s">
        <v>6590</v>
      </c>
      <c r="Y6" s="8"/>
      <c r="Z6" s="8"/>
      <c r="AA6" s="8"/>
      <c r="AB6" s="8" t="str">
        <f>'Eingabe Geschosse  U-Werte'!E8</f>
        <v>IT</v>
      </c>
      <c r="AC6" s="8">
        <f>'Eingabe Geschosse  U-Werte'!F8</f>
        <v>2</v>
      </c>
      <c r="AD6" s="8"/>
      <c r="AE6" s="8"/>
      <c r="AF6" s="8"/>
      <c r="AG6" s="8"/>
      <c r="AH6" s="8"/>
    </row>
    <row r="7" spans="1:42" s="1" customFormat="1" ht="14.25" customHeight="1" x14ac:dyDescent="0.2">
      <c r="A7" s="175" t="s">
        <v>6539</v>
      </c>
      <c r="B7" s="175"/>
      <c r="C7" s="169" t="s">
        <v>6541</v>
      </c>
      <c r="D7" s="169"/>
      <c r="E7" s="169"/>
      <c r="F7" s="169"/>
      <c r="G7" s="173" t="str">
        <f>IF(C7=U2,'Eingabe Allgemeine Daten'!B41,"")</f>
        <v>keine mechanische Lüftung</v>
      </c>
      <c r="H7" s="173"/>
      <c r="I7" s="173"/>
      <c r="J7" s="5"/>
      <c r="K7" s="5"/>
      <c r="L7" s="5"/>
      <c r="M7" s="5"/>
      <c r="N7" s="5"/>
      <c r="O7" s="5"/>
      <c r="P7" s="5"/>
      <c r="Q7" s="5"/>
      <c r="R7" s="8"/>
      <c r="S7" s="17"/>
      <c r="T7" s="8"/>
      <c r="U7" s="8"/>
      <c r="V7" s="8" t="s">
        <v>6567</v>
      </c>
      <c r="W7" s="8" t="s">
        <v>6582</v>
      </c>
      <c r="X7" s="8"/>
      <c r="Y7" s="8"/>
      <c r="Z7" s="8"/>
      <c r="AA7" s="8"/>
      <c r="AB7" s="8" t="str">
        <f>'Eingabe Geschosse  U-Werte'!E9</f>
        <v>AW Gaube</v>
      </c>
      <c r="AC7" s="8">
        <f>'Eingabe Geschosse  U-Werte'!F9</f>
        <v>0.35</v>
      </c>
      <c r="AD7" s="8"/>
      <c r="AE7" s="8"/>
      <c r="AF7" s="8"/>
      <c r="AG7" s="8"/>
      <c r="AH7" s="8"/>
    </row>
    <row r="8" spans="1:42" s="1" customFormat="1" ht="14.25" customHeight="1" x14ac:dyDescent="0.2">
      <c r="A8" s="15" t="s">
        <v>6544</v>
      </c>
      <c r="B8" s="15"/>
      <c r="C8" s="5"/>
      <c r="D8" s="5"/>
      <c r="E8" s="5"/>
      <c r="F8" s="5" t="s">
        <v>6545</v>
      </c>
      <c r="G8" s="5"/>
      <c r="H8" s="51">
        <v>0</v>
      </c>
      <c r="I8" s="5" t="s">
        <v>12</v>
      </c>
      <c r="J8" s="5" t="s">
        <v>6547</v>
      </c>
      <c r="K8" s="5">
        <f>MAX(H8*N4,H9)</f>
        <v>0</v>
      </c>
      <c r="L8" s="5" t="s">
        <v>5</v>
      </c>
      <c r="M8" s="5" t="s">
        <v>6548</v>
      </c>
      <c r="N8" s="5"/>
      <c r="O8" s="5"/>
      <c r="P8" s="10" t="e">
        <f>K8/K4</f>
        <v>#DIV/0!</v>
      </c>
      <c r="Q8" s="5" t="s">
        <v>6549</v>
      </c>
      <c r="R8" s="8"/>
      <c r="S8" s="17" t="str">
        <f>IF(C7=U2,G7,IF(C7=U3,U3,IF(C7=U4,U4,IF(C7=U5,U5,IF(C7=U6,U6)))))</f>
        <v>keine mechanische Lüftung</v>
      </c>
      <c r="T8" s="8"/>
      <c r="U8" s="8"/>
      <c r="V8" s="8" t="s">
        <v>6568</v>
      </c>
      <c r="W8" s="8" t="s">
        <v>6583</v>
      </c>
      <c r="X8" s="8"/>
      <c r="Y8" s="8"/>
      <c r="Z8" s="8"/>
      <c r="AA8" s="8"/>
      <c r="AB8" s="8" t="str">
        <f>'Eingabe Geschosse  U-Werte'!E10</f>
        <v>Geschossdecke</v>
      </c>
      <c r="AC8" s="8">
        <f>'Eingabe Geschosse  U-Werte'!F10</f>
        <v>0.95</v>
      </c>
      <c r="AD8" s="8"/>
      <c r="AE8" s="8"/>
      <c r="AF8" s="8"/>
      <c r="AG8" s="8"/>
      <c r="AH8" s="8"/>
    </row>
    <row r="9" spans="1:42" s="1" customFormat="1" ht="12.75" x14ac:dyDescent="0.2">
      <c r="A9" s="170"/>
      <c r="B9" s="170"/>
      <c r="C9" s="5"/>
      <c r="D9" s="5"/>
      <c r="E9" s="5"/>
      <c r="F9" s="5" t="s">
        <v>6546</v>
      </c>
      <c r="G9" s="5"/>
      <c r="H9" s="51">
        <v>0</v>
      </c>
      <c r="I9" s="5" t="s">
        <v>5</v>
      </c>
      <c r="J9" s="5"/>
      <c r="K9" s="5"/>
      <c r="L9" s="5"/>
      <c r="M9" s="5"/>
      <c r="N9" s="5"/>
      <c r="O9" s="5"/>
      <c r="P9" s="5"/>
      <c r="Q9" s="5"/>
      <c r="R9" s="8"/>
      <c r="S9" s="17"/>
      <c r="T9" s="8"/>
      <c r="U9" s="8"/>
      <c r="V9" s="8" t="s">
        <v>6569</v>
      </c>
      <c r="W9" s="8" t="s">
        <v>6584</v>
      </c>
      <c r="X9" s="8"/>
      <c r="Y9" s="8"/>
      <c r="Z9" s="8"/>
      <c r="AA9" s="8"/>
      <c r="AB9" s="8" t="str">
        <f>'Eingabe Geschosse  U-Werte'!E11</f>
        <v>IW 11,5</v>
      </c>
      <c r="AC9" s="8">
        <f>'Eingabe Geschosse  U-Werte'!F11</f>
        <v>2.37</v>
      </c>
      <c r="AD9" s="8"/>
      <c r="AE9" s="8"/>
      <c r="AF9" s="8"/>
      <c r="AG9" s="8"/>
      <c r="AH9" s="8"/>
      <c r="AO9" s="1">
        <v>15.98</v>
      </c>
    </row>
    <row r="10" spans="1:42" s="1" customFormat="1" ht="14.25" customHeight="1" x14ac:dyDescent="0.2">
      <c r="A10" s="15" t="str">
        <f>IF(S8=U3,"","Volumenströme aus Lüftungskonzept nach DIN 1946-6 übernehmen")</f>
        <v/>
      </c>
      <c r="B10" s="15"/>
      <c r="C10" s="5"/>
      <c r="D10" s="5"/>
      <c r="E10" s="5"/>
      <c r="F10" s="124" t="str">
        <f>IF(S8=U3,"","Mindestvolumenstrom trotz mech. Lüftung erforderlich?")</f>
        <v/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7"/>
      <c r="T10" s="8"/>
      <c r="U10" s="8"/>
      <c r="V10" s="8" t="s">
        <v>6570</v>
      </c>
      <c r="W10" s="8" t="s">
        <v>6585</v>
      </c>
      <c r="X10" s="8"/>
      <c r="Y10" s="8"/>
      <c r="Z10" s="8"/>
      <c r="AA10" s="8"/>
      <c r="AB10" s="8" t="str">
        <f>'Eingabe Geschosse  U-Werte'!E12</f>
        <v>Sohle</v>
      </c>
      <c r="AC10" s="8">
        <f>'Eingabe Geschosse  U-Werte'!F12</f>
        <v>0.49</v>
      </c>
      <c r="AD10" s="8"/>
      <c r="AE10" s="8"/>
      <c r="AF10" s="8"/>
      <c r="AG10" s="8"/>
      <c r="AH10" s="8"/>
      <c r="AO10" s="1">
        <v>11.2</v>
      </c>
    </row>
    <row r="11" spans="1:42" s="1" customFormat="1" ht="14.25" customHeight="1" x14ac:dyDescent="0.2">
      <c r="A11" s="170" t="str">
        <f>IF(S8=U3,"",IF(S8=U6,"","Zuluftvolumenstrom"))</f>
        <v/>
      </c>
      <c r="B11" s="170"/>
      <c r="C11" s="8"/>
      <c r="D11" s="5" t="str">
        <f>IF(S8=U3,"",IF(S8=U6,"","m³/h"))</f>
        <v/>
      </c>
      <c r="E11" s="5"/>
      <c r="F11" s="5" t="str">
        <f>IF(S8=U3,"",IF(S8=U6,"",IF(S8=U5,"","Wirkungsgrad WRG")))</f>
        <v/>
      </c>
      <c r="G11" s="5"/>
      <c r="H11" s="48" t="str">
        <f>IF(S8=U3,"",IF(S8=U6,"",IF(S8=U5,"",'Eingabe Allgemeine Daten'!E41)))</f>
        <v/>
      </c>
      <c r="I11" s="5" t="str">
        <f>IF(S8=U3,"",IF(S8=U5,"",IF(S8=U6,"","%")))</f>
        <v/>
      </c>
      <c r="J11" s="173" t="str">
        <f>IF(S8=U3,"",IF(S8=U6,"","Zulufttemperatur"))</f>
        <v/>
      </c>
      <c r="K11" s="173"/>
      <c r="L11" s="10">
        <f>IF(S8=U3,0,IF(S8=U6,0,IF(S8=U5,20,H11/100*(20-'Eingabe Allgemeine Daten'!B33)+'Eingabe Allgemeine Daten'!B33)))</f>
        <v>0</v>
      </c>
      <c r="M11" s="5" t="str">
        <f>IF(S8=U3,"",IF(S8=U6,"","°C"))</f>
        <v/>
      </c>
      <c r="N11" s="5"/>
      <c r="O11" s="5"/>
      <c r="P11" s="5"/>
      <c r="Q11" s="5"/>
      <c r="R11" s="8"/>
      <c r="S11" s="17"/>
      <c r="T11" s="8"/>
      <c r="U11" s="8"/>
      <c r="V11" s="8" t="s">
        <v>6571</v>
      </c>
      <c r="W11" s="8" t="s">
        <v>6598</v>
      </c>
      <c r="X11" s="8"/>
      <c r="Y11" s="8"/>
      <c r="Z11" s="8"/>
      <c r="AA11" s="8"/>
      <c r="AB11" s="8" t="str">
        <f>'Eingabe Geschosse  U-Werte'!E13</f>
        <v>IW 17,5</v>
      </c>
      <c r="AC11" s="8">
        <f>'Eingabe Geschosse  U-Werte'!F13</f>
        <v>2</v>
      </c>
      <c r="AD11" s="8"/>
      <c r="AE11" s="8"/>
      <c r="AF11" s="8"/>
      <c r="AG11" s="8"/>
      <c r="AH11" s="8"/>
      <c r="AO11" s="1">
        <f>AO9/AO10</f>
        <v>1.4267857142857101</v>
      </c>
    </row>
    <row r="12" spans="1:42" s="1" customFormat="1" ht="14.25" customHeight="1" x14ac:dyDescent="0.2">
      <c r="A12" s="170" t="str">
        <f>IF(S8=U3,"",IF(S8=U5,"","Abluftvolumenstrom"))</f>
        <v/>
      </c>
      <c r="B12" s="170"/>
      <c r="C12" s="8"/>
      <c r="D12" s="5" t="str">
        <f>IF(S8=U3,"",IF(S8=U5,"","m³/h"))</f>
        <v/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8"/>
      <c r="S12" s="17"/>
      <c r="T12" s="8"/>
      <c r="U12" s="8"/>
      <c r="V12" s="8" t="s">
        <v>6572</v>
      </c>
      <c r="W12" s="8"/>
      <c r="X12" s="8"/>
      <c r="Y12" s="8"/>
      <c r="Z12" s="8"/>
      <c r="AA12" s="8"/>
      <c r="AB12" s="8">
        <f>'Eingabe Geschosse  U-Werte'!E14</f>
        <v>0</v>
      </c>
      <c r="AC12" s="8">
        <f>'Eingabe Geschosse  U-Werte'!F14</f>
        <v>0</v>
      </c>
      <c r="AD12" s="8"/>
      <c r="AE12" s="8"/>
      <c r="AF12" s="8"/>
      <c r="AG12" s="8"/>
      <c r="AH12" s="8"/>
    </row>
    <row r="13" spans="1:42" s="1" customFormat="1" ht="12.75" x14ac:dyDescent="0.2">
      <c r="A13" s="170"/>
      <c r="B13" s="170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8"/>
      <c r="S13" s="17"/>
      <c r="T13" s="8"/>
      <c r="U13" s="8"/>
      <c r="V13" s="8"/>
      <c r="W13" s="8"/>
      <c r="X13" s="8"/>
      <c r="Y13" s="8"/>
      <c r="Z13" s="8"/>
      <c r="AA13" s="8"/>
      <c r="AB13" s="8">
        <f>'Eingabe Geschosse  U-Werte'!E15</f>
        <v>0</v>
      </c>
      <c r="AC13" s="8">
        <f>'Eingabe Geschosse  U-Werte'!F15</f>
        <v>0</v>
      </c>
      <c r="AD13" s="8"/>
      <c r="AE13" s="8"/>
      <c r="AF13" s="8"/>
      <c r="AG13" s="8"/>
      <c r="AH13" s="8"/>
    </row>
    <row r="14" spans="1:42" s="1" customFormat="1" ht="14.25" customHeight="1" x14ac:dyDescent="0.2">
      <c r="A14" s="170" t="str">
        <f>IF(S8=U3,"","Überströmung")</f>
        <v/>
      </c>
      <c r="B14" s="170"/>
      <c r="C14" s="5" t="str">
        <f>IF(S8=U3,"","aus angrenzenden Räumen")</f>
        <v/>
      </c>
      <c r="D14" s="5"/>
      <c r="E14" s="5"/>
      <c r="F14" s="5"/>
      <c r="G14" s="8"/>
      <c r="H14" s="5" t="str">
        <f>IF(S8=U3,"","m³/h")</f>
        <v/>
      </c>
      <c r="I14" s="5"/>
      <c r="J14" s="8"/>
      <c r="K14" s="5" t="str">
        <f>IF(S8=U3,"","°C")</f>
        <v/>
      </c>
      <c r="L14" s="5"/>
      <c r="M14" s="5"/>
      <c r="N14" s="5"/>
      <c r="O14" s="5"/>
      <c r="P14" s="5"/>
      <c r="Q14" s="5"/>
      <c r="R14" s="8"/>
      <c r="S14" s="17"/>
      <c r="T14" s="8"/>
      <c r="U14" s="8"/>
      <c r="V14" s="8"/>
      <c r="W14" s="8"/>
      <c r="X14" s="8"/>
      <c r="Y14" s="8"/>
      <c r="Z14" s="8"/>
      <c r="AA14" s="8"/>
      <c r="AB14" s="8">
        <f>'Eingabe Geschosse  U-Werte'!E16</f>
        <v>0</v>
      </c>
      <c r="AC14" s="8">
        <f>'Eingabe Geschosse  U-Werte'!F16</f>
        <v>0</v>
      </c>
      <c r="AD14" s="8"/>
      <c r="AE14" s="8"/>
      <c r="AF14" s="8"/>
      <c r="AG14" s="8"/>
      <c r="AH14" s="8"/>
    </row>
    <row r="15" spans="1:42" s="1" customFormat="1" ht="12.75" x14ac:dyDescent="0.2">
      <c r="A15" s="170"/>
      <c r="B15" s="170"/>
      <c r="C15" s="5" t="str">
        <f>IF(S8=U3,"","in angrenzende Räume")</f>
        <v/>
      </c>
      <c r="D15" s="5"/>
      <c r="E15" s="5"/>
      <c r="F15" s="5"/>
      <c r="G15" s="8"/>
      <c r="H15" s="5" t="str">
        <f>IF(S8=U3,"","m³/h")</f>
        <v/>
      </c>
      <c r="I15" s="5"/>
      <c r="J15" s="5" t="str">
        <f>IF(S8=U3,"",C3)</f>
        <v/>
      </c>
      <c r="K15" s="5" t="str">
        <f>IF(S8=U3,"","°C")</f>
        <v/>
      </c>
      <c r="L15" s="5"/>
      <c r="M15" s="5"/>
      <c r="N15" s="5"/>
      <c r="O15" s="5"/>
      <c r="P15" s="5"/>
      <c r="Q15" s="5"/>
      <c r="R15" s="8"/>
      <c r="S15" s="17">
        <f>B25</f>
        <v>0</v>
      </c>
      <c r="T15" s="8"/>
      <c r="U15" s="8"/>
      <c r="V15" s="8" t="s">
        <v>6563</v>
      </c>
      <c r="W15" s="8" t="s">
        <v>6564</v>
      </c>
      <c r="X15" s="8"/>
      <c r="Y15" s="8"/>
      <c r="Z15" s="8"/>
      <c r="AA15" s="8"/>
      <c r="AB15" s="8">
        <f>'Eingabe Geschosse  U-Werte'!E17</f>
        <v>0</v>
      </c>
      <c r="AC15" s="8">
        <f>'Eingabe Geschosse  U-Werte'!F17</f>
        <v>0</v>
      </c>
      <c r="AD15" s="8"/>
      <c r="AE15" s="8"/>
      <c r="AF15" s="8"/>
      <c r="AG15" s="8"/>
      <c r="AH15" s="8"/>
    </row>
    <row r="16" spans="1:42" s="1" customFormat="1" ht="12.75" x14ac:dyDescent="0.2">
      <c r="A16" s="170"/>
      <c r="B16" s="170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8"/>
      <c r="S16" s="17"/>
      <c r="T16" s="8"/>
      <c r="U16" s="8"/>
      <c r="V16" s="8" t="s">
        <v>6591</v>
      </c>
      <c r="W16" s="8" t="s">
        <v>6591</v>
      </c>
      <c r="X16" s="8"/>
      <c r="Y16" s="8"/>
      <c r="Z16" s="8"/>
      <c r="AA16" s="8"/>
      <c r="AB16" s="8">
        <f>'Eingabe Geschosse  U-Werte'!E18</f>
        <v>0</v>
      </c>
      <c r="AC16" s="8">
        <f>'Eingabe Geschosse  U-Werte'!F18</f>
        <v>0</v>
      </c>
      <c r="AD16" s="8"/>
      <c r="AE16" s="8"/>
      <c r="AF16" s="8"/>
      <c r="AG16" s="8"/>
      <c r="AH16" s="8"/>
    </row>
    <row r="17" spans="1:149" s="1" customFormat="1" ht="12.75" x14ac:dyDescent="0.2">
      <c r="A17" s="170"/>
      <c r="B17" s="170" t="s">
        <v>6550</v>
      </c>
      <c r="C17" s="5" t="s">
        <v>6551</v>
      </c>
      <c r="D17" s="5"/>
      <c r="E17" s="5"/>
      <c r="F17" s="5"/>
      <c r="G17" s="5"/>
      <c r="H17" s="8">
        <v>0</v>
      </c>
      <c r="I17" s="5" t="s">
        <v>5</v>
      </c>
      <c r="J17" s="5"/>
      <c r="K17" s="5"/>
      <c r="L17" s="5"/>
      <c r="M17" s="5"/>
      <c r="N17" s="5"/>
      <c r="O17" s="5"/>
      <c r="P17" s="5"/>
      <c r="Q17" s="5"/>
      <c r="R17" s="8"/>
      <c r="S17" s="17"/>
      <c r="T17" s="8"/>
      <c r="U17" s="8"/>
      <c r="V17" s="8"/>
      <c r="W17" s="8"/>
      <c r="X17" s="8"/>
      <c r="Y17" s="8"/>
      <c r="Z17" s="8"/>
      <c r="AA17" s="8"/>
      <c r="AB17" s="8">
        <f>'Eingabe Geschosse  U-Werte'!E19</f>
        <v>0</v>
      </c>
      <c r="AC17" s="8">
        <f>'Eingabe Geschosse  U-Werte'!F19</f>
        <v>0</v>
      </c>
      <c r="AD17" s="8"/>
      <c r="AE17" s="8"/>
      <c r="AF17" s="8"/>
      <c r="AG17" s="8"/>
      <c r="AH17" s="8"/>
    </row>
    <row r="18" spans="1:149" s="1" customFormat="1" ht="12.75" x14ac:dyDescent="0.2">
      <c r="A18" s="170"/>
      <c r="B18" s="170"/>
      <c r="C18" s="5" t="s">
        <v>6552</v>
      </c>
      <c r="D18" s="5"/>
      <c r="E18" s="5"/>
      <c r="F18" s="5"/>
      <c r="G18" s="5"/>
      <c r="H18" s="8">
        <v>0</v>
      </c>
      <c r="I18" s="5" t="s">
        <v>5</v>
      </c>
      <c r="J18" s="5" t="s">
        <v>6615</v>
      </c>
      <c r="K18" s="5"/>
      <c r="L18" s="5"/>
      <c r="M18" s="5"/>
      <c r="N18" s="5"/>
      <c r="O18" s="5"/>
      <c r="P18" s="5"/>
      <c r="Q18" s="5"/>
      <c r="R18" s="8"/>
      <c r="S18" s="17"/>
      <c r="T18" s="8"/>
      <c r="U18" s="8"/>
      <c r="V18" s="8"/>
      <c r="W18" s="8"/>
      <c r="X18" s="8"/>
      <c r="Y18" s="8"/>
      <c r="Z18" s="8"/>
      <c r="AA18" s="8"/>
      <c r="AB18" s="8">
        <f>'Eingabe Geschosse  U-Werte'!E20</f>
        <v>0</v>
      </c>
      <c r="AC18" s="8">
        <f>'Eingabe Geschosse  U-Werte'!F20</f>
        <v>0</v>
      </c>
      <c r="AD18" s="8"/>
      <c r="AE18" s="8"/>
      <c r="AF18" s="8"/>
      <c r="AG18" s="8"/>
      <c r="AH18" s="8"/>
    </row>
    <row r="19" spans="1:149" s="1" customFormat="1" ht="12.75" x14ac:dyDescent="0.2">
      <c r="A19" s="170"/>
      <c r="B19" s="170"/>
      <c r="C19" s="5" t="s">
        <v>6553</v>
      </c>
      <c r="D19" s="5"/>
      <c r="E19" s="5"/>
      <c r="F19" s="5"/>
      <c r="G19" s="5"/>
      <c r="H19" s="5">
        <v>0</v>
      </c>
      <c r="I19" s="5" t="s">
        <v>5</v>
      </c>
      <c r="J19" s="5"/>
      <c r="K19" s="5"/>
      <c r="L19" s="5"/>
      <c r="M19" s="5"/>
      <c r="N19" s="5"/>
      <c r="O19" s="5"/>
      <c r="P19" s="5"/>
      <c r="Q19" s="5"/>
      <c r="R19" s="8"/>
      <c r="S19" s="17"/>
      <c r="T19" s="8"/>
      <c r="U19" s="8"/>
      <c r="V19" s="8"/>
      <c r="W19" s="8"/>
      <c r="X19" s="8"/>
      <c r="Y19" s="8"/>
      <c r="Z19" s="8"/>
      <c r="AA19" s="8"/>
      <c r="AB19" s="8">
        <f>'Eingabe Geschosse  U-Werte'!E21</f>
        <v>0</v>
      </c>
      <c r="AC19" s="8">
        <f>'Eingabe Geschosse  U-Werte'!F21</f>
        <v>0</v>
      </c>
      <c r="AD19" s="8"/>
      <c r="AE19" s="8"/>
      <c r="AF19" s="8"/>
      <c r="AG19" s="8"/>
      <c r="AH19" s="8"/>
    </row>
    <row r="20" spans="1:149" s="1" customFormat="1" ht="12.75" x14ac:dyDescent="0.2">
      <c r="A20" s="15"/>
      <c r="B20" s="1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8"/>
      <c r="S20" s="17"/>
      <c r="T20" s="8"/>
      <c r="U20" s="8"/>
      <c r="V20" s="8"/>
      <c r="W20" s="8"/>
      <c r="X20" s="8"/>
      <c r="Y20" s="8"/>
      <c r="Z20" s="8"/>
      <c r="AA20" s="8"/>
      <c r="AB20" s="8">
        <f>'Eingabe Geschosse  U-Werte'!E22</f>
        <v>0</v>
      </c>
      <c r="AC20" s="8">
        <f>'Eingabe Geschosse  U-Werte'!F22</f>
        <v>0</v>
      </c>
      <c r="AD20" s="8"/>
      <c r="AE20" s="8"/>
      <c r="AF20" s="8"/>
      <c r="AG20" s="8"/>
      <c r="AH20" s="8"/>
    </row>
    <row r="21" spans="1:149" s="1" customFormat="1" ht="12.75" x14ac:dyDescent="0.2">
      <c r="A21" s="15"/>
      <c r="B21" s="1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8"/>
      <c r="S21" s="17"/>
      <c r="T21" s="8"/>
      <c r="U21" s="8"/>
      <c r="V21" s="8"/>
      <c r="W21" s="8"/>
      <c r="X21" s="8"/>
      <c r="Y21" s="8"/>
      <c r="Z21" s="8"/>
      <c r="AA21" s="8"/>
      <c r="AB21" s="8">
        <f>'Eingabe Geschosse  U-Werte'!E23</f>
        <v>0</v>
      </c>
      <c r="AC21" s="8">
        <f>'Eingabe Geschosse  U-Werte'!F23</f>
        <v>0</v>
      </c>
      <c r="AD21" s="8"/>
      <c r="AE21" s="8"/>
      <c r="AF21" s="8"/>
      <c r="AG21" s="8"/>
      <c r="AH21" s="8"/>
    </row>
    <row r="22" spans="1:149" s="1" customFormat="1" ht="12.75" x14ac:dyDescent="0.2">
      <c r="A22" s="49" t="s">
        <v>6554</v>
      </c>
      <c r="B22" s="1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8"/>
      <c r="S22" s="17"/>
      <c r="T22" s="8"/>
      <c r="U22" s="8"/>
      <c r="V22" s="8"/>
      <c r="W22" s="13"/>
      <c r="X22" s="8"/>
      <c r="Y22" s="8"/>
      <c r="Z22" s="8"/>
      <c r="AA22" s="8"/>
      <c r="AB22" s="8">
        <f>'Eingabe Geschosse  U-Werte'!E24</f>
        <v>0</v>
      </c>
      <c r="AC22" s="8">
        <f>'Eingabe Geschosse  U-Werte'!F24</f>
        <v>0</v>
      </c>
      <c r="AD22" s="8"/>
      <c r="AE22" s="8"/>
      <c r="AF22" s="8"/>
      <c r="AG22" s="8"/>
      <c r="AH22" s="8"/>
    </row>
    <row r="23" spans="1:149" s="1" customFormat="1" ht="12.75" x14ac:dyDescent="0.2">
      <c r="A23" s="15"/>
      <c r="B23" s="1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8"/>
      <c r="S23" s="17"/>
      <c r="T23" s="8"/>
      <c r="U23" s="8"/>
      <c r="V23" s="8"/>
      <c r="W23" s="13"/>
      <c r="X23" s="8"/>
      <c r="Y23" s="8"/>
      <c r="Z23" s="8"/>
      <c r="AA23" s="8"/>
      <c r="AB23" s="8">
        <f>'Eingabe Geschosse  U-Werte'!E25</f>
        <v>0</v>
      </c>
      <c r="AC23" s="8">
        <f>'Eingabe Geschosse  U-Werte'!F25</f>
        <v>0</v>
      </c>
      <c r="AD23" s="8"/>
      <c r="AE23" s="8"/>
      <c r="AF23" s="8"/>
      <c r="AG23" s="8"/>
      <c r="AH23" s="8"/>
      <c r="AO23" s="1" t="s">
        <v>6621</v>
      </c>
      <c r="AQ23" s="1" t="s">
        <v>6620</v>
      </c>
      <c r="AS23" s="1" t="s">
        <v>6622</v>
      </c>
    </row>
    <row r="24" spans="1:149" s="1" customFormat="1" ht="12.75" x14ac:dyDescent="0.2">
      <c r="A24" s="15" t="s">
        <v>6555</v>
      </c>
      <c r="B24" s="15" t="s">
        <v>6556</v>
      </c>
      <c r="C24" s="15" t="s">
        <v>6575</v>
      </c>
      <c r="D24" s="5" t="s">
        <v>6557</v>
      </c>
      <c r="E24" s="5" t="s">
        <v>6558</v>
      </c>
      <c r="F24" s="5" t="s">
        <v>6559</v>
      </c>
      <c r="G24" s="5" t="s">
        <v>6560</v>
      </c>
      <c r="H24" s="5" t="s">
        <v>6597</v>
      </c>
      <c r="I24" s="5" t="s">
        <v>6593</v>
      </c>
      <c r="J24" s="5" t="s">
        <v>6561</v>
      </c>
      <c r="K24" s="5" t="s">
        <v>6619</v>
      </c>
      <c r="L24" s="5" t="s">
        <v>6573</v>
      </c>
      <c r="M24" s="5" t="s">
        <v>6574</v>
      </c>
      <c r="N24" s="5" t="s">
        <v>6576</v>
      </c>
      <c r="O24" s="5" t="s">
        <v>6577</v>
      </c>
      <c r="P24" s="5" t="s">
        <v>6644</v>
      </c>
      <c r="Q24" s="5" t="s">
        <v>6599</v>
      </c>
      <c r="R24" s="8"/>
      <c r="S24" s="17" t="s">
        <v>6623</v>
      </c>
      <c r="T24" s="8" t="s">
        <v>6630</v>
      </c>
      <c r="U24" s="8" t="s">
        <v>6631</v>
      </c>
      <c r="V24" s="8" t="s">
        <v>6632</v>
      </c>
      <c r="W24" s="8" t="s">
        <v>6633</v>
      </c>
      <c r="X24" s="8" t="s">
        <v>6568</v>
      </c>
      <c r="Y24" s="8" t="s">
        <v>6678</v>
      </c>
      <c r="Z24" s="8" t="s">
        <v>6702</v>
      </c>
      <c r="AA24" s="8"/>
      <c r="AB24" s="8">
        <f>'Eingabe Geschosse  U-Werte'!E26</f>
        <v>0</v>
      </c>
      <c r="AC24" s="8">
        <f>'Eingabe Geschosse  U-Werte'!F26</f>
        <v>0</v>
      </c>
      <c r="AD24" s="8" t="s">
        <v>6643</v>
      </c>
      <c r="AE24" s="8" t="s">
        <v>6574</v>
      </c>
      <c r="AF24" s="8" t="s">
        <v>6602</v>
      </c>
      <c r="AG24" s="8" t="s">
        <v>6603</v>
      </c>
      <c r="AH24" s="8" t="s">
        <v>6604</v>
      </c>
      <c r="AI24" s="8" t="s">
        <v>6605</v>
      </c>
      <c r="AJ24" s="8" t="s">
        <v>6606</v>
      </c>
      <c r="AK24" s="8" t="s">
        <v>6607</v>
      </c>
      <c r="AL24" s="8" t="s">
        <v>6608</v>
      </c>
      <c r="AM24" s="8" t="s">
        <v>6609</v>
      </c>
      <c r="AN24" s="8" t="s">
        <v>6610</v>
      </c>
      <c r="AO24" s="8" t="s">
        <v>6614</v>
      </c>
      <c r="AP24" s="8" t="s">
        <v>6613</v>
      </c>
      <c r="AQ24" s="8" t="s">
        <v>6614</v>
      </c>
      <c r="AR24" s="8" t="s">
        <v>6613</v>
      </c>
      <c r="AS24" s="8" t="s">
        <v>6613</v>
      </c>
      <c r="AT24" s="1" t="s">
        <v>6612</v>
      </c>
      <c r="AU24" s="1" t="s">
        <v>6617</v>
      </c>
      <c r="AV24" s="1" t="s">
        <v>6618</v>
      </c>
      <c r="AW24" s="1" t="s">
        <v>6640</v>
      </c>
      <c r="AX24" s="1" t="s">
        <v>6641</v>
      </c>
      <c r="AY24" s="1" t="s">
        <v>6642</v>
      </c>
    </row>
    <row r="25" spans="1:149" s="1" customFormat="1" ht="12.75" x14ac:dyDescent="0.2">
      <c r="A25" s="51"/>
      <c r="B25" s="51"/>
      <c r="C25" s="3"/>
      <c r="D25" s="51"/>
      <c r="E25" s="151"/>
      <c r="F25" s="151"/>
      <c r="G25" s="11">
        <f>E25*F25*D25</f>
        <v>0</v>
      </c>
      <c r="H25" s="11">
        <f t="shared" ref="H25:H42" si="0">IF(AND(B25=W$11,B26=W$11),G25,IF(B25=W$11,G25,G25-R26))</f>
        <v>0</v>
      </c>
      <c r="I25" s="51"/>
      <c r="J25" s="11">
        <f>VLOOKUP(I25,AB$2:AC$26,2,FALSE)</f>
        <v>0</v>
      </c>
      <c r="K25" s="51"/>
      <c r="L25" s="5" t="e">
        <f>IF(C25=X$4,0,'Eingabe Allgemeine Daten'!K$35)</f>
        <v>#N/A</v>
      </c>
      <c r="M25" s="11" t="e">
        <f t="shared" ref="M25:M35" si="1">IF(C25=X$3,AE25,J25+L25)</f>
        <v>#N/A</v>
      </c>
      <c r="N25" s="51" t="b">
        <f>IF(C25=X$3,'Eingabe Allgemeine Daten'!F$32,IF(C25=X$2,'Eingabe Allgemeine Daten'!B$33,IF(C25=X$4,20,IF(C25=X$5,15,IF(C25=X$6,'Eingabe Allgemeine Daten'!F$32)))))</f>
        <v>0</v>
      </c>
      <c r="O25" s="11">
        <f>(C$3-N25)/(C$3-'Eingabe Allgemeine Daten'!B$33)</f>
        <v>0</v>
      </c>
      <c r="P25" s="11" t="e">
        <f>IF(C25=X$3,AD25,H25*M25*(C$3-N25)/(C$3-'Eingabe Allgemeine Daten'!B$33))</f>
        <v>#N/A</v>
      </c>
      <c r="Q25" s="16" t="e">
        <f>P25*(C$3-'Eingabe Allgemeine Daten'!B$33)</f>
        <v>#N/A</v>
      </c>
      <c r="R25" s="8">
        <f t="shared" ref="R25:R35" si="2">IF(B25=W$11,G25+R26,0)</f>
        <v>0</v>
      </c>
      <c r="S25" s="17">
        <f>IF(C25=X$2,Q25,0)</f>
        <v>0</v>
      </c>
      <c r="T25" s="8">
        <f>IF(C25=X$3,Q25,0)</f>
        <v>0</v>
      </c>
      <c r="U25" s="17">
        <f>IF(C25=X$4,Q25,0)</f>
        <v>0</v>
      </c>
      <c r="V25" s="17">
        <f>IF(C25=X$5,Q25,0)</f>
        <v>0</v>
      </c>
      <c r="W25" s="17">
        <f>IF(C25=X$6,Q25,0)</f>
        <v>0</v>
      </c>
      <c r="X25" s="17">
        <f>IF(A25=V$8,Q25,0)</f>
        <v>0</v>
      </c>
      <c r="Y25" s="12">
        <f>IF(C25=X$2,H25,IF(C25=X$5,H25,IF(C25=X6,H25,0)))</f>
        <v>0</v>
      </c>
      <c r="Z25" s="8" t="str">
        <f>IF(A25=AB$2,B25,"")</f>
        <v/>
      </c>
      <c r="AA25" s="8"/>
      <c r="AB25" s="8"/>
      <c r="AC25" s="8"/>
      <c r="AD25" s="13" t="e">
        <f>AW25*AX25*AE25*O25*AY25</f>
        <v>#DIV/0!</v>
      </c>
      <c r="AE25" s="13" t="e">
        <f>AF25/(AG25+AT25+AU25+AV25)+AN25</f>
        <v>#DIV/0!</v>
      </c>
      <c r="AF25" s="8">
        <f t="shared" ref="AF25:AF35" si="3">IF($A25="AW",AF$4,AF$3)</f>
        <v>0.96709999999999996</v>
      </c>
      <c r="AG25" s="8">
        <f t="shared" ref="AG25:AN40" si="4">IF($A25="AW",AG$4,AG$3)</f>
        <v>-7.4550000000000001</v>
      </c>
      <c r="AH25" s="8">
        <f t="shared" si="4"/>
        <v>10.76</v>
      </c>
      <c r="AI25" s="8">
        <f t="shared" si="4"/>
        <v>9.7729999999999997</v>
      </c>
      <c r="AJ25" s="8">
        <f t="shared" si="4"/>
        <v>2.6499999999999999E-2</v>
      </c>
      <c r="AK25" s="8">
        <f t="shared" si="4"/>
        <v>0.55320000000000003</v>
      </c>
      <c r="AL25" s="8">
        <f t="shared" si="4"/>
        <v>0.60270000000000001</v>
      </c>
      <c r="AM25" s="8">
        <f t="shared" si="4"/>
        <v>-0.92959999999999998</v>
      </c>
      <c r="AN25" s="8">
        <f t="shared" si="4"/>
        <v>-2.0299999999999999E-2</v>
      </c>
      <c r="AO25" s="8"/>
      <c r="AP25" s="8" t="e">
        <f>AO$3</f>
        <v>#DIV/0!</v>
      </c>
      <c r="AQ25" s="13">
        <f>N6</f>
        <v>0</v>
      </c>
      <c r="AR25" s="13" t="e">
        <f>K5/0.5/N6</f>
        <v>#DIV/0!</v>
      </c>
      <c r="AS25" s="13" t="e">
        <f>AR25</f>
        <v>#DIV/0!</v>
      </c>
      <c r="AT25" s="53" t="e">
        <f t="shared" ref="AT25:AT35" si="5">IF(A25="AW",1,POWER(AH25+AS25,AK25))</f>
        <v>#DIV/0!</v>
      </c>
      <c r="AU25" s="52">
        <f t="shared" ref="AU25:AU35" si="6">POWER(AI25+K25,AL25)</f>
        <v>3.9510000000000001</v>
      </c>
      <c r="AV25" s="1" t="e">
        <f t="shared" ref="AV25:AV35" si="7">POWER(AJ25+J25+L25,AM25)</f>
        <v>#N/A</v>
      </c>
      <c r="AW25" s="1">
        <v>1.45</v>
      </c>
      <c r="AX25" s="58">
        <f>H25</f>
        <v>0</v>
      </c>
      <c r="AY25" s="1">
        <f>IF('Eingabe Allgemeine Daten'!G$28&lt;1,1.15,1)</f>
        <v>1.1499999999999999</v>
      </c>
    </row>
    <row r="26" spans="1:149" s="1" customFormat="1" ht="12.75" x14ac:dyDescent="0.2">
      <c r="A26" s="51"/>
      <c r="B26" s="51"/>
      <c r="C26" s="3"/>
      <c r="D26" s="51"/>
      <c r="E26" s="151"/>
      <c r="F26" s="151"/>
      <c r="G26" s="11">
        <f t="shared" ref="G26:G43" si="8">E26*F26*D26</f>
        <v>0</v>
      </c>
      <c r="H26" s="11">
        <f t="shared" si="0"/>
        <v>0</v>
      </c>
      <c r="I26" s="51"/>
      <c r="J26" s="11">
        <f t="shared" ref="J26:J43" si="9">VLOOKUP(I26,AB$2:AC$26,2,FALSE)</f>
        <v>0</v>
      </c>
      <c r="K26" s="51"/>
      <c r="L26" s="5" t="e">
        <f>IF(C26=X$4,0,'Eingabe Allgemeine Daten'!K$35)</f>
        <v>#N/A</v>
      </c>
      <c r="M26" s="11" t="e">
        <f t="shared" si="1"/>
        <v>#N/A</v>
      </c>
      <c r="N26" s="51" t="b">
        <f>IF(C26=X$3,'Eingabe Allgemeine Daten'!F$32,IF(C26=X$2,'Eingabe Allgemeine Daten'!B$33,IF(C26=X$4,20,IF(C26=X$5,15,IF(C26=X$6,'Eingabe Allgemeine Daten'!F$32)))))</f>
        <v>0</v>
      </c>
      <c r="O26" s="11">
        <f>(C$3-N26)/(C$3-'Eingabe Allgemeine Daten'!B$33)</f>
        <v>0</v>
      </c>
      <c r="P26" s="11" t="e">
        <f>IF(C26=X$3,AD26,H26*M26*(C$3-N26)/(C$3-'Eingabe Allgemeine Daten'!B$33))</f>
        <v>#N/A</v>
      </c>
      <c r="Q26" s="16" t="e">
        <f>P26*(C$3-'Eingabe Allgemeine Daten'!B$33)</f>
        <v>#N/A</v>
      </c>
      <c r="R26" s="8">
        <f t="shared" si="2"/>
        <v>0</v>
      </c>
      <c r="S26" s="17">
        <f t="shared" ref="S26:S43" si="10">IF(C26=X$2,Q26,0)</f>
        <v>0</v>
      </c>
      <c r="T26" s="8">
        <f t="shared" ref="T26:T43" si="11">IF(C26=X$3,Q26,0)</f>
        <v>0</v>
      </c>
      <c r="U26" s="17">
        <f t="shared" ref="U26:U43" si="12">IF(C26=X$4,Q26,0)</f>
        <v>0</v>
      </c>
      <c r="V26" s="17">
        <f t="shared" ref="V26:V43" si="13">IF(C26=X$5,Q26,0)</f>
        <v>0</v>
      </c>
      <c r="W26" s="17">
        <f t="shared" ref="W26:W43" si="14">IF(C26=X$6,Q26,0)</f>
        <v>0</v>
      </c>
      <c r="X26" s="17">
        <f t="shared" ref="X26:X43" si="15">IF(A26=V$8,Q26,0)</f>
        <v>0</v>
      </c>
      <c r="Y26" s="12">
        <f t="shared" ref="Y26:Y43" si="16">IF(C26=X$2,H26,IF(C26=X$5,H26,IF(C26=X7,H26,0)))</f>
        <v>0</v>
      </c>
      <c r="Z26" s="8" t="str">
        <f t="shared" ref="Z26:Z43" si="17">IF(A26=AB$2,B26,"")</f>
        <v/>
      </c>
      <c r="AA26" s="8"/>
      <c r="AB26" s="8"/>
      <c r="AC26" s="8"/>
      <c r="AD26" s="13" t="e">
        <f t="shared" ref="AD26:AD43" si="18">AW26*AX26*AE26*O26*AY26</f>
        <v>#DIV/0!</v>
      </c>
      <c r="AE26" s="13" t="e">
        <f>AF26/(AG26+AT26+AU26+AV26)+AN26</f>
        <v>#DIV/0!</v>
      </c>
      <c r="AF26" s="8">
        <f t="shared" si="3"/>
        <v>0.96709999999999996</v>
      </c>
      <c r="AG26" s="8">
        <f t="shared" si="4"/>
        <v>-7.4550000000000001</v>
      </c>
      <c r="AH26" s="8">
        <f t="shared" si="4"/>
        <v>10.76</v>
      </c>
      <c r="AI26" s="8">
        <f t="shared" si="4"/>
        <v>9.7729999999999997</v>
      </c>
      <c r="AJ26" s="8">
        <f t="shared" si="4"/>
        <v>2.6499999999999999E-2</v>
      </c>
      <c r="AK26" s="8">
        <f t="shared" si="4"/>
        <v>0.55320000000000003</v>
      </c>
      <c r="AL26" s="8">
        <f t="shared" si="4"/>
        <v>0.60270000000000001</v>
      </c>
      <c r="AM26" s="8">
        <f t="shared" si="4"/>
        <v>-0.92959999999999998</v>
      </c>
      <c r="AN26" s="8">
        <f t="shared" si="4"/>
        <v>-2.0299999999999999E-2</v>
      </c>
      <c r="AO26" s="8"/>
      <c r="AP26" s="8" t="e">
        <f t="shared" ref="AP26:AP43" si="19">AO$3</f>
        <v>#DIV/0!</v>
      </c>
      <c r="AQ26" s="13">
        <f>AQ25</f>
        <v>0</v>
      </c>
      <c r="AR26" s="13" t="e">
        <f>AR25</f>
        <v>#DIV/0!</v>
      </c>
      <c r="AS26" s="13" t="e">
        <f>AS25</f>
        <v>#DIV/0!</v>
      </c>
      <c r="AT26" s="53" t="e">
        <f t="shared" si="5"/>
        <v>#DIV/0!</v>
      </c>
      <c r="AU26" s="52">
        <f t="shared" si="6"/>
        <v>3.9510000000000001</v>
      </c>
      <c r="AV26" s="1" t="e">
        <f t="shared" si="7"/>
        <v>#N/A</v>
      </c>
      <c r="AW26" s="1">
        <v>1.45</v>
      </c>
      <c r="AX26" s="58">
        <f t="shared" ref="AX26:AX43" si="20">H26</f>
        <v>0</v>
      </c>
      <c r="AY26" s="1">
        <f>IF('Eingabe Allgemeine Daten'!G$28&lt;1,1.15,1)</f>
        <v>1.1499999999999999</v>
      </c>
    </row>
    <row r="27" spans="1:149" s="1" customFormat="1" ht="12.75" x14ac:dyDescent="0.2">
      <c r="A27" s="51"/>
      <c r="B27" s="51"/>
      <c r="C27" s="3"/>
      <c r="D27" s="51"/>
      <c r="E27" s="151"/>
      <c r="F27" s="151"/>
      <c r="G27" s="11">
        <f t="shared" si="8"/>
        <v>0</v>
      </c>
      <c r="H27" s="11">
        <f t="shared" si="0"/>
        <v>0</v>
      </c>
      <c r="I27" s="51"/>
      <c r="J27" s="11">
        <f t="shared" si="9"/>
        <v>0</v>
      </c>
      <c r="K27" s="51"/>
      <c r="L27" s="5" t="e">
        <f>IF(C27=X$4,0,'Eingabe Allgemeine Daten'!K$35)</f>
        <v>#N/A</v>
      </c>
      <c r="M27" s="11" t="e">
        <f t="shared" si="1"/>
        <v>#N/A</v>
      </c>
      <c r="N27" s="51" t="b">
        <f>IF(C27=X$3,'Eingabe Allgemeine Daten'!F$32,IF(C27=X$2,'Eingabe Allgemeine Daten'!B$33,IF(C27=X$4,20,IF(C27=X$5,15,IF(C27=X$6,'Eingabe Allgemeine Daten'!F$32)))))</f>
        <v>0</v>
      </c>
      <c r="O27" s="11">
        <f>(C$3-N27)/(C$3-'Eingabe Allgemeine Daten'!B$33)</f>
        <v>0</v>
      </c>
      <c r="P27" s="11" t="e">
        <f>IF(C27=X$3,AD27,H27*M27*(C$3-N27)/(C$3-'Eingabe Allgemeine Daten'!B$33))</f>
        <v>#N/A</v>
      </c>
      <c r="Q27" s="16" t="e">
        <f>P27*(C$3-'Eingabe Allgemeine Daten'!B$33)</f>
        <v>#N/A</v>
      </c>
      <c r="R27" s="8">
        <f t="shared" si="2"/>
        <v>0</v>
      </c>
      <c r="S27" s="17">
        <f t="shared" si="10"/>
        <v>0</v>
      </c>
      <c r="T27" s="8">
        <f t="shared" si="11"/>
        <v>0</v>
      </c>
      <c r="U27" s="17">
        <f t="shared" si="12"/>
        <v>0</v>
      </c>
      <c r="V27" s="17">
        <f t="shared" si="13"/>
        <v>0</v>
      </c>
      <c r="W27" s="17">
        <f t="shared" si="14"/>
        <v>0</v>
      </c>
      <c r="X27" s="17">
        <f t="shared" si="15"/>
        <v>0</v>
      </c>
      <c r="Y27" s="12">
        <f t="shared" si="16"/>
        <v>0</v>
      </c>
      <c r="Z27" s="8" t="str">
        <f t="shared" si="17"/>
        <v/>
      </c>
      <c r="AA27" s="8"/>
      <c r="AB27" s="8"/>
      <c r="AC27" s="8"/>
      <c r="AD27" s="13" t="e">
        <f t="shared" si="18"/>
        <v>#DIV/0!</v>
      </c>
      <c r="AE27" s="13" t="e">
        <f>AF27/(AG27+AT27+AU27+AV27)+AN27</f>
        <v>#DIV/0!</v>
      </c>
      <c r="AF27" s="8">
        <f t="shared" si="3"/>
        <v>0.96709999999999996</v>
      </c>
      <c r="AG27" s="8">
        <f t="shared" si="4"/>
        <v>-7.4550000000000001</v>
      </c>
      <c r="AH27" s="8">
        <f t="shared" si="4"/>
        <v>10.76</v>
      </c>
      <c r="AI27" s="8">
        <f t="shared" si="4"/>
        <v>9.7729999999999997</v>
      </c>
      <c r="AJ27" s="8">
        <f t="shared" si="4"/>
        <v>2.6499999999999999E-2</v>
      </c>
      <c r="AK27" s="8">
        <f t="shared" si="4"/>
        <v>0.55320000000000003</v>
      </c>
      <c r="AL27" s="8">
        <f t="shared" si="4"/>
        <v>0.60270000000000001</v>
      </c>
      <c r="AM27" s="8">
        <f t="shared" si="4"/>
        <v>-0.92959999999999998</v>
      </c>
      <c r="AN27" s="8">
        <f t="shared" si="4"/>
        <v>-2.0299999999999999E-2</v>
      </c>
      <c r="AO27" s="8"/>
      <c r="AP27" s="8" t="e">
        <f t="shared" si="19"/>
        <v>#DIV/0!</v>
      </c>
      <c r="AQ27" s="13">
        <f t="shared" ref="AQ27:AS43" si="21">AQ26</f>
        <v>0</v>
      </c>
      <c r="AR27" s="13" t="e">
        <f t="shared" si="21"/>
        <v>#DIV/0!</v>
      </c>
      <c r="AS27" s="13" t="e">
        <f t="shared" si="21"/>
        <v>#DIV/0!</v>
      </c>
      <c r="AT27" s="53" t="e">
        <f t="shared" si="5"/>
        <v>#DIV/0!</v>
      </c>
      <c r="AU27" s="52">
        <f t="shared" si="6"/>
        <v>3.9510000000000001</v>
      </c>
      <c r="AV27" s="1" t="e">
        <f t="shared" si="7"/>
        <v>#N/A</v>
      </c>
      <c r="AW27" s="1">
        <v>1.45</v>
      </c>
      <c r="AX27" s="58">
        <f t="shared" si="20"/>
        <v>0</v>
      </c>
      <c r="AY27" s="1">
        <f>IF('Eingabe Allgemeine Daten'!G$28&lt;1,1.15,1)</f>
        <v>1.1499999999999999</v>
      </c>
    </row>
    <row r="28" spans="1:149" s="1" customFormat="1" ht="12.75" x14ac:dyDescent="0.2">
      <c r="A28" s="51"/>
      <c r="B28" s="51"/>
      <c r="C28" s="3"/>
      <c r="D28" s="51"/>
      <c r="E28" s="151"/>
      <c r="F28" s="151"/>
      <c r="G28" s="11">
        <f t="shared" si="8"/>
        <v>0</v>
      </c>
      <c r="H28" s="11">
        <f t="shared" si="0"/>
        <v>0</v>
      </c>
      <c r="I28" s="51"/>
      <c r="J28" s="11">
        <f t="shared" si="9"/>
        <v>0</v>
      </c>
      <c r="K28" s="51"/>
      <c r="L28" s="5" t="e">
        <f>IF(C28=X$4,0,'Eingabe Allgemeine Daten'!K$35)</f>
        <v>#N/A</v>
      </c>
      <c r="M28" s="11" t="e">
        <f t="shared" si="1"/>
        <v>#N/A</v>
      </c>
      <c r="N28" s="51" t="b">
        <f>IF(C28=X$3,'Eingabe Allgemeine Daten'!F$32,IF(C28=X$2,'Eingabe Allgemeine Daten'!B$33,IF(C28=X$4,20,IF(C28=X$5,15,IF(C28=X$6,'Eingabe Allgemeine Daten'!F$32)))))</f>
        <v>0</v>
      </c>
      <c r="O28" s="11">
        <f>(C$3-N28)/(C$3-'Eingabe Allgemeine Daten'!B$33)</f>
        <v>0</v>
      </c>
      <c r="P28" s="11" t="e">
        <f>IF(C28=X$3,AD28,H28*M28*(C$3-N28)/(C$3-'Eingabe Allgemeine Daten'!B$33))</f>
        <v>#N/A</v>
      </c>
      <c r="Q28" s="16" t="e">
        <f>P28*(C$3-'Eingabe Allgemeine Daten'!B$33)</f>
        <v>#N/A</v>
      </c>
      <c r="R28" s="8">
        <f t="shared" si="2"/>
        <v>0</v>
      </c>
      <c r="S28" s="17">
        <f t="shared" si="10"/>
        <v>0</v>
      </c>
      <c r="T28" s="8">
        <f t="shared" si="11"/>
        <v>0</v>
      </c>
      <c r="U28" s="17">
        <f t="shared" si="12"/>
        <v>0</v>
      </c>
      <c r="V28" s="17">
        <f t="shared" si="13"/>
        <v>0</v>
      </c>
      <c r="W28" s="17">
        <f t="shared" si="14"/>
        <v>0</v>
      </c>
      <c r="X28" s="17">
        <f t="shared" si="15"/>
        <v>0</v>
      </c>
      <c r="Y28" s="12">
        <f t="shared" si="16"/>
        <v>0</v>
      </c>
      <c r="Z28" s="8" t="str">
        <f t="shared" si="17"/>
        <v/>
      </c>
      <c r="AA28" s="8"/>
      <c r="AB28" s="8"/>
      <c r="AC28" s="8"/>
      <c r="AD28" s="13" t="e">
        <f t="shared" si="18"/>
        <v>#DIV/0!</v>
      </c>
      <c r="AE28" s="13" t="e">
        <f>AF28/(AG28+AT28+AU28+AV28)+AN28</f>
        <v>#DIV/0!</v>
      </c>
      <c r="AF28" s="8">
        <f t="shared" si="3"/>
        <v>0.96709999999999996</v>
      </c>
      <c r="AG28" s="8">
        <f t="shared" si="4"/>
        <v>-7.4550000000000001</v>
      </c>
      <c r="AH28" s="8">
        <f t="shared" si="4"/>
        <v>10.76</v>
      </c>
      <c r="AI28" s="8">
        <f t="shared" si="4"/>
        <v>9.7729999999999997</v>
      </c>
      <c r="AJ28" s="8">
        <f t="shared" si="4"/>
        <v>2.6499999999999999E-2</v>
      </c>
      <c r="AK28" s="8">
        <f t="shared" si="4"/>
        <v>0.55320000000000003</v>
      </c>
      <c r="AL28" s="8">
        <f t="shared" si="4"/>
        <v>0.60270000000000001</v>
      </c>
      <c r="AM28" s="8">
        <f t="shared" si="4"/>
        <v>-0.92959999999999998</v>
      </c>
      <c r="AN28" s="8">
        <f t="shared" si="4"/>
        <v>-2.0299999999999999E-2</v>
      </c>
      <c r="AO28" s="8"/>
      <c r="AP28" s="8" t="e">
        <f t="shared" si="19"/>
        <v>#DIV/0!</v>
      </c>
      <c r="AQ28" s="13">
        <f t="shared" si="21"/>
        <v>0</v>
      </c>
      <c r="AR28" s="13" t="e">
        <f t="shared" si="21"/>
        <v>#DIV/0!</v>
      </c>
      <c r="AS28" s="13" t="e">
        <f t="shared" si="21"/>
        <v>#DIV/0!</v>
      </c>
      <c r="AT28" s="53" t="e">
        <f t="shared" si="5"/>
        <v>#DIV/0!</v>
      </c>
      <c r="AU28" s="52">
        <f t="shared" si="6"/>
        <v>3.9510000000000001</v>
      </c>
      <c r="AV28" s="1" t="e">
        <f t="shared" si="7"/>
        <v>#N/A</v>
      </c>
      <c r="AW28" s="1">
        <v>1.45</v>
      </c>
      <c r="AX28" s="58">
        <f t="shared" si="20"/>
        <v>0</v>
      </c>
      <c r="AY28" s="1">
        <f>IF('Eingabe Allgemeine Daten'!G$28&lt;1,1.15,1)</f>
        <v>1.1499999999999999</v>
      </c>
    </row>
    <row r="29" spans="1:149" s="1" customFormat="1" ht="12.75" x14ac:dyDescent="0.2">
      <c r="A29" s="51"/>
      <c r="B29" s="51"/>
      <c r="C29" s="3"/>
      <c r="D29" s="51"/>
      <c r="E29" s="151"/>
      <c r="F29" s="151"/>
      <c r="G29" s="11">
        <f t="shared" si="8"/>
        <v>0</v>
      </c>
      <c r="H29" s="11">
        <f t="shared" si="0"/>
        <v>0</v>
      </c>
      <c r="I29" s="51"/>
      <c r="J29" s="11">
        <f t="shared" si="9"/>
        <v>0</v>
      </c>
      <c r="K29" s="51"/>
      <c r="L29" s="5" t="e">
        <f>IF(C29=X$4,0,'Eingabe Allgemeine Daten'!K$35)</f>
        <v>#N/A</v>
      </c>
      <c r="M29" s="11" t="e">
        <f t="shared" si="1"/>
        <v>#N/A</v>
      </c>
      <c r="N29" s="51" t="b">
        <f>IF(C29=X$3,'Eingabe Allgemeine Daten'!F$32,IF(C29=X$2,'Eingabe Allgemeine Daten'!B$33,IF(C29=X$4,20,IF(C29=X$5,15,IF(C29=X$6,'Eingabe Allgemeine Daten'!F$32)))))</f>
        <v>0</v>
      </c>
      <c r="O29" s="11">
        <f>(C$3-N29)/(C$3-'Eingabe Allgemeine Daten'!B$33)</f>
        <v>0</v>
      </c>
      <c r="P29" s="11" t="e">
        <f>IF(C29=X$3,AD29,H29*M29*(C$3-N29)/(C$3-'Eingabe Allgemeine Daten'!B$33))</f>
        <v>#N/A</v>
      </c>
      <c r="Q29" s="16" t="e">
        <f>P29*(C$3-'Eingabe Allgemeine Daten'!B$33)</f>
        <v>#N/A</v>
      </c>
      <c r="R29" s="8">
        <f t="shared" si="2"/>
        <v>0</v>
      </c>
      <c r="S29" s="17">
        <f t="shared" si="10"/>
        <v>0</v>
      </c>
      <c r="T29" s="8">
        <f t="shared" si="11"/>
        <v>0</v>
      </c>
      <c r="U29" s="17">
        <f t="shared" si="12"/>
        <v>0</v>
      </c>
      <c r="V29" s="17">
        <f t="shared" si="13"/>
        <v>0</v>
      </c>
      <c r="W29" s="17">
        <f t="shared" si="14"/>
        <v>0</v>
      </c>
      <c r="X29" s="17">
        <f t="shared" si="15"/>
        <v>0</v>
      </c>
      <c r="Y29" s="12">
        <f t="shared" si="16"/>
        <v>0</v>
      </c>
      <c r="Z29" s="8" t="str">
        <f t="shared" si="17"/>
        <v/>
      </c>
      <c r="AA29" s="8"/>
      <c r="AB29" s="8"/>
      <c r="AC29" s="8"/>
      <c r="AD29" s="13" t="e">
        <f t="shared" si="18"/>
        <v>#DIV/0!</v>
      </c>
      <c r="AE29" s="13" t="e">
        <f>(AF29/(AG29+AT29+AU29+AV29))+AN29</f>
        <v>#DIV/0!</v>
      </c>
      <c r="AF29" s="8">
        <f t="shared" si="3"/>
        <v>0.96709999999999996</v>
      </c>
      <c r="AG29" s="8">
        <f t="shared" si="4"/>
        <v>-7.4550000000000001</v>
      </c>
      <c r="AH29" s="8">
        <f t="shared" si="4"/>
        <v>10.76</v>
      </c>
      <c r="AI29" s="8">
        <f t="shared" si="4"/>
        <v>9.7729999999999997</v>
      </c>
      <c r="AJ29" s="8">
        <f t="shared" si="4"/>
        <v>2.6499999999999999E-2</v>
      </c>
      <c r="AK29" s="8">
        <f t="shared" si="4"/>
        <v>0.55320000000000003</v>
      </c>
      <c r="AL29" s="8">
        <f t="shared" si="4"/>
        <v>0.60270000000000001</v>
      </c>
      <c r="AM29" s="8">
        <f t="shared" si="4"/>
        <v>-0.92959999999999998</v>
      </c>
      <c r="AN29" s="8">
        <f t="shared" si="4"/>
        <v>-2.0299999999999999E-2</v>
      </c>
      <c r="AO29" s="8"/>
      <c r="AP29" s="8" t="e">
        <f t="shared" si="19"/>
        <v>#DIV/0!</v>
      </c>
      <c r="AQ29" s="13">
        <f t="shared" si="21"/>
        <v>0</v>
      </c>
      <c r="AR29" s="13" t="e">
        <f t="shared" si="21"/>
        <v>#DIV/0!</v>
      </c>
      <c r="AS29" s="13" t="e">
        <f t="shared" si="21"/>
        <v>#DIV/0!</v>
      </c>
      <c r="AT29" s="53" t="e">
        <f t="shared" si="5"/>
        <v>#DIV/0!</v>
      </c>
      <c r="AU29" s="52">
        <f t="shared" si="6"/>
        <v>3.9510000000000001</v>
      </c>
      <c r="AV29" s="1" t="e">
        <f t="shared" si="7"/>
        <v>#N/A</v>
      </c>
      <c r="AW29" s="1">
        <v>1.45</v>
      </c>
      <c r="AX29" s="58">
        <f t="shared" si="20"/>
        <v>0</v>
      </c>
      <c r="AY29" s="1">
        <f>IF('Eingabe Allgemeine Daten'!G$28&lt;1,1.15,1)</f>
        <v>1.1499999999999999</v>
      </c>
    </row>
    <row r="30" spans="1:149" s="1" customFormat="1" ht="12.75" x14ac:dyDescent="0.2">
      <c r="A30" s="51"/>
      <c r="B30" s="51"/>
      <c r="C30" s="3"/>
      <c r="D30" s="51"/>
      <c r="E30" s="151"/>
      <c r="F30" s="151"/>
      <c r="G30" s="11">
        <f t="shared" si="8"/>
        <v>0</v>
      </c>
      <c r="H30" s="11">
        <f t="shared" si="0"/>
        <v>0</v>
      </c>
      <c r="I30" s="51"/>
      <c r="J30" s="11">
        <f t="shared" si="9"/>
        <v>0</v>
      </c>
      <c r="K30" s="51"/>
      <c r="L30" s="5" t="e">
        <f>IF(C30=X$4,0,'Eingabe Allgemeine Daten'!K$35)</f>
        <v>#N/A</v>
      </c>
      <c r="M30" s="11" t="e">
        <f t="shared" si="1"/>
        <v>#N/A</v>
      </c>
      <c r="N30" s="51" t="b">
        <f>IF(C30=X$3,'Eingabe Allgemeine Daten'!F$32,IF(C30=X$2,'Eingabe Allgemeine Daten'!B$33,IF(C30=X$4,20,IF(C30=X$5,15,IF(C30=X$6,'Eingabe Allgemeine Daten'!F$32)))))</f>
        <v>0</v>
      </c>
      <c r="O30" s="11">
        <f>(C$3-N30)/(C$3-'Eingabe Allgemeine Daten'!B$33)</f>
        <v>0</v>
      </c>
      <c r="P30" s="11" t="e">
        <f>IF(C30=X$3,AD30,H30*M30*(C$3-N30)/(C$3-'Eingabe Allgemeine Daten'!B$33))</f>
        <v>#N/A</v>
      </c>
      <c r="Q30" s="16" t="e">
        <f>P30*(C$3-'Eingabe Allgemeine Daten'!B$33)</f>
        <v>#N/A</v>
      </c>
      <c r="R30" s="8">
        <f t="shared" si="2"/>
        <v>0</v>
      </c>
      <c r="S30" s="17">
        <f t="shared" si="10"/>
        <v>0</v>
      </c>
      <c r="T30" s="8">
        <f t="shared" si="11"/>
        <v>0</v>
      </c>
      <c r="U30" s="17">
        <f t="shared" si="12"/>
        <v>0</v>
      </c>
      <c r="V30" s="17">
        <f t="shared" si="13"/>
        <v>0</v>
      </c>
      <c r="W30" s="17">
        <f t="shared" si="14"/>
        <v>0</v>
      </c>
      <c r="X30" s="17">
        <f t="shared" si="15"/>
        <v>0</v>
      </c>
      <c r="Y30" s="12">
        <f t="shared" si="16"/>
        <v>0</v>
      </c>
      <c r="Z30" s="8" t="str">
        <f t="shared" si="17"/>
        <v/>
      </c>
      <c r="AA30" s="8"/>
      <c r="AB30" s="8"/>
      <c r="AC30" s="8"/>
      <c r="AD30" s="13" t="e">
        <f t="shared" si="18"/>
        <v>#DIV/0!</v>
      </c>
      <c r="AE30" s="13" t="e">
        <f t="shared" ref="AE30:AE35" si="22">AF30/(AG30+AT30+AU30+AV30)+AN30</f>
        <v>#DIV/0!</v>
      </c>
      <c r="AF30" s="8">
        <f t="shared" si="3"/>
        <v>0.96709999999999996</v>
      </c>
      <c r="AG30" s="8">
        <f t="shared" si="4"/>
        <v>-7.4550000000000001</v>
      </c>
      <c r="AH30" s="8">
        <f t="shared" si="4"/>
        <v>10.76</v>
      </c>
      <c r="AI30" s="8">
        <f t="shared" si="4"/>
        <v>9.7729999999999997</v>
      </c>
      <c r="AJ30" s="8">
        <f t="shared" si="4"/>
        <v>2.6499999999999999E-2</v>
      </c>
      <c r="AK30" s="8">
        <f t="shared" si="4"/>
        <v>0.55320000000000003</v>
      </c>
      <c r="AL30" s="8">
        <f t="shared" si="4"/>
        <v>0.60270000000000001</v>
      </c>
      <c r="AM30" s="8">
        <f t="shared" si="4"/>
        <v>-0.92959999999999998</v>
      </c>
      <c r="AN30" s="8">
        <f t="shared" si="4"/>
        <v>-2.0299999999999999E-2</v>
      </c>
      <c r="AO30" s="8"/>
      <c r="AP30" s="8" t="e">
        <f t="shared" si="19"/>
        <v>#DIV/0!</v>
      </c>
      <c r="AQ30" s="13">
        <f t="shared" si="21"/>
        <v>0</v>
      </c>
      <c r="AR30" s="13" t="e">
        <f t="shared" si="21"/>
        <v>#DIV/0!</v>
      </c>
      <c r="AS30" s="13" t="e">
        <f t="shared" si="21"/>
        <v>#DIV/0!</v>
      </c>
      <c r="AT30" s="53" t="e">
        <f t="shared" si="5"/>
        <v>#DIV/0!</v>
      </c>
      <c r="AU30" s="52">
        <f t="shared" si="6"/>
        <v>3.9510000000000001</v>
      </c>
      <c r="AV30" s="1" t="e">
        <f t="shared" si="7"/>
        <v>#N/A</v>
      </c>
      <c r="AW30" s="1">
        <v>1.45</v>
      </c>
      <c r="AX30" s="58">
        <f t="shared" si="20"/>
        <v>0</v>
      </c>
      <c r="AY30" s="1">
        <f>IF('Eingabe Allgemeine Daten'!G$28&lt;1,1.15,1)</f>
        <v>1.1499999999999999</v>
      </c>
    </row>
    <row r="31" spans="1:149" s="1" customFormat="1" ht="12.75" x14ac:dyDescent="0.2">
      <c r="A31" s="51"/>
      <c r="B31" s="51"/>
      <c r="C31" s="3"/>
      <c r="D31" s="51"/>
      <c r="E31" s="151"/>
      <c r="F31" s="151"/>
      <c r="G31" s="11">
        <f t="shared" si="8"/>
        <v>0</v>
      </c>
      <c r="H31" s="11">
        <f t="shared" si="0"/>
        <v>0</v>
      </c>
      <c r="I31" s="51"/>
      <c r="J31" s="11">
        <f t="shared" si="9"/>
        <v>0</v>
      </c>
      <c r="K31" s="51"/>
      <c r="L31" s="5" t="e">
        <f>IF(C31=X$4,0,'Eingabe Allgemeine Daten'!K$35)</f>
        <v>#N/A</v>
      </c>
      <c r="M31" s="11" t="e">
        <f t="shared" si="1"/>
        <v>#N/A</v>
      </c>
      <c r="N31" s="51" t="b">
        <f>IF(C31=X$3,'Eingabe Allgemeine Daten'!F$32,IF(C31=X$2,'Eingabe Allgemeine Daten'!B$33,IF(C31=X$4,20,IF(C31=X$5,15,IF(C31=X$6,'Eingabe Allgemeine Daten'!F$32)))))</f>
        <v>0</v>
      </c>
      <c r="O31" s="11">
        <f>(C$3-N31)/(C$3-'Eingabe Allgemeine Daten'!B$33)</f>
        <v>0</v>
      </c>
      <c r="P31" s="11" t="e">
        <f>IF(C31=X$3,AD31,H31*M31*(C$3-N31)/(C$3-'Eingabe Allgemeine Daten'!B$33))</f>
        <v>#N/A</v>
      </c>
      <c r="Q31" s="16" t="e">
        <f>P31*(C$3-'Eingabe Allgemeine Daten'!B$33)</f>
        <v>#N/A</v>
      </c>
      <c r="R31" s="8">
        <f t="shared" si="2"/>
        <v>0</v>
      </c>
      <c r="S31" s="17">
        <f t="shared" si="10"/>
        <v>0</v>
      </c>
      <c r="T31" s="8">
        <f t="shared" si="11"/>
        <v>0</v>
      </c>
      <c r="U31" s="17">
        <f t="shared" si="12"/>
        <v>0</v>
      </c>
      <c r="V31" s="17">
        <f t="shared" si="13"/>
        <v>0</v>
      </c>
      <c r="W31" s="17">
        <f t="shared" si="14"/>
        <v>0</v>
      </c>
      <c r="X31" s="17">
        <f t="shared" si="15"/>
        <v>0</v>
      </c>
      <c r="Y31" s="12">
        <f t="shared" si="16"/>
        <v>0</v>
      </c>
      <c r="Z31" s="8" t="str">
        <f t="shared" si="17"/>
        <v/>
      </c>
      <c r="AA31" s="8"/>
      <c r="AB31" s="8"/>
      <c r="AC31" s="8"/>
      <c r="AD31" s="13" t="e">
        <f t="shared" si="18"/>
        <v>#DIV/0!</v>
      </c>
      <c r="AE31" s="13" t="e">
        <f t="shared" si="22"/>
        <v>#DIV/0!</v>
      </c>
      <c r="AF31" s="8">
        <f t="shared" si="3"/>
        <v>0.96709999999999996</v>
      </c>
      <c r="AG31" s="8">
        <f t="shared" si="4"/>
        <v>-7.4550000000000001</v>
      </c>
      <c r="AH31" s="8">
        <f t="shared" si="4"/>
        <v>10.76</v>
      </c>
      <c r="AI31" s="8">
        <f t="shared" si="4"/>
        <v>9.7729999999999997</v>
      </c>
      <c r="AJ31" s="8">
        <f t="shared" si="4"/>
        <v>2.6499999999999999E-2</v>
      </c>
      <c r="AK31" s="8">
        <f t="shared" si="4"/>
        <v>0.55320000000000003</v>
      </c>
      <c r="AL31" s="8">
        <f t="shared" si="4"/>
        <v>0.60270000000000001</v>
      </c>
      <c r="AM31" s="8">
        <f t="shared" si="4"/>
        <v>-0.92959999999999998</v>
      </c>
      <c r="AN31" s="8">
        <f t="shared" si="4"/>
        <v>-2.0299999999999999E-2</v>
      </c>
      <c r="AO31" s="8"/>
      <c r="AP31" s="8" t="e">
        <f t="shared" si="19"/>
        <v>#DIV/0!</v>
      </c>
      <c r="AQ31" s="13">
        <f t="shared" si="21"/>
        <v>0</v>
      </c>
      <c r="AR31" s="13" t="e">
        <f t="shared" si="21"/>
        <v>#DIV/0!</v>
      </c>
      <c r="AS31" s="13" t="e">
        <f t="shared" si="21"/>
        <v>#DIV/0!</v>
      </c>
      <c r="AT31" s="53" t="e">
        <f t="shared" si="5"/>
        <v>#DIV/0!</v>
      </c>
      <c r="AU31" s="52">
        <f t="shared" si="6"/>
        <v>3.9510000000000001</v>
      </c>
      <c r="AV31" s="1" t="e">
        <f t="shared" si="7"/>
        <v>#N/A</v>
      </c>
      <c r="AW31" s="1">
        <v>1.45</v>
      </c>
      <c r="AX31" s="58">
        <f t="shared" si="20"/>
        <v>0</v>
      </c>
      <c r="AY31" s="1">
        <f>IF('Eingabe Allgemeine Daten'!G$28&lt;1,1.15,1)</f>
        <v>1.1499999999999999</v>
      </c>
    </row>
    <row r="32" spans="1:149" s="1" customFormat="1" ht="12.75" x14ac:dyDescent="0.2">
      <c r="A32" s="51"/>
      <c r="B32" s="51"/>
      <c r="C32" s="3"/>
      <c r="D32" s="51"/>
      <c r="E32" s="151"/>
      <c r="F32" s="151"/>
      <c r="G32" s="11">
        <f t="shared" si="8"/>
        <v>0</v>
      </c>
      <c r="H32" s="11">
        <f t="shared" si="0"/>
        <v>0</v>
      </c>
      <c r="I32" s="51"/>
      <c r="J32" s="11">
        <f t="shared" si="9"/>
        <v>0</v>
      </c>
      <c r="K32" s="51"/>
      <c r="L32" s="5" t="e">
        <f>IF(C32=X$4,0,'Eingabe Allgemeine Daten'!K$35)</f>
        <v>#N/A</v>
      </c>
      <c r="M32" s="11" t="e">
        <f t="shared" si="1"/>
        <v>#N/A</v>
      </c>
      <c r="N32" s="51" t="b">
        <f>IF(C32=X$3,'Eingabe Allgemeine Daten'!F$32,IF(C32=X$2,'Eingabe Allgemeine Daten'!B$33,IF(C32=X$4,20,IF(C32=X$5,15,IF(C32=X$6,'Eingabe Allgemeine Daten'!F$32)))))</f>
        <v>0</v>
      </c>
      <c r="O32" s="11">
        <f>(C$3-N32)/(C$3-'Eingabe Allgemeine Daten'!B$33)</f>
        <v>0</v>
      </c>
      <c r="P32" s="11" t="e">
        <f>IF(C32=X$3,AD32,H32*M32*(C$3-N32)/(C$3-'Eingabe Allgemeine Daten'!B$33))</f>
        <v>#N/A</v>
      </c>
      <c r="Q32" s="16" t="e">
        <f>P32*(C$3-'Eingabe Allgemeine Daten'!B$33)</f>
        <v>#N/A</v>
      </c>
      <c r="R32" s="8">
        <f t="shared" si="2"/>
        <v>0</v>
      </c>
      <c r="S32" s="17">
        <f t="shared" si="10"/>
        <v>0</v>
      </c>
      <c r="T32" s="8">
        <f t="shared" si="11"/>
        <v>0</v>
      </c>
      <c r="U32" s="17">
        <f t="shared" si="12"/>
        <v>0</v>
      </c>
      <c r="V32" s="17">
        <f t="shared" si="13"/>
        <v>0</v>
      </c>
      <c r="W32" s="17">
        <f t="shared" si="14"/>
        <v>0</v>
      </c>
      <c r="X32" s="17">
        <f t="shared" si="15"/>
        <v>0</v>
      </c>
      <c r="Y32" s="12">
        <f t="shared" si="16"/>
        <v>0</v>
      </c>
      <c r="Z32" s="8" t="str">
        <f t="shared" si="17"/>
        <v/>
      </c>
      <c r="AA32" s="8"/>
      <c r="AB32" s="8"/>
      <c r="AC32" s="8"/>
      <c r="AD32" s="13" t="e">
        <f t="shared" si="18"/>
        <v>#DIV/0!</v>
      </c>
      <c r="AE32" s="13" t="e">
        <f t="shared" si="22"/>
        <v>#DIV/0!</v>
      </c>
      <c r="AF32" s="8">
        <f t="shared" si="3"/>
        <v>0.96709999999999996</v>
      </c>
      <c r="AG32" s="8">
        <f t="shared" si="4"/>
        <v>-7.4550000000000001</v>
      </c>
      <c r="AH32" s="8">
        <f t="shared" si="4"/>
        <v>10.76</v>
      </c>
      <c r="AI32" s="8">
        <f t="shared" si="4"/>
        <v>9.7729999999999997</v>
      </c>
      <c r="AJ32" s="8">
        <f t="shared" si="4"/>
        <v>2.6499999999999999E-2</v>
      </c>
      <c r="AK32" s="8">
        <f t="shared" si="4"/>
        <v>0.55320000000000003</v>
      </c>
      <c r="AL32" s="8">
        <f t="shared" si="4"/>
        <v>0.60270000000000001</v>
      </c>
      <c r="AM32" s="8">
        <f t="shared" si="4"/>
        <v>-0.92959999999999998</v>
      </c>
      <c r="AN32" s="8">
        <f t="shared" si="4"/>
        <v>-2.0299999999999999E-2</v>
      </c>
      <c r="AO32" s="8"/>
      <c r="AP32" s="8" t="e">
        <f t="shared" si="19"/>
        <v>#DIV/0!</v>
      </c>
      <c r="AQ32" s="13">
        <f t="shared" si="21"/>
        <v>0</v>
      </c>
      <c r="AR32" s="13" t="e">
        <f t="shared" si="21"/>
        <v>#DIV/0!</v>
      </c>
      <c r="AS32" s="13" t="e">
        <f t="shared" si="21"/>
        <v>#DIV/0!</v>
      </c>
      <c r="AT32" s="53" t="e">
        <f t="shared" si="5"/>
        <v>#DIV/0!</v>
      </c>
      <c r="AU32" s="52">
        <f t="shared" si="6"/>
        <v>3.9510000000000001</v>
      </c>
      <c r="AV32" s="1" t="e">
        <f t="shared" si="7"/>
        <v>#N/A</v>
      </c>
      <c r="AW32" s="1">
        <v>1.45</v>
      </c>
      <c r="AX32" s="58">
        <f t="shared" si="20"/>
        <v>0</v>
      </c>
      <c r="AY32" s="1">
        <f>IF('Eingabe Allgemeine Daten'!G$28&lt;1,1.15,1)</f>
        <v>1.1499999999999999</v>
      </c>
      <c r="EI32" s="1">
        <v>2</v>
      </c>
      <c r="EJ32" s="1">
        <v>1</v>
      </c>
      <c r="EK32" s="1">
        <v>1</v>
      </c>
      <c r="EL32" s="1">
        <f>EJ32*EK32*EI32</f>
        <v>2</v>
      </c>
      <c r="EM32" s="1">
        <v>1</v>
      </c>
      <c r="EN32" s="1">
        <v>0.03</v>
      </c>
      <c r="EO32" s="1">
        <f>EM32+EN32</f>
        <v>1.03</v>
      </c>
      <c r="EP32" s="1">
        <v>20</v>
      </c>
      <c r="EQ32" s="1">
        <v>-9.6999999999999993</v>
      </c>
      <c r="ER32" s="1">
        <f>EP32-EQ32</f>
        <v>29.7</v>
      </c>
      <c r="ES32" s="1">
        <f>EM32*EO32*ER32</f>
        <v>30.591000000000001</v>
      </c>
    </row>
    <row r="33" spans="1:51" s="1" customFormat="1" ht="12.75" x14ac:dyDescent="0.2">
      <c r="A33" s="51"/>
      <c r="B33" s="51"/>
      <c r="C33" s="3"/>
      <c r="D33" s="51"/>
      <c r="E33" s="151"/>
      <c r="F33" s="151"/>
      <c r="G33" s="11">
        <f t="shared" si="8"/>
        <v>0</v>
      </c>
      <c r="H33" s="11">
        <f t="shared" si="0"/>
        <v>0</v>
      </c>
      <c r="I33" s="51"/>
      <c r="J33" s="11">
        <f t="shared" si="9"/>
        <v>0</v>
      </c>
      <c r="K33" s="51"/>
      <c r="L33" s="5" t="e">
        <f>IF(C33=X$4,0,'Eingabe Allgemeine Daten'!K$35)</f>
        <v>#N/A</v>
      </c>
      <c r="M33" s="11" t="e">
        <f t="shared" si="1"/>
        <v>#N/A</v>
      </c>
      <c r="N33" s="51" t="b">
        <f>IF(C33=X$3,'Eingabe Allgemeine Daten'!F$32,IF(C33=X$2,'Eingabe Allgemeine Daten'!B$33,IF(C33=X$4,20,IF(C33=X$5,15,IF(C33=X$6,'Eingabe Allgemeine Daten'!F$32)))))</f>
        <v>0</v>
      </c>
      <c r="O33" s="11">
        <f>(C$3-N33)/(C$3-'Eingabe Allgemeine Daten'!B$33)</f>
        <v>0</v>
      </c>
      <c r="P33" s="11" t="e">
        <f>IF(C33=X$3,AD33,H33*M33*(C$3-N33)/(C$3-'Eingabe Allgemeine Daten'!B$33))</f>
        <v>#N/A</v>
      </c>
      <c r="Q33" s="16" t="e">
        <f>P33*(C$3-'Eingabe Allgemeine Daten'!B$33)</f>
        <v>#N/A</v>
      </c>
      <c r="R33" s="8">
        <f t="shared" si="2"/>
        <v>0</v>
      </c>
      <c r="S33" s="17">
        <f t="shared" si="10"/>
        <v>0</v>
      </c>
      <c r="T33" s="8">
        <f t="shared" si="11"/>
        <v>0</v>
      </c>
      <c r="U33" s="17">
        <f t="shared" si="12"/>
        <v>0</v>
      </c>
      <c r="V33" s="17">
        <f t="shared" si="13"/>
        <v>0</v>
      </c>
      <c r="W33" s="17">
        <f t="shared" si="14"/>
        <v>0</v>
      </c>
      <c r="X33" s="17">
        <f t="shared" si="15"/>
        <v>0</v>
      </c>
      <c r="Y33" s="12">
        <f t="shared" si="16"/>
        <v>0</v>
      </c>
      <c r="Z33" s="8" t="str">
        <f t="shared" si="17"/>
        <v/>
      </c>
      <c r="AA33" s="8"/>
      <c r="AB33" s="8"/>
      <c r="AC33" s="8"/>
      <c r="AD33" s="13" t="e">
        <f t="shared" si="18"/>
        <v>#DIV/0!</v>
      </c>
      <c r="AE33" s="13" t="e">
        <f t="shared" si="22"/>
        <v>#DIV/0!</v>
      </c>
      <c r="AF33" s="8">
        <f t="shared" si="3"/>
        <v>0.96709999999999996</v>
      </c>
      <c r="AG33" s="8">
        <f t="shared" si="4"/>
        <v>-7.4550000000000001</v>
      </c>
      <c r="AH33" s="8">
        <f t="shared" si="4"/>
        <v>10.76</v>
      </c>
      <c r="AI33" s="8">
        <f t="shared" si="4"/>
        <v>9.7729999999999997</v>
      </c>
      <c r="AJ33" s="8">
        <f t="shared" si="4"/>
        <v>2.6499999999999999E-2</v>
      </c>
      <c r="AK33" s="8">
        <f t="shared" si="4"/>
        <v>0.55320000000000003</v>
      </c>
      <c r="AL33" s="8">
        <f t="shared" si="4"/>
        <v>0.60270000000000001</v>
      </c>
      <c r="AM33" s="8">
        <f t="shared" si="4"/>
        <v>-0.92959999999999998</v>
      </c>
      <c r="AN33" s="8">
        <f t="shared" si="4"/>
        <v>-2.0299999999999999E-2</v>
      </c>
      <c r="AO33" s="8"/>
      <c r="AP33" s="8" t="e">
        <f t="shared" si="19"/>
        <v>#DIV/0!</v>
      </c>
      <c r="AQ33" s="13">
        <f t="shared" si="21"/>
        <v>0</v>
      </c>
      <c r="AR33" s="13" t="e">
        <f t="shared" si="21"/>
        <v>#DIV/0!</v>
      </c>
      <c r="AS33" s="13" t="e">
        <f t="shared" si="21"/>
        <v>#DIV/0!</v>
      </c>
      <c r="AT33" s="53" t="e">
        <f t="shared" si="5"/>
        <v>#DIV/0!</v>
      </c>
      <c r="AU33" s="52">
        <f t="shared" si="6"/>
        <v>3.9510000000000001</v>
      </c>
      <c r="AV33" s="1" t="e">
        <f t="shared" si="7"/>
        <v>#N/A</v>
      </c>
      <c r="AW33" s="1">
        <v>1.45</v>
      </c>
      <c r="AX33" s="58">
        <f t="shared" si="20"/>
        <v>0</v>
      </c>
      <c r="AY33" s="1">
        <f>IF('Eingabe Allgemeine Daten'!G$28&lt;1,1.15,1)</f>
        <v>1.1499999999999999</v>
      </c>
    </row>
    <row r="34" spans="1:51" s="1" customFormat="1" ht="12.75" x14ac:dyDescent="0.2">
      <c r="A34" s="51"/>
      <c r="B34" s="51"/>
      <c r="C34" s="3"/>
      <c r="D34" s="51"/>
      <c r="E34" s="151"/>
      <c r="F34" s="151"/>
      <c r="G34" s="11">
        <f t="shared" si="8"/>
        <v>0</v>
      </c>
      <c r="H34" s="11">
        <f t="shared" si="0"/>
        <v>0</v>
      </c>
      <c r="I34" s="51"/>
      <c r="J34" s="11">
        <f t="shared" si="9"/>
        <v>0</v>
      </c>
      <c r="K34" s="51"/>
      <c r="L34" s="5" t="e">
        <f>IF(C34=X$4,0,'Eingabe Allgemeine Daten'!K$35)</f>
        <v>#N/A</v>
      </c>
      <c r="M34" s="11" t="e">
        <f t="shared" si="1"/>
        <v>#N/A</v>
      </c>
      <c r="N34" s="51" t="b">
        <f>IF(C34=X$3,'Eingabe Allgemeine Daten'!F$32,IF(C34=X$2,'Eingabe Allgemeine Daten'!B$33,IF(C34=X$4,20,IF(C34=X$5,15,IF(C34=X$6,'Eingabe Allgemeine Daten'!F$32)))))</f>
        <v>0</v>
      </c>
      <c r="O34" s="11">
        <f>(C$3-N34)/(C$3-'Eingabe Allgemeine Daten'!B$33)</f>
        <v>0</v>
      </c>
      <c r="P34" s="11" t="e">
        <f>IF(C34=X$3,AD34,H34*M34*(C$3-N34)/(C$3-'Eingabe Allgemeine Daten'!B$33))</f>
        <v>#N/A</v>
      </c>
      <c r="Q34" s="16" t="e">
        <f>P34*(C$3-'Eingabe Allgemeine Daten'!B$33)</f>
        <v>#N/A</v>
      </c>
      <c r="R34" s="8">
        <f t="shared" si="2"/>
        <v>0</v>
      </c>
      <c r="S34" s="17">
        <f t="shared" si="10"/>
        <v>0</v>
      </c>
      <c r="T34" s="8">
        <f t="shared" si="11"/>
        <v>0</v>
      </c>
      <c r="U34" s="17">
        <f t="shared" si="12"/>
        <v>0</v>
      </c>
      <c r="V34" s="17">
        <f t="shared" si="13"/>
        <v>0</v>
      </c>
      <c r="W34" s="17">
        <f t="shared" si="14"/>
        <v>0</v>
      </c>
      <c r="X34" s="17">
        <f t="shared" si="15"/>
        <v>0</v>
      </c>
      <c r="Y34" s="12">
        <f t="shared" si="16"/>
        <v>0</v>
      </c>
      <c r="Z34" s="8" t="str">
        <f t="shared" si="17"/>
        <v/>
      </c>
      <c r="AA34" s="8"/>
      <c r="AB34" s="8"/>
      <c r="AC34" s="8"/>
      <c r="AD34" s="13" t="e">
        <f t="shared" si="18"/>
        <v>#DIV/0!</v>
      </c>
      <c r="AE34" s="13" t="e">
        <f t="shared" si="22"/>
        <v>#DIV/0!</v>
      </c>
      <c r="AF34" s="8">
        <f t="shared" si="3"/>
        <v>0.96709999999999996</v>
      </c>
      <c r="AG34" s="8">
        <f t="shared" si="4"/>
        <v>-7.4550000000000001</v>
      </c>
      <c r="AH34" s="8">
        <f t="shared" si="4"/>
        <v>10.76</v>
      </c>
      <c r="AI34" s="8">
        <f t="shared" si="4"/>
        <v>9.7729999999999997</v>
      </c>
      <c r="AJ34" s="8">
        <f t="shared" si="4"/>
        <v>2.6499999999999999E-2</v>
      </c>
      <c r="AK34" s="8">
        <f t="shared" si="4"/>
        <v>0.55320000000000003</v>
      </c>
      <c r="AL34" s="8">
        <f t="shared" si="4"/>
        <v>0.60270000000000001</v>
      </c>
      <c r="AM34" s="8">
        <f t="shared" si="4"/>
        <v>-0.92959999999999998</v>
      </c>
      <c r="AN34" s="8">
        <f t="shared" si="4"/>
        <v>-2.0299999999999999E-2</v>
      </c>
      <c r="AO34" s="8"/>
      <c r="AP34" s="8" t="e">
        <f t="shared" si="19"/>
        <v>#DIV/0!</v>
      </c>
      <c r="AQ34" s="13">
        <f t="shared" si="21"/>
        <v>0</v>
      </c>
      <c r="AR34" s="13" t="e">
        <f t="shared" si="21"/>
        <v>#DIV/0!</v>
      </c>
      <c r="AS34" s="13" t="e">
        <f t="shared" si="21"/>
        <v>#DIV/0!</v>
      </c>
      <c r="AT34" s="53" t="e">
        <f t="shared" si="5"/>
        <v>#DIV/0!</v>
      </c>
      <c r="AU34" s="52">
        <f t="shared" si="6"/>
        <v>3.9510000000000001</v>
      </c>
      <c r="AV34" s="1" t="e">
        <f t="shared" si="7"/>
        <v>#N/A</v>
      </c>
      <c r="AW34" s="1">
        <v>1.45</v>
      </c>
      <c r="AX34" s="58">
        <f t="shared" si="20"/>
        <v>0</v>
      </c>
      <c r="AY34" s="1">
        <f>IF('Eingabe Allgemeine Daten'!G$28&lt;1,1.15,1)</f>
        <v>1.1499999999999999</v>
      </c>
    </row>
    <row r="35" spans="1:51" s="1" customFormat="1" ht="12.75" x14ac:dyDescent="0.2">
      <c r="A35" s="51"/>
      <c r="B35" s="51"/>
      <c r="C35" s="3"/>
      <c r="D35" s="51"/>
      <c r="E35" s="151"/>
      <c r="F35" s="151"/>
      <c r="G35" s="11">
        <f t="shared" si="8"/>
        <v>0</v>
      </c>
      <c r="H35" s="11">
        <f t="shared" si="0"/>
        <v>0</v>
      </c>
      <c r="I35" s="51"/>
      <c r="J35" s="11">
        <f t="shared" si="9"/>
        <v>0</v>
      </c>
      <c r="K35" s="51"/>
      <c r="L35" s="5" t="e">
        <f>IF(C35=X$4,0,'Eingabe Allgemeine Daten'!K$35)</f>
        <v>#N/A</v>
      </c>
      <c r="M35" s="11" t="e">
        <f t="shared" si="1"/>
        <v>#N/A</v>
      </c>
      <c r="N35" s="51" t="b">
        <f>IF(C35=X$3,'Eingabe Allgemeine Daten'!F$32,IF(C35=X$2,'Eingabe Allgemeine Daten'!B$33,IF(C35=X$4,20,IF(C35=X$5,15,IF(C35=X$6,'Eingabe Allgemeine Daten'!F$32)))))</f>
        <v>0</v>
      </c>
      <c r="O35" s="11">
        <f>(C$3-N35)/(C$3-'Eingabe Allgemeine Daten'!B$33)</f>
        <v>0</v>
      </c>
      <c r="P35" s="11" t="e">
        <f>IF(C35=X$3,AD35,H35*M35*(C$3-N35)/(C$3-'Eingabe Allgemeine Daten'!B$33))</f>
        <v>#N/A</v>
      </c>
      <c r="Q35" s="16" t="e">
        <f>P35*(C$3-'Eingabe Allgemeine Daten'!B$33)</f>
        <v>#N/A</v>
      </c>
      <c r="R35" s="8">
        <f t="shared" si="2"/>
        <v>0</v>
      </c>
      <c r="S35" s="17">
        <f t="shared" si="10"/>
        <v>0</v>
      </c>
      <c r="T35" s="8">
        <f t="shared" si="11"/>
        <v>0</v>
      </c>
      <c r="U35" s="17">
        <f t="shared" si="12"/>
        <v>0</v>
      </c>
      <c r="V35" s="17">
        <f t="shared" si="13"/>
        <v>0</v>
      </c>
      <c r="W35" s="17">
        <f t="shared" si="14"/>
        <v>0</v>
      </c>
      <c r="X35" s="17">
        <f t="shared" si="15"/>
        <v>0</v>
      </c>
      <c r="Y35" s="12">
        <f t="shared" si="16"/>
        <v>0</v>
      </c>
      <c r="Z35" s="8" t="str">
        <f t="shared" si="17"/>
        <v/>
      </c>
      <c r="AA35" s="8"/>
      <c r="AB35" s="8"/>
      <c r="AC35" s="8"/>
      <c r="AD35" s="13" t="e">
        <f t="shared" si="18"/>
        <v>#DIV/0!</v>
      </c>
      <c r="AE35" s="13" t="e">
        <f t="shared" si="22"/>
        <v>#DIV/0!</v>
      </c>
      <c r="AF35" s="8">
        <f t="shared" si="3"/>
        <v>0.96709999999999996</v>
      </c>
      <c r="AG35" s="8">
        <f t="shared" si="4"/>
        <v>-7.4550000000000001</v>
      </c>
      <c r="AH35" s="8">
        <f t="shared" si="4"/>
        <v>10.76</v>
      </c>
      <c r="AI35" s="8">
        <f t="shared" si="4"/>
        <v>9.7729999999999997</v>
      </c>
      <c r="AJ35" s="8">
        <f t="shared" si="4"/>
        <v>2.6499999999999999E-2</v>
      </c>
      <c r="AK35" s="8">
        <f t="shared" si="4"/>
        <v>0.55320000000000003</v>
      </c>
      <c r="AL35" s="8">
        <f t="shared" si="4"/>
        <v>0.60270000000000001</v>
      </c>
      <c r="AM35" s="8">
        <f t="shared" si="4"/>
        <v>-0.92959999999999998</v>
      </c>
      <c r="AN35" s="8">
        <f t="shared" si="4"/>
        <v>-2.0299999999999999E-2</v>
      </c>
      <c r="AO35" s="8"/>
      <c r="AP35" s="8" t="e">
        <f t="shared" si="19"/>
        <v>#DIV/0!</v>
      </c>
      <c r="AQ35" s="13">
        <f t="shared" si="21"/>
        <v>0</v>
      </c>
      <c r="AR35" s="13" t="e">
        <f t="shared" si="21"/>
        <v>#DIV/0!</v>
      </c>
      <c r="AS35" s="13" t="e">
        <f t="shared" si="21"/>
        <v>#DIV/0!</v>
      </c>
      <c r="AT35" s="53" t="e">
        <f t="shared" si="5"/>
        <v>#DIV/0!</v>
      </c>
      <c r="AU35" s="52">
        <f t="shared" si="6"/>
        <v>3.9510000000000001</v>
      </c>
      <c r="AV35" s="1" t="e">
        <f t="shared" si="7"/>
        <v>#N/A</v>
      </c>
      <c r="AW35" s="1">
        <v>1.45</v>
      </c>
      <c r="AX35" s="58">
        <f t="shared" si="20"/>
        <v>0</v>
      </c>
      <c r="AY35" s="1">
        <f>IF('Eingabe Allgemeine Daten'!G$28&lt;1,1.15,1)</f>
        <v>1.1499999999999999</v>
      </c>
    </row>
    <row r="36" spans="1:51" s="1" customFormat="1" ht="12.75" x14ac:dyDescent="0.2">
      <c r="A36" s="51"/>
      <c r="B36" s="51"/>
      <c r="C36" s="3"/>
      <c r="D36" s="51"/>
      <c r="E36" s="54"/>
      <c r="F36" s="54"/>
      <c r="G36" s="11">
        <f t="shared" si="8"/>
        <v>0</v>
      </c>
      <c r="H36" s="11">
        <f t="shared" si="0"/>
        <v>0</v>
      </c>
      <c r="I36" s="51"/>
      <c r="J36" s="11">
        <f t="shared" si="9"/>
        <v>0</v>
      </c>
      <c r="K36" s="51"/>
      <c r="L36" s="5" t="e">
        <f>IF(C36=X$4,0,'Eingabe Allgemeine Daten'!K$35)</f>
        <v>#N/A</v>
      </c>
      <c r="M36" s="11" t="e">
        <f t="shared" ref="M36:M43" si="23">IF(C36=X$3,AE36,J36+L36)</f>
        <v>#N/A</v>
      </c>
      <c r="N36" s="51" t="b">
        <f>IF(C36=X$3,'Eingabe Allgemeine Daten'!F$32,IF(C36=X$2,'Eingabe Allgemeine Daten'!B$33,IF(C36=X$4,20,IF(C36=X$5,15,IF(C36=X$6,'Eingabe Allgemeine Daten'!F$32)))))</f>
        <v>0</v>
      </c>
      <c r="O36" s="11">
        <f>(C$3-N36)/(C$3-'Eingabe Allgemeine Daten'!B$33)</f>
        <v>0</v>
      </c>
      <c r="P36" s="11" t="e">
        <f>IF(C36=X$3,AD36,H36*M36*(C$3-N36)/(C$3-'Eingabe Allgemeine Daten'!B$33))</f>
        <v>#N/A</v>
      </c>
      <c r="Q36" s="16" t="e">
        <f>P36*(C$3-'Eingabe Allgemeine Daten'!B$33)</f>
        <v>#N/A</v>
      </c>
      <c r="R36" s="8">
        <f t="shared" ref="R36:R42" si="24">IF(B36=W$11,G36+R37,0)</f>
        <v>0</v>
      </c>
      <c r="S36" s="17">
        <f t="shared" si="10"/>
        <v>0</v>
      </c>
      <c r="T36" s="8">
        <f t="shared" si="11"/>
        <v>0</v>
      </c>
      <c r="U36" s="17">
        <f t="shared" si="12"/>
        <v>0</v>
      </c>
      <c r="V36" s="17">
        <f t="shared" si="13"/>
        <v>0</v>
      </c>
      <c r="W36" s="17">
        <f t="shared" si="14"/>
        <v>0</v>
      </c>
      <c r="X36" s="17">
        <f t="shared" si="15"/>
        <v>0</v>
      </c>
      <c r="Y36" s="12">
        <f t="shared" si="16"/>
        <v>0</v>
      </c>
      <c r="Z36" s="8" t="str">
        <f t="shared" si="17"/>
        <v/>
      </c>
      <c r="AA36" s="8"/>
      <c r="AB36" s="8"/>
      <c r="AC36" s="8"/>
      <c r="AD36" s="13" t="e">
        <f t="shared" si="18"/>
        <v>#DIV/0!</v>
      </c>
      <c r="AE36" s="13" t="e">
        <f t="shared" ref="AE36:AE43" si="25">AF36/(AG36+AT36+AU36+AV36)+AN36</f>
        <v>#DIV/0!</v>
      </c>
      <c r="AF36" s="8">
        <f t="shared" ref="AF36:AF43" si="26">IF($A36="AW",AF$4,AF$3)</f>
        <v>0.96709999999999996</v>
      </c>
      <c r="AG36" s="8">
        <f t="shared" si="4"/>
        <v>-7.4550000000000001</v>
      </c>
      <c r="AH36" s="8">
        <f t="shared" si="4"/>
        <v>10.76</v>
      </c>
      <c r="AI36" s="8">
        <f t="shared" si="4"/>
        <v>9.7729999999999997</v>
      </c>
      <c r="AJ36" s="8">
        <f t="shared" si="4"/>
        <v>2.6499999999999999E-2</v>
      </c>
      <c r="AK36" s="8">
        <f t="shared" si="4"/>
        <v>0.55320000000000003</v>
      </c>
      <c r="AL36" s="8">
        <f t="shared" si="4"/>
        <v>0.60270000000000001</v>
      </c>
      <c r="AM36" s="8">
        <f t="shared" si="4"/>
        <v>-0.92959999999999998</v>
      </c>
      <c r="AN36" s="8">
        <f t="shared" si="4"/>
        <v>-2.0299999999999999E-2</v>
      </c>
      <c r="AO36" s="8"/>
      <c r="AP36" s="8" t="e">
        <f t="shared" si="19"/>
        <v>#DIV/0!</v>
      </c>
      <c r="AQ36" s="13">
        <f t="shared" si="21"/>
        <v>0</v>
      </c>
      <c r="AR36" s="13" t="e">
        <f t="shared" si="21"/>
        <v>#DIV/0!</v>
      </c>
      <c r="AS36" s="13" t="e">
        <f t="shared" si="21"/>
        <v>#DIV/0!</v>
      </c>
      <c r="AT36" s="53" t="e">
        <f t="shared" ref="AT36:AT43" si="27">IF(A36="AW",1,POWER(AH36+AS36,AK36))</f>
        <v>#DIV/0!</v>
      </c>
      <c r="AU36" s="52">
        <f t="shared" ref="AU36:AU43" si="28">POWER(AI36+K36,AL36)</f>
        <v>3.9510000000000001</v>
      </c>
      <c r="AV36" s="1" t="e">
        <f t="shared" ref="AV36:AV43" si="29">POWER(AJ36+J36+L36,AM36)</f>
        <v>#N/A</v>
      </c>
      <c r="AW36" s="1">
        <v>1.45</v>
      </c>
      <c r="AX36" s="58">
        <f t="shared" si="20"/>
        <v>0</v>
      </c>
      <c r="AY36" s="1">
        <f>IF('Eingabe Allgemeine Daten'!G$28&lt;1,1.15,1)</f>
        <v>1.1499999999999999</v>
      </c>
    </row>
    <row r="37" spans="1:51" s="1" customFormat="1" ht="12.75" x14ac:dyDescent="0.2">
      <c r="A37" s="51"/>
      <c r="B37" s="51"/>
      <c r="C37" s="3"/>
      <c r="D37" s="51"/>
      <c r="E37" s="54"/>
      <c r="F37" s="54"/>
      <c r="G37" s="11">
        <f t="shared" si="8"/>
        <v>0</v>
      </c>
      <c r="H37" s="11">
        <f t="shared" si="0"/>
        <v>0</v>
      </c>
      <c r="I37" s="51"/>
      <c r="J37" s="11">
        <f t="shared" si="9"/>
        <v>0</v>
      </c>
      <c r="K37" s="51"/>
      <c r="L37" s="5" t="e">
        <f>IF(C37=X$4,0,'Eingabe Allgemeine Daten'!K$35)</f>
        <v>#N/A</v>
      </c>
      <c r="M37" s="11" t="e">
        <f t="shared" si="23"/>
        <v>#N/A</v>
      </c>
      <c r="N37" s="51" t="b">
        <f>IF(C37=X$3,'Eingabe Allgemeine Daten'!F$32,IF(C37=X$2,'Eingabe Allgemeine Daten'!B$33,IF(C37=X$4,20,IF(C37=X$5,15,IF(C37=X$6,'Eingabe Allgemeine Daten'!F$32)))))</f>
        <v>0</v>
      </c>
      <c r="O37" s="11">
        <f>(C$3-N37)/(C$3-'Eingabe Allgemeine Daten'!B$33)</f>
        <v>0</v>
      </c>
      <c r="P37" s="11" t="e">
        <f>IF(C37=X$3,AD37,H37*M37*(C$3-N37)/(C$3-'Eingabe Allgemeine Daten'!B$33))</f>
        <v>#N/A</v>
      </c>
      <c r="Q37" s="16" t="e">
        <f>P37*(C$3-'Eingabe Allgemeine Daten'!B$33)</f>
        <v>#N/A</v>
      </c>
      <c r="R37" s="8">
        <f t="shared" si="24"/>
        <v>0</v>
      </c>
      <c r="S37" s="17">
        <f t="shared" si="10"/>
        <v>0</v>
      </c>
      <c r="T37" s="8">
        <f t="shared" si="11"/>
        <v>0</v>
      </c>
      <c r="U37" s="17">
        <f t="shared" si="12"/>
        <v>0</v>
      </c>
      <c r="V37" s="17">
        <f t="shared" si="13"/>
        <v>0</v>
      </c>
      <c r="W37" s="17">
        <f t="shared" si="14"/>
        <v>0</v>
      </c>
      <c r="X37" s="17">
        <f t="shared" si="15"/>
        <v>0</v>
      </c>
      <c r="Y37" s="12">
        <f t="shared" si="16"/>
        <v>0</v>
      </c>
      <c r="Z37" s="8" t="str">
        <f t="shared" si="17"/>
        <v/>
      </c>
      <c r="AA37" s="8"/>
      <c r="AB37" s="8"/>
      <c r="AC37" s="8"/>
      <c r="AD37" s="13" t="e">
        <f t="shared" si="18"/>
        <v>#DIV/0!</v>
      </c>
      <c r="AE37" s="13" t="e">
        <f t="shared" si="25"/>
        <v>#DIV/0!</v>
      </c>
      <c r="AF37" s="8">
        <f t="shared" si="26"/>
        <v>0.96709999999999996</v>
      </c>
      <c r="AG37" s="8">
        <f t="shared" si="4"/>
        <v>-7.4550000000000001</v>
      </c>
      <c r="AH37" s="8">
        <f t="shared" si="4"/>
        <v>10.76</v>
      </c>
      <c r="AI37" s="8">
        <f t="shared" si="4"/>
        <v>9.7729999999999997</v>
      </c>
      <c r="AJ37" s="8">
        <f t="shared" si="4"/>
        <v>2.6499999999999999E-2</v>
      </c>
      <c r="AK37" s="8">
        <f t="shared" si="4"/>
        <v>0.55320000000000003</v>
      </c>
      <c r="AL37" s="8">
        <f t="shared" si="4"/>
        <v>0.60270000000000001</v>
      </c>
      <c r="AM37" s="8">
        <f t="shared" si="4"/>
        <v>-0.92959999999999998</v>
      </c>
      <c r="AN37" s="8">
        <f t="shared" si="4"/>
        <v>-2.0299999999999999E-2</v>
      </c>
      <c r="AO37" s="8"/>
      <c r="AP37" s="8" t="e">
        <f t="shared" si="19"/>
        <v>#DIV/0!</v>
      </c>
      <c r="AQ37" s="13">
        <f t="shared" si="21"/>
        <v>0</v>
      </c>
      <c r="AR37" s="13" t="e">
        <f t="shared" si="21"/>
        <v>#DIV/0!</v>
      </c>
      <c r="AS37" s="13" t="e">
        <f t="shared" si="21"/>
        <v>#DIV/0!</v>
      </c>
      <c r="AT37" s="53" t="e">
        <f t="shared" si="27"/>
        <v>#DIV/0!</v>
      </c>
      <c r="AU37" s="52">
        <f t="shared" si="28"/>
        <v>3.9510000000000001</v>
      </c>
      <c r="AV37" s="1" t="e">
        <f t="shared" si="29"/>
        <v>#N/A</v>
      </c>
      <c r="AW37" s="1">
        <v>1.45</v>
      </c>
      <c r="AX37" s="58">
        <f t="shared" si="20"/>
        <v>0</v>
      </c>
      <c r="AY37" s="1">
        <f>IF('Eingabe Allgemeine Daten'!G$28&lt;1,1.15,1)</f>
        <v>1.1499999999999999</v>
      </c>
    </row>
    <row r="38" spans="1:51" s="1" customFormat="1" ht="12.75" x14ac:dyDescent="0.2">
      <c r="A38" s="51"/>
      <c r="B38" s="51"/>
      <c r="C38" s="3"/>
      <c r="D38" s="51"/>
      <c r="E38" s="54"/>
      <c r="F38" s="54"/>
      <c r="G38" s="11">
        <f t="shared" si="8"/>
        <v>0</v>
      </c>
      <c r="H38" s="11">
        <f t="shared" si="0"/>
        <v>0</v>
      </c>
      <c r="I38" s="51"/>
      <c r="J38" s="11">
        <f t="shared" si="9"/>
        <v>0</v>
      </c>
      <c r="K38" s="51"/>
      <c r="L38" s="5" t="e">
        <f>IF(C38=X$4,0,'Eingabe Allgemeine Daten'!K$35)</f>
        <v>#N/A</v>
      </c>
      <c r="M38" s="11" t="e">
        <f t="shared" si="23"/>
        <v>#N/A</v>
      </c>
      <c r="N38" s="51" t="b">
        <f>IF(C38=X$3,'Eingabe Allgemeine Daten'!F$32,IF(C38=X$2,'Eingabe Allgemeine Daten'!B$33,IF(C38=X$4,20,IF(C38=X$5,15,IF(C38=X$6,'Eingabe Allgemeine Daten'!F$32)))))</f>
        <v>0</v>
      </c>
      <c r="O38" s="11">
        <f>(C$3-N38)/(C$3-'Eingabe Allgemeine Daten'!B$33)</f>
        <v>0</v>
      </c>
      <c r="P38" s="11" t="e">
        <f>IF(C38=X$3,AD38,H38*M38*(C$3-N38)/(C$3-'Eingabe Allgemeine Daten'!B$33))</f>
        <v>#N/A</v>
      </c>
      <c r="Q38" s="16" t="e">
        <f>P38*(C$3-'Eingabe Allgemeine Daten'!B$33)</f>
        <v>#N/A</v>
      </c>
      <c r="R38" s="8">
        <f t="shared" si="24"/>
        <v>0</v>
      </c>
      <c r="S38" s="17">
        <f t="shared" si="10"/>
        <v>0</v>
      </c>
      <c r="T38" s="8">
        <f t="shared" si="11"/>
        <v>0</v>
      </c>
      <c r="U38" s="17">
        <f t="shared" si="12"/>
        <v>0</v>
      </c>
      <c r="V38" s="17">
        <f t="shared" si="13"/>
        <v>0</v>
      </c>
      <c r="W38" s="17">
        <f t="shared" si="14"/>
        <v>0</v>
      </c>
      <c r="X38" s="17">
        <f t="shared" si="15"/>
        <v>0</v>
      </c>
      <c r="Y38" s="12">
        <f t="shared" si="16"/>
        <v>0</v>
      </c>
      <c r="Z38" s="8" t="str">
        <f t="shared" si="17"/>
        <v/>
      </c>
      <c r="AA38" s="8"/>
      <c r="AB38" s="8"/>
      <c r="AC38" s="8"/>
      <c r="AD38" s="13" t="e">
        <f t="shared" si="18"/>
        <v>#DIV/0!</v>
      </c>
      <c r="AE38" s="13" t="e">
        <f t="shared" si="25"/>
        <v>#DIV/0!</v>
      </c>
      <c r="AF38" s="8">
        <f t="shared" si="26"/>
        <v>0.96709999999999996</v>
      </c>
      <c r="AG38" s="8">
        <f t="shared" si="4"/>
        <v>-7.4550000000000001</v>
      </c>
      <c r="AH38" s="8">
        <f t="shared" si="4"/>
        <v>10.76</v>
      </c>
      <c r="AI38" s="8">
        <f t="shared" si="4"/>
        <v>9.7729999999999997</v>
      </c>
      <c r="AJ38" s="8">
        <f t="shared" si="4"/>
        <v>2.6499999999999999E-2</v>
      </c>
      <c r="AK38" s="8">
        <f t="shared" si="4"/>
        <v>0.55320000000000003</v>
      </c>
      <c r="AL38" s="8">
        <f t="shared" si="4"/>
        <v>0.60270000000000001</v>
      </c>
      <c r="AM38" s="8">
        <f t="shared" si="4"/>
        <v>-0.92959999999999998</v>
      </c>
      <c r="AN38" s="8">
        <f t="shared" si="4"/>
        <v>-2.0299999999999999E-2</v>
      </c>
      <c r="AO38" s="8"/>
      <c r="AP38" s="8" t="e">
        <f t="shared" si="19"/>
        <v>#DIV/0!</v>
      </c>
      <c r="AQ38" s="13">
        <f t="shared" si="21"/>
        <v>0</v>
      </c>
      <c r="AR38" s="13" t="e">
        <f t="shared" si="21"/>
        <v>#DIV/0!</v>
      </c>
      <c r="AS38" s="13" t="e">
        <f t="shared" si="21"/>
        <v>#DIV/0!</v>
      </c>
      <c r="AT38" s="53" t="e">
        <f t="shared" si="27"/>
        <v>#DIV/0!</v>
      </c>
      <c r="AU38" s="52">
        <f t="shared" si="28"/>
        <v>3.9510000000000001</v>
      </c>
      <c r="AV38" s="1" t="e">
        <f t="shared" si="29"/>
        <v>#N/A</v>
      </c>
      <c r="AW38" s="1">
        <v>1.45</v>
      </c>
      <c r="AX38" s="58">
        <f t="shared" si="20"/>
        <v>0</v>
      </c>
      <c r="AY38" s="1">
        <f>IF('Eingabe Allgemeine Daten'!G$28&lt;1,1.15,1)</f>
        <v>1.1499999999999999</v>
      </c>
    </row>
    <row r="39" spans="1:51" s="1" customFormat="1" ht="12.75" x14ac:dyDescent="0.2">
      <c r="A39" s="51"/>
      <c r="B39" s="51"/>
      <c r="C39" s="3"/>
      <c r="D39" s="51"/>
      <c r="E39" s="54"/>
      <c r="F39" s="54"/>
      <c r="G39" s="11">
        <f t="shared" si="8"/>
        <v>0</v>
      </c>
      <c r="H39" s="11">
        <f t="shared" si="0"/>
        <v>0</v>
      </c>
      <c r="I39" s="51"/>
      <c r="J39" s="11">
        <f t="shared" si="9"/>
        <v>0</v>
      </c>
      <c r="K39" s="51"/>
      <c r="L39" s="5" t="e">
        <f>IF(C39=X$4,0,'Eingabe Allgemeine Daten'!K$35)</f>
        <v>#N/A</v>
      </c>
      <c r="M39" s="11" t="e">
        <f t="shared" si="23"/>
        <v>#N/A</v>
      </c>
      <c r="N39" s="51" t="b">
        <f>IF(C39=X$3,'Eingabe Allgemeine Daten'!F$32,IF(C39=X$2,'Eingabe Allgemeine Daten'!B$33,IF(C39=X$4,20,IF(C39=X$5,15,IF(C39=X$6,'Eingabe Allgemeine Daten'!F$32)))))</f>
        <v>0</v>
      </c>
      <c r="O39" s="11">
        <f>(C$3-N39)/(C$3-'Eingabe Allgemeine Daten'!B$33)</f>
        <v>0</v>
      </c>
      <c r="P39" s="11" t="e">
        <f>IF(C39=X$3,AD39,H39*M39*(C$3-N39)/(C$3-'Eingabe Allgemeine Daten'!B$33))</f>
        <v>#N/A</v>
      </c>
      <c r="Q39" s="16" t="e">
        <f>P39*(C$3-'Eingabe Allgemeine Daten'!B$33)</f>
        <v>#N/A</v>
      </c>
      <c r="R39" s="8">
        <f t="shared" si="24"/>
        <v>0</v>
      </c>
      <c r="S39" s="17">
        <f t="shared" si="10"/>
        <v>0</v>
      </c>
      <c r="T39" s="8">
        <f t="shared" si="11"/>
        <v>0</v>
      </c>
      <c r="U39" s="17">
        <f t="shared" si="12"/>
        <v>0</v>
      </c>
      <c r="V39" s="17">
        <f t="shared" si="13"/>
        <v>0</v>
      </c>
      <c r="W39" s="17">
        <f t="shared" si="14"/>
        <v>0</v>
      </c>
      <c r="X39" s="17">
        <f t="shared" si="15"/>
        <v>0</v>
      </c>
      <c r="Y39" s="12">
        <f t="shared" si="16"/>
        <v>0</v>
      </c>
      <c r="Z39" s="8" t="str">
        <f t="shared" si="17"/>
        <v/>
      </c>
      <c r="AA39" s="8"/>
      <c r="AB39" s="8"/>
      <c r="AC39" s="8"/>
      <c r="AD39" s="13" t="e">
        <f t="shared" si="18"/>
        <v>#DIV/0!</v>
      </c>
      <c r="AE39" s="13" t="e">
        <f t="shared" si="25"/>
        <v>#DIV/0!</v>
      </c>
      <c r="AF39" s="8">
        <f t="shared" si="26"/>
        <v>0.96709999999999996</v>
      </c>
      <c r="AG39" s="8">
        <f t="shared" si="4"/>
        <v>-7.4550000000000001</v>
      </c>
      <c r="AH39" s="8">
        <f t="shared" si="4"/>
        <v>10.76</v>
      </c>
      <c r="AI39" s="8">
        <f t="shared" si="4"/>
        <v>9.7729999999999997</v>
      </c>
      <c r="AJ39" s="8">
        <f t="shared" si="4"/>
        <v>2.6499999999999999E-2</v>
      </c>
      <c r="AK39" s="8">
        <f t="shared" si="4"/>
        <v>0.55320000000000003</v>
      </c>
      <c r="AL39" s="8">
        <f t="shared" si="4"/>
        <v>0.60270000000000001</v>
      </c>
      <c r="AM39" s="8">
        <f t="shared" si="4"/>
        <v>-0.92959999999999998</v>
      </c>
      <c r="AN39" s="8">
        <f t="shared" si="4"/>
        <v>-2.0299999999999999E-2</v>
      </c>
      <c r="AO39" s="8"/>
      <c r="AP39" s="8" t="e">
        <f t="shared" si="19"/>
        <v>#DIV/0!</v>
      </c>
      <c r="AQ39" s="13">
        <f t="shared" si="21"/>
        <v>0</v>
      </c>
      <c r="AR39" s="13" t="e">
        <f t="shared" si="21"/>
        <v>#DIV/0!</v>
      </c>
      <c r="AS39" s="13" t="e">
        <f t="shared" si="21"/>
        <v>#DIV/0!</v>
      </c>
      <c r="AT39" s="53" t="e">
        <f t="shared" si="27"/>
        <v>#DIV/0!</v>
      </c>
      <c r="AU39" s="52">
        <f t="shared" si="28"/>
        <v>3.9510000000000001</v>
      </c>
      <c r="AV39" s="1" t="e">
        <f t="shared" si="29"/>
        <v>#N/A</v>
      </c>
      <c r="AW39" s="1">
        <v>1.45</v>
      </c>
      <c r="AX39" s="58">
        <f t="shared" si="20"/>
        <v>0</v>
      </c>
      <c r="AY39" s="1">
        <f>IF('Eingabe Allgemeine Daten'!G$28&lt;1,1.15,1)</f>
        <v>1.1499999999999999</v>
      </c>
    </row>
    <row r="40" spans="1:51" s="1" customFormat="1" ht="12.75" x14ac:dyDescent="0.2">
      <c r="A40" s="51"/>
      <c r="B40" s="51"/>
      <c r="C40" s="3"/>
      <c r="D40" s="51"/>
      <c r="E40" s="54"/>
      <c r="F40" s="54"/>
      <c r="G40" s="11">
        <f t="shared" si="8"/>
        <v>0</v>
      </c>
      <c r="H40" s="11">
        <f t="shared" si="0"/>
        <v>0</v>
      </c>
      <c r="I40" s="51"/>
      <c r="J40" s="11">
        <f t="shared" si="9"/>
        <v>0</v>
      </c>
      <c r="K40" s="51"/>
      <c r="L40" s="5" t="e">
        <f>IF(C40=X$4,0,'Eingabe Allgemeine Daten'!K$35)</f>
        <v>#N/A</v>
      </c>
      <c r="M40" s="11" t="e">
        <f t="shared" si="23"/>
        <v>#N/A</v>
      </c>
      <c r="N40" s="51" t="b">
        <f>IF(C40=X$3,'Eingabe Allgemeine Daten'!F$32,IF(C40=X$2,'Eingabe Allgemeine Daten'!B$33,IF(C40=X$4,20,IF(C40=X$5,15,IF(C40=X$6,'Eingabe Allgemeine Daten'!F$32)))))</f>
        <v>0</v>
      </c>
      <c r="O40" s="11">
        <f>(C$3-N40)/(C$3-'Eingabe Allgemeine Daten'!B$33)</f>
        <v>0</v>
      </c>
      <c r="P40" s="11" t="e">
        <f>IF(C40=X$3,AD40,H40*M40*(C$3-N40)/(C$3-'Eingabe Allgemeine Daten'!B$33))</f>
        <v>#N/A</v>
      </c>
      <c r="Q40" s="16" t="e">
        <f>P40*(C$3-'Eingabe Allgemeine Daten'!B$33)</f>
        <v>#N/A</v>
      </c>
      <c r="R40" s="8">
        <f t="shared" si="24"/>
        <v>0</v>
      </c>
      <c r="S40" s="17">
        <f t="shared" si="10"/>
        <v>0</v>
      </c>
      <c r="T40" s="8">
        <f t="shared" si="11"/>
        <v>0</v>
      </c>
      <c r="U40" s="17">
        <f t="shared" si="12"/>
        <v>0</v>
      </c>
      <c r="V40" s="17">
        <f t="shared" si="13"/>
        <v>0</v>
      </c>
      <c r="W40" s="17">
        <f t="shared" si="14"/>
        <v>0</v>
      </c>
      <c r="X40" s="17">
        <f t="shared" si="15"/>
        <v>0</v>
      </c>
      <c r="Y40" s="12">
        <f t="shared" si="16"/>
        <v>0</v>
      </c>
      <c r="Z40" s="8" t="str">
        <f t="shared" si="17"/>
        <v/>
      </c>
      <c r="AA40" s="8"/>
      <c r="AB40" s="8"/>
      <c r="AC40" s="8"/>
      <c r="AD40" s="13" t="e">
        <f t="shared" si="18"/>
        <v>#DIV/0!</v>
      </c>
      <c r="AE40" s="13" t="e">
        <f t="shared" si="25"/>
        <v>#DIV/0!</v>
      </c>
      <c r="AF40" s="8">
        <f t="shared" si="26"/>
        <v>0.96709999999999996</v>
      </c>
      <c r="AG40" s="8">
        <f t="shared" si="4"/>
        <v>-7.4550000000000001</v>
      </c>
      <c r="AH40" s="8">
        <f t="shared" si="4"/>
        <v>10.76</v>
      </c>
      <c r="AI40" s="8">
        <f t="shared" si="4"/>
        <v>9.7729999999999997</v>
      </c>
      <c r="AJ40" s="8">
        <f t="shared" si="4"/>
        <v>2.6499999999999999E-2</v>
      </c>
      <c r="AK40" s="8">
        <f t="shared" si="4"/>
        <v>0.55320000000000003</v>
      </c>
      <c r="AL40" s="8">
        <f t="shared" si="4"/>
        <v>0.60270000000000001</v>
      </c>
      <c r="AM40" s="8">
        <f t="shared" si="4"/>
        <v>-0.92959999999999998</v>
      </c>
      <c r="AN40" s="8">
        <f t="shared" si="4"/>
        <v>-2.0299999999999999E-2</v>
      </c>
      <c r="AO40" s="8"/>
      <c r="AP40" s="8" t="e">
        <f t="shared" si="19"/>
        <v>#DIV/0!</v>
      </c>
      <c r="AQ40" s="13">
        <f t="shared" si="21"/>
        <v>0</v>
      </c>
      <c r="AR40" s="13" t="e">
        <f t="shared" si="21"/>
        <v>#DIV/0!</v>
      </c>
      <c r="AS40" s="13" t="e">
        <f t="shared" si="21"/>
        <v>#DIV/0!</v>
      </c>
      <c r="AT40" s="53" t="e">
        <f t="shared" si="27"/>
        <v>#DIV/0!</v>
      </c>
      <c r="AU40" s="52">
        <f t="shared" si="28"/>
        <v>3.9510000000000001</v>
      </c>
      <c r="AV40" s="1" t="e">
        <f t="shared" si="29"/>
        <v>#N/A</v>
      </c>
      <c r="AW40" s="1">
        <v>1.45</v>
      </c>
      <c r="AX40" s="58">
        <f t="shared" si="20"/>
        <v>0</v>
      </c>
      <c r="AY40" s="1">
        <f>IF('Eingabe Allgemeine Daten'!G$28&lt;1,1.15,1)</f>
        <v>1.1499999999999999</v>
      </c>
    </row>
    <row r="41" spans="1:51" s="1" customFormat="1" ht="12.75" x14ac:dyDescent="0.2">
      <c r="A41" s="51"/>
      <c r="B41" s="51"/>
      <c r="C41" s="3"/>
      <c r="D41" s="51"/>
      <c r="E41" s="54"/>
      <c r="F41" s="54"/>
      <c r="G41" s="11">
        <f t="shared" si="8"/>
        <v>0</v>
      </c>
      <c r="H41" s="11">
        <f t="shared" si="0"/>
        <v>0</v>
      </c>
      <c r="I41" s="51"/>
      <c r="J41" s="11">
        <f t="shared" si="9"/>
        <v>0</v>
      </c>
      <c r="K41" s="51"/>
      <c r="L41" s="5" t="e">
        <f>IF(C41=X$4,0,'Eingabe Allgemeine Daten'!K$35)</f>
        <v>#N/A</v>
      </c>
      <c r="M41" s="11" t="e">
        <f t="shared" si="23"/>
        <v>#N/A</v>
      </c>
      <c r="N41" s="51" t="b">
        <f>IF(C41=X$3,'Eingabe Allgemeine Daten'!F$32,IF(C41=X$2,'Eingabe Allgemeine Daten'!B$33,IF(C41=X$4,20,IF(C41=X$5,15,IF(C41=X$6,'Eingabe Allgemeine Daten'!F$32)))))</f>
        <v>0</v>
      </c>
      <c r="O41" s="11">
        <f>(C$3-N41)/(C$3-'Eingabe Allgemeine Daten'!B$33)</f>
        <v>0</v>
      </c>
      <c r="P41" s="11" t="e">
        <f>IF(C41=X$3,AD41,H41*M41*(C$3-N41)/(C$3-'Eingabe Allgemeine Daten'!B$33))</f>
        <v>#N/A</v>
      </c>
      <c r="Q41" s="16" t="e">
        <f>P41*(C$3-'Eingabe Allgemeine Daten'!B$33)</f>
        <v>#N/A</v>
      </c>
      <c r="R41" s="8">
        <f t="shared" si="24"/>
        <v>0</v>
      </c>
      <c r="S41" s="17">
        <f t="shared" si="10"/>
        <v>0</v>
      </c>
      <c r="T41" s="8">
        <f t="shared" si="11"/>
        <v>0</v>
      </c>
      <c r="U41" s="17">
        <f t="shared" si="12"/>
        <v>0</v>
      </c>
      <c r="V41" s="17">
        <f t="shared" si="13"/>
        <v>0</v>
      </c>
      <c r="W41" s="17">
        <f t="shared" si="14"/>
        <v>0</v>
      </c>
      <c r="X41" s="17">
        <f t="shared" si="15"/>
        <v>0</v>
      </c>
      <c r="Y41" s="12">
        <f t="shared" si="16"/>
        <v>0</v>
      </c>
      <c r="Z41" s="8" t="str">
        <f t="shared" si="17"/>
        <v/>
      </c>
      <c r="AA41" s="8"/>
      <c r="AB41" s="8"/>
      <c r="AC41" s="8"/>
      <c r="AD41" s="13" t="e">
        <f t="shared" si="18"/>
        <v>#DIV/0!</v>
      </c>
      <c r="AE41" s="13" t="e">
        <f t="shared" si="25"/>
        <v>#DIV/0!</v>
      </c>
      <c r="AF41" s="8">
        <f t="shared" si="26"/>
        <v>0.96709999999999996</v>
      </c>
      <c r="AG41" s="8">
        <f t="shared" ref="AG41:AN43" si="30">IF($A41="AW",AG$4,AG$3)</f>
        <v>-7.4550000000000001</v>
      </c>
      <c r="AH41" s="8">
        <f t="shared" si="30"/>
        <v>10.76</v>
      </c>
      <c r="AI41" s="8">
        <f t="shared" si="30"/>
        <v>9.7729999999999997</v>
      </c>
      <c r="AJ41" s="8">
        <f t="shared" si="30"/>
        <v>2.6499999999999999E-2</v>
      </c>
      <c r="AK41" s="8">
        <f t="shared" si="30"/>
        <v>0.55320000000000003</v>
      </c>
      <c r="AL41" s="8">
        <f t="shared" si="30"/>
        <v>0.60270000000000001</v>
      </c>
      <c r="AM41" s="8">
        <f t="shared" si="30"/>
        <v>-0.92959999999999998</v>
      </c>
      <c r="AN41" s="8">
        <f t="shared" si="30"/>
        <v>-2.0299999999999999E-2</v>
      </c>
      <c r="AO41" s="8"/>
      <c r="AP41" s="8" t="e">
        <f t="shared" si="19"/>
        <v>#DIV/0!</v>
      </c>
      <c r="AQ41" s="13">
        <f t="shared" si="21"/>
        <v>0</v>
      </c>
      <c r="AR41" s="13" t="e">
        <f t="shared" si="21"/>
        <v>#DIV/0!</v>
      </c>
      <c r="AS41" s="13" t="e">
        <f t="shared" si="21"/>
        <v>#DIV/0!</v>
      </c>
      <c r="AT41" s="53" t="e">
        <f t="shared" si="27"/>
        <v>#DIV/0!</v>
      </c>
      <c r="AU41" s="52">
        <f t="shared" si="28"/>
        <v>3.9510000000000001</v>
      </c>
      <c r="AV41" s="1" t="e">
        <f t="shared" si="29"/>
        <v>#N/A</v>
      </c>
      <c r="AW41" s="1">
        <v>1.45</v>
      </c>
      <c r="AX41" s="58">
        <f t="shared" si="20"/>
        <v>0</v>
      </c>
      <c r="AY41" s="1">
        <f>IF('Eingabe Allgemeine Daten'!G$28&lt;1,1.15,1)</f>
        <v>1.1499999999999999</v>
      </c>
    </row>
    <row r="42" spans="1:51" s="1" customFormat="1" ht="12.75" x14ac:dyDescent="0.2">
      <c r="A42" s="51"/>
      <c r="B42" s="51"/>
      <c r="C42" s="3"/>
      <c r="D42" s="51"/>
      <c r="E42" s="54"/>
      <c r="F42" s="54"/>
      <c r="G42" s="11">
        <f t="shared" si="8"/>
        <v>0</v>
      </c>
      <c r="H42" s="11">
        <f t="shared" si="0"/>
        <v>0</v>
      </c>
      <c r="I42" s="51"/>
      <c r="J42" s="11">
        <f t="shared" si="9"/>
        <v>0</v>
      </c>
      <c r="K42" s="51"/>
      <c r="L42" s="5" t="e">
        <f>IF(C42=X$4,0,'Eingabe Allgemeine Daten'!K$35)</f>
        <v>#N/A</v>
      </c>
      <c r="M42" s="11" t="e">
        <f t="shared" si="23"/>
        <v>#N/A</v>
      </c>
      <c r="N42" s="51" t="b">
        <f>IF(C42=X$3,'Eingabe Allgemeine Daten'!F$32,IF(C42=X$2,'Eingabe Allgemeine Daten'!B$33,IF(C42=X$4,20,IF(C42=X$5,15,IF(C42=X$6,'Eingabe Allgemeine Daten'!F$32)))))</f>
        <v>0</v>
      </c>
      <c r="O42" s="11">
        <f>(C$3-N42)/(C$3-'Eingabe Allgemeine Daten'!B$33)</f>
        <v>0</v>
      </c>
      <c r="P42" s="11" t="e">
        <f>IF(C42=X$3,AD42,H42*M42*(C$3-N42)/(C$3-'Eingabe Allgemeine Daten'!B$33))</f>
        <v>#N/A</v>
      </c>
      <c r="Q42" s="16" t="e">
        <f>P42*(C$3-'Eingabe Allgemeine Daten'!B$33)</f>
        <v>#N/A</v>
      </c>
      <c r="R42" s="8">
        <f t="shared" si="24"/>
        <v>0</v>
      </c>
      <c r="S42" s="17">
        <f t="shared" si="10"/>
        <v>0</v>
      </c>
      <c r="T42" s="8">
        <f t="shared" si="11"/>
        <v>0</v>
      </c>
      <c r="U42" s="17">
        <f t="shared" si="12"/>
        <v>0</v>
      </c>
      <c r="V42" s="17">
        <f t="shared" si="13"/>
        <v>0</v>
      </c>
      <c r="W42" s="17">
        <f t="shared" si="14"/>
        <v>0</v>
      </c>
      <c r="X42" s="17">
        <f t="shared" si="15"/>
        <v>0</v>
      </c>
      <c r="Y42" s="12">
        <f t="shared" si="16"/>
        <v>0</v>
      </c>
      <c r="Z42" s="8" t="str">
        <f t="shared" si="17"/>
        <v/>
      </c>
      <c r="AA42" s="8"/>
      <c r="AB42" s="8"/>
      <c r="AC42" s="8"/>
      <c r="AD42" s="13" t="e">
        <f t="shared" si="18"/>
        <v>#DIV/0!</v>
      </c>
      <c r="AE42" s="13" t="e">
        <f t="shared" si="25"/>
        <v>#DIV/0!</v>
      </c>
      <c r="AF42" s="8">
        <f t="shared" si="26"/>
        <v>0.96709999999999996</v>
      </c>
      <c r="AG42" s="8">
        <f t="shared" si="30"/>
        <v>-7.4550000000000001</v>
      </c>
      <c r="AH42" s="8">
        <f t="shared" si="30"/>
        <v>10.76</v>
      </c>
      <c r="AI42" s="8">
        <f t="shared" si="30"/>
        <v>9.7729999999999997</v>
      </c>
      <c r="AJ42" s="8">
        <f t="shared" si="30"/>
        <v>2.6499999999999999E-2</v>
      </c>
      <c r="AK42" s="8">
        <f t="shared" si="30"/>
        <v>0.55320000000000003</v>
      </c>
      <c r="AL42" s="8">
        <f t="shared" si="30"/>
        <v>0.60270000000000001</v>
      </c>
      <c r="AM42" s="8">
        <f t="shared" si="30"/>
        <v>-0.92959999999999998</v>
      </c>
      <c r="AN42" s="8">
        <f t="shared" si="30"/>
        <v>-2.0299999999999999E-2</v>
      </c>
      <c r="AO42" s="8"/>
      <c r="AP42" s="8" t="e">
        <f t="shared" si="19"/>
        <v>#DIV/0!</v>
      </c>
      <c r="AQ42" s="13">
        <f t="shared" si="21"/>
        <v>0</v>
      </c>
      <c r="AR42" s="13" t="e">
        <f t="shared" si="21"/>
        <v>#DIV/0!</v>
      </c>
      <c r="AS42" s="13" t="e">
        <f t="shared" si="21"/>
        <v>#DIV/0!</v>
      </c>
      <c r="AT42" s="53" t="e">
        <f t="shared" si="27"/>
        <v>#DIV/0!</v>
      </c>
      <c r="AU42" s="52">
        <f t="shared" si="28"/>
        <v>3.9510000000000001</v>
      </c>
      <c r="AV42" s="1" t="e">
        <f t="shared" si="29"/>
        <v>#N/A</v>
      </c>
      <c r="AW42" s="1">
        <v>1.45</v>
      </c>
      <c r="AX42" s="58">
        <f t="shared" si="20"/>
        <v>0</v>
      </c>
      <c r="AY42" s="1">
        <f>IF('Eingabe Allgemeine Daten'!G$28&lt;1,1.15,1)</f>
        <v>1.1499999999999999</v>
      </c>
    </row>
    <row r="43" spans="1:51" s="1" customFormat="1" ht="12.75" x14ac:dyDescent="0.2">
      <c r="A43" s="51"/>
      <c r="B43" s="51"/>
      <c r="C43" s="3"/>
      <c r="D43" s="51"/>
      <c r="E43" s="54"/>
      <c r="F43" s="54"/>
      <c r="G43" s="11">
        <f t="shared" si="8"/>
        <v>0</v>
      </c>
      <c r="H43" s="11">
        <f>IF(AND(B43=W$11,B44=W$11),G43,IF(B43=W$11,G43,G43-R44))</f>
        <v>0</v>
      </c>
      <c r="I43" s="51"/>
      <c r="J43" s="11">
        <f t="shared" si="9"/>
        <v>0</v>
      </c>
      <c r="K43" s="51"/>
      <c r="L43" s="5" t="e">
        <f>IF(C43=X$4,0,'Eingabe Allgemeine Daten'!K$35)</f>
        <v>#N/A</v>
      </c>
      <c r="M43" s="11" t="e">
        <f t="shared" si="23"/>
        <v>#N/A</v>
      </c>
      <c r="N43" s="51" t="b">
        <f>IF(C43=X$3,'Eingabe Allgemeine Daten'!F$32,IF(C43=X$2,'Eingabe Allgemeine Daten'!B$33,IF(C43=X$4,20,IF(C43=X$5,15,IF(C43=X$6,'Eingabe Allgemeine Daten'!F$32)))))</f>
        <v>0</v>
      </c>
      <c r="O43" s="11">
        <f>(C$3-N43)/(C$3-'Eingabe Allgemeine Daten'!B$33)</f>
        <v>0</v>
      </c>
      <c r="P43" s="11" t="e">
        <f>IF(C43=X$3,AD43,H43*M43*(C$3-N43)/(C$3-'Eingabe Allgemeine Daten'!B$33))</f>
        <v>#N/A</v>
      </c>
      <c r="Q43" s="16" t="e">
        <f>P43*(C$3-'Eingabe Allgemeine Daten'!B$33)</f>
        <v>#N/A</v>
      </c>
      <c r="R43" s="8">
        <f>IF(B43=W$11,G43+R44,0)</f>
        <v>0</v>
      </c>
      <c r="S43" s="17">
        <f t="shared" si="10"/>
        <v>0</v>
      </c>
      <c r="T43" s="8">
        <f t="shared" si="11"/>
        <v>0</v>
      </c>
      <c r="U43" s="17">
        <f t="shared" si="12"/>
        <v>0</v>
      </c>
      <c r="V43" s="17">
        <f t="shared" si="13"/>
        <v>0</v>
      </c>
      <c r="W43" s="17">
        <f t="shared" si="14"/>
        <v>0</v>
      </c>
      <c r="X43" s="17">
        <f t="shared" si="15"/>
        <v>0</v>
      </c>
      <c r="Y43" s="12">
        <f t="shared" si="16"/>
        <v>0</v>
      </c>
      <c r="Z43" s="8" t="str">
        <f t="shared" si="17"/>
        <v/>
      </c>
      <c r="AA43" s="8"/>
      <c r="AB43" s="8"/>
      <c r="AC43" s="8"/>
      <c r="AD43" s="13" t="e">
        <f t="shared" si="18"/>
        <v>#DIV/0!</v>
      </c>
      <c r="AE43" s="13" t="e">
        <f t="shared" si="25"/>
        <v>#DIV/0!</v>
      </c>
      <c r="AF43" s="8">
        <f t="shared" si="26"/>
        <v>0.96709999999999996</v>
      </c>
      <c r="AG43" s="8">
        <f t="shared" si="30"/>
        <v>-7.4550000000000001</v>
      </c>
      <c r="AH43" s="8">
        <f t="shared" si="30"/>
        <v>10.76</v>
      </c>
      <c r="AI43" s="8">
        <f t="shared" si="30"/>
        <v>9.7729999999999997</v>
      </c>
      <c r="AJ43" s="8">
        <f t="shared" si="30"/>
        <v>2.6499999999999999E-2</v>
      </c>
      <c r="AK43" s="8">
        <f t="shared" si="30"/>
        <v>0.55320000000000003</v>
      </c>
      <c r="AL43" s="8">
        <f t="shared" si="30"/>
        <v>0.60270000000000001</v>
      </c>
      <c r="AM43" s="8">
        <f t="shared" si="30"/>
        <v>-0.92959999999999998</v>
      </c>
      <c r="AN43" s="8">
        <f t="shared" si="30"/>
        <v>-2.0299999999999999E-2</v>
      </c>
      <c r="AO43" s="8"/>
      <c r="AP43" s="8" t="e">
        <f t="shared" si="19"/>
        <v>#DIV/0!</v>
      </c>
      <c r="AQ43" s="13">
        <f t="shared" si="21"/>
        <v>0</v>
      </c>
      <c r="AR43" s="13" t="e">
        <f t="shared" si="21"/>
        <v>#DIV/0!</v>
      </c>
      <c r="AS43" s="13" t="e">
        <f t="shared" si="21"/>
        <v>#DIV/0!</v>
      </c>
      <c r="AT43" s="53" t="e">
        <f t="shared" si="27"/>
        <v>#DIV/0!</v>
      </c>
      <c r="AU43" s="52">
        <f t="shared" si="28"/>
        <v>3.9510000000000001</v>
      </c>
      <c r="AV43" s="1" t="e">
        <f t="shared" si="29"/>
        <v>#N/A</v>
      </c>
      <c r="AW43" s="1">
        <v>1.45</v>
      </c>
      <c r="AX43" s="58">
        <f t="shared" si="20"/>
        <v>0</v>
      </c>
      <c r="AY43" s="1">
        <f>IF('Eingabe Allgemeine Daten'!G$28&lt;1,1.15,1)</f>
        <v>1.1499999999999999</v>
      </c>
    </row>
    <row r="44" spans="1:51" s="1" customFormat="1" ht="12.75" x14ac:dyDescent="0.2">
      <c r="A44" s="1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8"/>
      <c r="S44" s="17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51" s="1" customFormat="1" ht="12.75" x14ac:dyDescent="0.2">
      <c r="A45" s="49" t="s">
        <v>6645</v>
      </c>
      <c r="B45" s="15"/>
      <c r="C45" s="5"/>
      <c r="D45" s="5"/>
      <c r="E45" s="5"/>
      <c r="F45" s="5"/>
      <c r="G45" s="5"/>
      <c r="H45" s="5"/>
      <c r="I45" s="49" t="s">
        <v>6646</v>
      </c>
      <c r="J45" s="5"/>
      <c r="K45" s="5"/>
      <c r="L45" s="5"/>
      <c r="M45" s="5"/>
      <c r="N45" s="5"/>
      <c r="O45" s="5"/>
      <c r="P45" s="5"/>
      <c r="Q45" s="5"/>
      <c r="R45" s="8"/>
      <c r="S45" s="17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51" s="1" customFormat="1" ht="12.75" x14ac:dyDescent="0.2">
      <c r="A46" s="15" t="s">
        <v>6634</v>
      </c>
      <c r="B46" s="15"/>
      <c r="C46" s="5"/>
      <c r="D46" s="5"/>
      <c r="E46" s="171">
        <f>S46</f>
        <v>0</v>
      </c>
      <c r="F46" s="171"/>
      <c r="G46" s="5" t="s">
        <v>6583</v>
      </c>
      <c r="H46" s="5"/>
      <c r="I46" s="5" t="s">
        <v>6647</v>
      </c>
      <c r="J46" s="5"/>
      <c r="K46" s="5"/>
      <c r="L46" s="5"/>
      <c r="M46" s="5"/>
      <c r="N46" s="5"/>
      <c r="O46" s="171" t="e">
        <f>V48</f>
        <v>#N/A</v>
      </c>
      <c r="P46" s="171"/>
      <c r="Q46" s="5" t="s">
        <v>6583</v>
      </c>
      <c r="R46" s="17" t="e">
        <f>SUM(Q25:Q43)</f>
        <v>#N/A</v>
      </c>
      <c r="S46" s="17">
        <f t="shared" ref="S46:Y46" si="31">SUM(S25:S44)</f>
        <v>0</v>
      </c>
      <c r="T46" s="17">
        <f t="shared" si="31"/>
        <v>0</v>
      </c>
      <c r="U46" s="17">
        <f t="shared" si="31"/>
        <v>0</v>
      </c>
      <c r="V46" s="17">
        <f t="shared" si="31"/>
        <v>0</v>
      </c>
      <c r="W46" s="17">
        <f t="shared" si="31"/>
        <v>0</v>
      </c>
      <c r="X46" s="17">
        <f t="shared" si="31"/>
        <v>0</v>
      </c>
      <c r="Y46" s="17">
        <f t="shared" si="31"/>
        <v>0</v>
      </c>
      <c r="Z46" s="8"/>
      <c r="AA46" s="8"/>
      <c r="AB46" s="8"/>
      <c r="AC46" s="8"/>
      <c r="AD46" s="8"/>
      <c r="AE46" s="8"/>
      <c r="AF46" s="8"/>
      <c r="AG46" s="8"/>
      <c r="AH46" s="8"/>
    </row>
    <row r="47" spans="1:51" s="1" customFormat="1" ht="12.75" x14ac:dyDescent="0.2">
      <c r="A47" s="15" t="s">
        <v>6635</v>
      </c>
      <c r="B47" s="15"/>
      <c r="C47" s="5"/>
      <c r="D47" s="5"/>
      <c r="E47" s="171">
        <f>U46</f>
        <v>0</v>
      </c>
      <c r="F47" s="171"/>
      <c r="G47" s="5" t="s">
        <v>6583</v>
      </c>
      <c r="H47" s="5"/>
      <c r="I47" s="5" t="s">
        <v>6734</v>
      </c>
      <c r="J47" s="5"/>
      <c r="K47" s="5"/>
      <c r="L47" s="5"/>
      <c r="M47" s="5"/>
      <c r="N47" s="5"/>
      <c r="O47" s="171">
        <f>V49</f>
        <v>0</v>
      </c>
      <c r="P47" s="171"/>
      <c r="Q47" s="5" t="s">
        <v>6583</v>
      </c>
      <c r="R47" s="8"/>
      <c r="S47" s="17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51" s="1" customFormat="1" ht="12.75" x14ac:dyDescent="0.2">
      <c r="A48" s="15" t="s">
        <v>6636</v>
      </c>
      <c r="B48" s="15"/>
      <c r="C48" s="5"/>
      <c r="D48" s="5"/>
      <c r="E48" s="171">
        <f>V46</f>
        <v>0</v>
      </c>
      <c r="F48" s="171"/>
      <c r="G48" s="5" t="s">
        <v>6583</v>
      </c>
      <c r="H48" s="5"/>
      <c r="I48" s="5" t="s">
        <v>6735</v>
      </c>
      <c r="J48" s="5"/>
      <c r="K48" s="5"/>
      <c r="L48" s="5"/>
      <c r="M48" s="5"/>
      <c r="N48" s="5"/>
      <c r="O48" s="172">
        <f>V50</f>
        <v>0</v>
      </c>
      <c r="P48" s="172"/>
      <c r="Q48" s="57" t="s">
        <v>6583</v>
      </c>
      <c r="R48" s="1" t="s">
        <v>6729</v>
      </c>
      <c r="S48" s="1">
        <v>17</v>
      </c>
      <c r="T48" s="1" t="e">
        <f>MAX(T50+0,T60-T61)*(C3-'Eingabe Allgemeine Daten'!B33)+T64*(C3-T65)+T62*(C3-M17)</f>
        <v>#N/A</v>
      </c>
      <c r="U48" s="8"/>
      <c r="V48" s="8" t="e">
        <f>MAX(T50+0,T60-T61)*(C3-'Eingabe Allgemeine Daten'!B33)*0.34</f>
        <v>#N/A</v>
      </c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s="1" customFormat="1" ht="12.75" x14ac:dyDescent="0.2">
      <c r="A49" s="15" t="s">
        <v>6637</v>
      </c>
      <c r="B49" s="15"/>
      <c r="C49" s="5"/>
      <c r="D49" s="5"/>
      <c r="E49" s="171">
        <f>T46</f>
        <v>0</v>
      </c>
      <c r="F49" s="171"/>
      <c r="G49" s="5" t="s">
        <v>6583</v>
      </c>
      <c r="H49" s="5"/>
      <c r="I49" s="5" t="s">
        <v>6736</v>
      </c>
      <c r="J49" s="5"/>
      <c r="K49" s="5"/>
      <c r="L49" s="5"/>
      <c r="M49" s="5"/>
      <c r="N49" s="5"/>
      <c r="O49" s="5"/>
      <c r="P49" s="16" t="e">
        <f>SUM(O46:P48)</f>
        <v>#N/A</v>
      </c>
      <c r="Q49" s="5" t="s">
        <v>6583</v>
      </c>
      <c r="R49" s="8" t="s">
        <v>6728</v>
      </c>
      <c r="S49" s="17"/>
      <c r="T49" s="8" t="e">
        <f>T48*0.34</f>
        <v>#N/A</v>
      </c>
      <c r="U49" s="8"/>
      <c r="V49" s="8">
        <f>T64*(C3-T65)*0.34</f>
        <v>0</v>
      </c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s="1" customFormat="1" ht="12.75" x14ac:dyDescent="0.2">
      <c r="A50" s="15" t="s">
        <v>6638</v>
      </c>
      <c r="B50" s="15"/>
      <c r="C50" s="5"/>
      <c r="D50" s="5"/>
      <c r="E50" s="172">
        <f>W46</f>
        <v>0</v>
      </c>
      <c r="F50" s="172"/>
      <c r="G50" s="57" t="s">
        <v>6583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8" t="s">
        <v>6721</v>
      </c>
      <c r="S50" s="17">
        <v>18</v>
      </c>
      <c r="T50" s="8" t="e">
        <f>T57/T58*MIN(T58,T51*2)+(T58-T57)+(T58-T57)/T58*T51</f>
        <v>#N/A</v>
      </c>
      <c r="U50" s="8"/>
      <c r="V50" s="8">
        <f>T62*(C3-T66)*0.34</f>
        <v>0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s="1" customFormat="1" ht="12.75" x14ac:dyDescent="0.2">
      <c r="A51" s="15" t="s">
        <v>6639</v>
      </c>
      <c r="B51" s="15"/>
      <c r="C51" s="5"/>
      <c r="D51" s="5"/>
      <c r="E51" s="171" t="e">
        <f>R46</f>
        <v>#N/A</v>
      </c>
      <c r="F51" s="171"/>
      <c r="G51" s="5" t="s">
        <v>6583</v>
      </c>
      <c r="H51" s="5"/>
      <c r="I51" s="5" t="s">
        <v>6737</v>
      </c>
      <c r="J51" s="5"/>
      <c r="K51" s="5"/>
      <c r="L51" s="5"/>
      <c r="M51" s="5"/>
      <c r="N51" s="5"/>
      <c r="O51" s="171" t="e">
        <f>P49+E51</f>
        <v>#N/A</v>
      </c>
      <c r="P51" s="171"/>
      <c r="Q51" s="5" t="s">
        <v>6583</v>
      </c>
      <c r="R51" s="8" t="s">
        <v>6688</v>
      </c>
      <c r="S51" s="17">
        <v>19</v>
      </c>
      <c r="T51" s="13" t="e">
        <f>W51+W52</f>
        <v>#N/A</v>
      </c>
      <c r="U51" s="8" t="s">
        <v>6748</v>
      </c>
      <c r="V51" s="8">
        <f>T67*T60-T61</f>
        <v>0</v>
      </c>
      <c r="W51" s="13" t="e">
        <f>Zusammenstellung!Z25*T52/T53</f>
        <v>#N/A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s="1" customFormat="1" ht="12.75" x14ac:dyDescent="0.2">
      <c r="A52" s="15"/>
      <c r="B52" s="1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8" t="s">
        <v>6716</v>
      </c>
      <c r="S52" s="17"/>
      <c r="T52" s="17">
        <f>Y46</f>
        <v>0</v>
      </c>
      <c r="U52" s="8"/>
      <c r="V52" s="8"/>
      <c r="W52" s="8">
        <f>IF(T56=0,0,Zusammenstellung!Z25*T52/T53+T54*T55/T56)</f>
        <v>0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s="1" customFormat="1" ht="12.75" x14ac:dyDescent="0.2">
      <c r="A53" s="15" t="s">
        <v>6648</v>
      </c>
      <c r="B53" s="15"/>
      <c r="C53" s="5"/>
      <c r="D53" s="5"/>
      <c r="E53" s="5"/>
      <c r="F53" s="16">
        <f>X46</f>
        <v>0</v>
      </c>
      <c r="G53" s="5" t="s">
        <v>6583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8" t="s">
        <v>6691</v>
      </c>
      <c r="S53" s="17"/>
      <c r="T53" s="17">
        <f>Zusammenstellung!Z34</f>
        <v>0</v>
      </c>
      <c r="U53" s="8"/>
      <c r="V53" s="17" t="e">
        <f>MAX(T50+0,T60-T61)</f>
        <v>#N/A</v>
      </c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s="1" customFormat="1" x14ac:dyDescent="0.2">
      <c r="L54" s="8"/>
      <c r="M54" s="7"/>
      <c r="N54" s="7"/>
      <c r="O54" s="7"/>
      <c r="P54" s="7"/>
      <c r="Q54" s="7"/>
      <c r="R54" s="8" t="s">
        <v>6717</v>
      </c>
      <c r="S54" s="17"/>
      <c r="T54" s="13" t="e">
        <f>Zusammenstellung!Z50</f>
        <v>#N/A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s="1" customFormat="1" x14ac:dyDescent="0.2">
      <c r="L55" s="8"/>
      <c r="M55" s="7"/>
      <c r="N55" s="7"/>
      <c r="O55" s="7"/>
      <c r="P55" s="7"/>
      <c r="Q55" s="7"/>
      <c r="R55" s="8" t="s">
        <v>6719</v>
      </c>
      <c r="S55" s="17"/>
      <c r="T55" s="8">
        <f>H18</f>
        <v>0</v>
      </c>
      <c r="U55" s="8"/>
      <c r="V55" s="8">
        <f>IF(OR(T53,T56)=0,0,1)</f>
        <v>1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s="1" customFormat="1" x14ac:dyDescent="0.2">
      <c r="L56" s="8"/>
      <c r="M56" s="7"/>
      <c r="N56" s="7"/>
      <c r="O56" s="7"/>
      <c r="P56" s="7"/>
      <c r="Q56" s="7"/>
      <c r="R56" s="8" t="s">
        <v>6720</v>
      </c>
      <c r="S56" s="17"/>
      <c r="T56" s="8">
        <f>Zusammenstellung!Z28</f>
        <v>0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s="1" customFormat="1" x14ac:dyDescent="0.2">
      <c r="L57" s="8"/>
      <c r="M57" s="7"/>
      <c r="N57" s="7"/>
      <c r="O57" s="7"/>
      <c r="P57" s="7"/>
      <c r="Q57" s="7"/>
      <c r="R57" s="8" t="s">
        <v>6722</v>
      </c>
      <c r="S57" s="17"/>
      <c r="T57" s="13" t="e">
        <f>Zusammenstellung!Z39</f>
        <v>#N/A</v>
      </c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s="1" customFormat="1" x14ac:dyDescent="0.2">
      <c r="L58" s="8"/>
      <c r="M58" s="7"/>
      <c r="N58" s="7"/>
      <c r="O58" s="7"/>
      <c r="P58" s="7"/>
      <c r="Q58" s="7"/>
      <c r="R58" s="8" t="s">
        <v>6723</v>
      </c>
      <c r="S58" s="17"/>
      <c r="T58" s="13" t="e">
        <f>Zusammenstellung!Z35</f>
        <v>#N/A</v>
      </c>
      <c r="U58" s="8"/>
      <c r="V58" s="17" t="e">
        <f>T50*(C$3-'Eingabe Allgemeine Daten'!B$33)*0.34</f>
        <v>#N/A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s="1" customFormat="1" ht="12.75" x14ac:dyDescent="0.2">
      <c r="L59" s="8"/>
      <c r="M59" s="8"/>
      <c r="N59" s="8"/>
      <c r="O59" s="13"/>
      <c r="P59" s="13"/>
      <c r="Q59" s="13"/>
      <c r="R59" s="8" t="s">
        <v>6724</v>
      </c>
      <c r="S59" s="17"/>
      <c r="T59" s="8">
        <v>2</v>
      </c>
      <c r="U59" s="8"/>
      <c r="V59" s="17" t="e">
        <f>T51*(C$3-'Eingabe Allgemeine Daten'!B$33)*0.34</f>
        <v>#N/A</v>
      </c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s="1" customFormat="1" ht="12.75" x14ac:dyDescent="0.2">
      <c r="L60" s="8"/>
      <c r="M60" s="8"/>
      <c r="N60" s="8"/>
      <c r="O60" s="8"/>
      <c r="P60" s="8"/>
      <c r="Q60" s="8"/>
      <c r="R60" s="8" t="s">
        <v>6726</v>
      </c>
      <c r="S60" s="17"/>
      <c r="T60" s="8">
        <f>K8</f>
        <v>0</v>
      </c>
      <c r="U60" s="8"/>
      <c r="V60" s="17">
        <f>T60*(C$3-'Eingabe Allgemeine Daten'!B$33)*0.34</f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s="1" customFormat="1" ht="12.75" x14ac:dyDescent="0.2">
      <c r="L61" s="8"/>
      <c r="M61" s="8"/>
      <c r="N61" s="8"/>
      <c r="O61" s="8"/>
      <c r="P61" s="8"/>
      <c r="Q61" s="8"/>
      <c r="R61" s="8" t="s">
        <v>6727</v>
      </c>
      <c r="S61" s="17"/>
      <c r="T61" s="8">
        <f>MAX(G14+C11,H17+C12)</f>
        <v>0</v>
      </c>
      <c r="U61" s="8">
        <f>T60-T61</f>
        <v>0</v>
      </c>
      <c r="V61" s="17">
        <f>T61*(C$3-'Eingabe Allgemeine Daten'!B$33)*0.34</f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s="1" customFormat="1" ht="12.75" x14ac:dyDescent="0.2">
      <c r="L62" s="8"/>
      <c r="M62" s="8"/>
      <c r="N62" s="8"/>
      <c r="O62" s="8"/>
      <c r="P62" s="8"/>
      <c r="Q62" s="8"/>
      <c r="R62" s="8" t="s">
        <v>6732</v>
      </c>
      <c r="S62" s="17"/>
      <c r="T62" s="8">
        <f>G14</f>
        <v>0</v>
      </c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s="1" customFormat="1" ht="12.75" x14ac:dyDescent="0.2">
      <c r="L63" s="8"/>
      <c r="M63" s="8"/>
      <c r="N63" s="8"/>
      <c r="O63" s="8"/>
      <c r="P63" s="8"/>
      <c r="Q63" s="8"/>
      <c r="R63" s="8" t="s">
        <v>6744</v>
      </c>
      <c r="S63" s="17"/>
      <c r="T63" s="8">
        <f>J14</f>
        <v>0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s="1" customFormat="1" ht="12.75" x14ac:dyDescent="0.2">
      <c r="L64" s="8"/>
      <c r="M64" s="8"/>
      <c r="N64" s="8"/>
      <c r="O64" s="8"/>
      <c r="P64" s="8"/>
      <c r="Q64" s="8"/>
      <c r="R64" s="8" t="s">
        <v>6730</v>
      </c>
      <c r="S64" s="17"/>
      <c r="T64" s="8">
        <f>C11</f>
        <v>0</v>
      </c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2:34" s="1" customFormat="1" ht="12.75" x14ac:dyDescent="0.2">
      <c r="L65" s="8"/>
      <c r="M65" s="8"/>
      <c r="N65" s="8"/>
      <c r="O65" s="8"/>
      <c r="P65" s="8"/>
      <c r="Q65" s="8"/>
      <c r="R65" s="8" t="s">
        <v>6731</v>
      </c>
      <c r="S65" s="17"/>
      <c r="T65" s="12">
        <f>L11</f>
        <v>0</v>
      </c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2:34" s="1" customFormat="1" ht="12.75" x14ac:dyDescent="0.2">
      <c r="L66" s="8"/>
      <c r="M66" s="8"/>
      <c r="N66" s="8"/>
      <c r="O66" s="8"/>
      <c r="P66" s="8"/>
      <c r="Q66" s="8"/>
      <c r="R66" s="8" t="s">
        <v>6744</v>
      </c>
      <c r="S66" s="17"/>
      <c r="T66" s="8">
        <f>J14</f>
        <v>0</v>
      </c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2:34" s="1" customFormat="1" ht="12.75" x14ac:dyDescent="0.2">
      <c r="L67" s="8"/>
      <c r="M67" s="8"/>
      <c r="N67" s="8"/>
      <c r="O67" s="8"/>
      <c r="P67" s="8"/>
      <c r="Q67" s="8"/>
      <c r="R67" s="8" t="s">
        <v>6725</v>
      </c>
      <c r="S67" s="17"/>
      <c r="T67" s="8">
        <v>0.5</v>
      </c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2:34" s="1" customFormat="1" ht="12.75" x14ac:dyDescent="0.2">
      <c r="L68" s="8"/>
      <c r="M68" s="8"/>
      <c r="N68" s="8"/>
      <c r="O68" s="8"/>
      <c r="P68" s="8"/>
      <c r="Q68" s="8"/>
      <c r="R68" s="8" t="s">
        <v>7039</v>
      </c>
      <c r="S68" s="17"/>
      <c r="T68" s="8" t="e">
        <f>MAX(T51,T60*T67-T61)</f>
        <v>#N/A</v>
      </c>
      <c r="U68" s="8"/>
      <c r="V68" s="17" t="e">
        <f>T68*(C$3-'Eingabe Allgemeine Daten'!B$33)*0.34</f>
        <v>#N/A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2:34" s="1" customFormat="1" ht="12.75" x14ac:dyDescent="0.2">
      <c r="L69" s="8"/>
      <c r="M69" s="8"/>
      <c r="N69" s="8"/>
      <c r="O69" s="8"/>
      <c r="P69" s="8"/>
      <c r="Q69" s="8"/>
      <c r="R69" s="8"/>
      <c r="S69" s="17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2:34" s="1" customFormat="1" ht="12.75" x14ac:dyDescent="0.2">
      <c r="L70" s="8"/>
      <c r="M70" s="8"/>
      <c r="N70" s="8"/>
      <c r="O70" s="8"/>
      <c r="P70" s="8"/>
      <c r="Q70" s="8"/>
      <c r="R70" s="8"/>
      <c r="S70" s="17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2:34" s="1" customFormat="1" ht="12.75" x14ac:dyDescent="0.2">
      <c r="L71" s="8"/>
      <c r="M71" s="8"/>
      <c r="N71" s="8"/>
      <c r="O71" s="8"/>
      <c r="P71" s="8"/>
      <c r="Q71" s="8"/>
      <c r="R71" s="8"/>
      <c r="S71" s="17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2:34" s="1" customFormat="1" ht="12.75" x14ac:dyDescent="0.2">
      <c r="L72" s="8"/>
      <c r="M72" s="8"/>
      <c r="N72" s="8"/>
      <c r="O72" s="8"/>
      <c r="P72" s="8"/>
      <c r="Q72" s="8"/>
      <c r="R72" s="8"/>
      <c r="S72" s="17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2:34" s="1" customFormat="1" ht="12.75" x14ac:dyDescent="0.2">
      <c r="L73" s="8"/>
      <c r="M73" s="8"/>
      <c r="N73" s="8"/>
      <c r="O73" s="8"/>
      <c r="P73" s="8"/>
      <c r="Q73" s="8"/>
      <c r="R73" s="8"/>
      <c r="S73" s="17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2:34" s="1" customFormat="1" ht="12.75" x14ac:dyDescent="0.2">
      <c r="L74" s="8"/>
      <c r="M74" s="8"/>
      <c r="N74" s="8"/>
      <c r="O74" s="8"/>
      <c r="P74" s="8"/>
      <c r="Q74" s="8"/>
      <c r="R74" s="8"/>
      <c r="S74" s="17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2:34" s="1" customFormat="1" ht="12.75" x14ac:dyDescent="0.2">
      <c r="L75" s="8"/>
      <c r="M75" s="8"/>
      <c r="N75" s="8"/>
      <c r="O75" s="8"/>
      <c r="P75" s="8"/>
      <c r="Q75" s="8"/>
      <c r="R75" s="8"/>
      <c r="S75" s="17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2:34" s="1" customFormat="1" ht="12.75" x14ac:dyDescent="0.2">
      <c r="L76" s="8"/>
      <c r="M76" s="8"/>
      <c r="N76" s="8"/>
      <c r="O76" s="8"/>
      <c r="P76" s="8"/>
      <c r="Q76" s="8"/>
      <c r="R76" s="8"/>
      <c r="S76" s="1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2:34" s="1" customFormat="1" ht="12.75" x14ac:dyDescent="0.2">
      <c r="L77" s="8"/>
      <c r="M77" s="8"/>
      <c r="N77" s="8"/>
      <c r="O77" s="8"/>
      <c r="P77" s="8"/>
      <c r="Q77" s="8"/>
      <c r="R77" s="8"/>
      <c r="S77" s="1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</sheetData>
  <sheetProtection algorithmName="SHA-512" hashValue="PSZdekhDwZg477aPdPL+HYN+vjnYa/AXLyWHE8qHaDLJwsxPyaUNTMlT3bFropkW21HkNPXk1/HOBIermEeTPQ==" saltValue="iE8YC7+IJhBESfEP8+J7Jg==" spinCount="100000" sheet="1" objects="1" scenarios="1" selectLockedCells="1"/>
  <mergeCells count="32">
    <mergeCell ref="O46:P46"/>
    <mergeCell ref="E47:F47"/>
    <mergeCell ref="E48:F48"/>
    <mergeCell ref="E49:F49"/>
    <mergeCell ref="E50:F50"/>
    <mergeCell ref="O47:P47"/>
    <mergeCell ref="O48:P48"/>
    <mergeCell ref="A12:B12"/>
    <mergeCell ref="A13:B13"/>
    <mergeCell ref="E51:F51"/>
    <mergeCell ref="A15:B15"/>
    <mergeCell ref="A16:B16"/>
    <mergeCell ref="A17:B17"/>
    <mergeCell ref="A18:B18"/>
    <mergeCell ref="A19:B19"/>
    <mergeCell ref="E46:F46"/>
    <mergeCell ref="O51:P51"/>
    <mergeCell ref="C7:F7"/>
    <mergeCell ref="G7:I7"/>
    <mergeCell ref="A1:B1"/>
    <mergeCell ref="A2:B2"/>
    <mergeCell ref="H2:I2"/>
    <mergeCell ref="A3:B3"/>
    <mergeCell ref="I3:J3"/>
    <mergeCell ref="A14:B14"/>
    <mergeCell ref="A4:B4"/>
    <mergeCell ref="A5:B5"/>
    <mergeCell ref="A6:B6"/>
    <mergeCell ref="A7:B7"/>
    <mergeCell ref="A9:B9"/>
    <mergeCell ref="A11:B11"/>
    <mergeCell ref="J11:K11"/>
  </mergeCells>
  <conditionalFormatting sqref="C11">
    <cfRule type="expression" dxfId="619" priority="82">
      <formula>$A$11=""</formula>
    </cfRule>
  </conditionalFormatting>
  <conditionalFormatting sqref="C12">
    <cfRule type="expression" dxfId="618" priority="81">
      <formula>A12=""</formula>
    </cfRule>
  </conditionalFormatting>
  <conditionalFormatting sqref="G14">
    <cfRule type="expression" dxfId="617" priority="80">
      <formula>C14=""</formula>
    </cfRule>
  </conditionalFormatting>
  <conditionalFormatting sqref="G15">
    <cfRule type="expression" dxfId="616" priority="79">
      <formula>C15=""</formula>
    </cfRule>
  </conditionalFormatting>
  <conditionalFormatting sqref="J14">
    <cfRule type="expression" dxfId="615" priority="78">
      <formula>#REF!=""</formula>
    </cfRule>
  </conditionalFormatting>
  <conditionalFormatting sqref="C26">
    <cfRule type="expression" dxfId="614" priority="49">
      <formula>AND(A26="AW",C26=$X$6)</formula>
    </cfRule>
    <cfRule type="expression" dxfId="613" priority="50">
      <formula>AND(A26="AW",C26=$X$5)</formula>
    </cfRule>
    <cfRule type="expression" dxfId="612" priority="51">
      <formula>AND(A26="AW",C26=$X$4)</formula>
    </cfRule>
  </conditionalFormatting>
  <conditionalFormatting sqref="C25:C43">
    <cfRule type="expression" dxfId="611" priority="34">
      <formula>AND(A25="IW",C25=$X$3)</formula>
    </cfRule>
    <cfRule type="expression" dxfId="610" priority="35">
      <formula>AND(A25="IW",C25=$X$2)</formula>
    </cfRule>
    <cfRule type="expression" dxfId="609" priority="36">
      <formula>AND(A25="DA",C25&lt;&gt;$X$2)</formula>
    </cfRule>
    <cfRule type="expression" dxfId="608" priority="38">
      <formula>AND(A25="AT",C25=$X$6)</formula>
    </cfRule>
    <cfRule type="expression" dxfId="607" priority="39">
      <formula>AND(A25="AT",C25=$X$5)</formula>
    </cfRule>
    <cfRule type="expression" dxfId="606" priority="40">
      <formula>AND(A25="AT",C25=$X$4)</formula>
    </cfRule>
    <cfRule type="expression" dxfId="605" priority="41">
      <formula>AND(A25="AT",C25=$X$3)</formula>
    </cfRule>
    <cfRule type="expression" dxfId="604" priority="42">
      <formula>AND(A25="AW",C25=$X$6)</formula>
    </cfRule>
    <cfRule type="expression" dxfId="603" priority="43">
      <formula>AND(A25="AW",C25=$X$5)</formula>
    </cfRule>
    <cfRule type="expression" dxfId="602" priority="44">
      <formula>AND(A25="AW",C25=$X$4)</formula>
    </cfRule>
    <cfRule type="expression" dxfId="601" priority="45">
      <formula>AND(A21="DA",C25=$X$3)</formula>
    </cfRule>
    <cfRule type="expression" dxfId="600" priority="46">
      <formula>AND(A25="AW",C25=$X$6)</formula>
    </cfRule>
    <cfRule type="expression" dxfId="599" priority="47">
      <formula>AND(A25="AW",C25=$X$5)</formula>
    </cfRule>
    <cfRule type="expression" dxfId="598" priority="48">
      <formula>AND(A25="AW",C25=$X$4)</formula>
    </cfRule>
  </conditionalFormatting>
  <conditionalFormatting sqref="N25:N43">
    <cfRule type="expression" dxfId="597" priority="33">
      <formula>OR(C25=$X$2,C25=$X$3,C25=$X$6)</formula>
    </cfRule>
  </conditionalFormatting>
  <conditionalFormatting sqref="C25 C28:C43">
    <cfRule type="expression" dxfId="596" priority="52">
      <formula>AND(A25="AW",C25=$X$6)</formula>
    </cfRule>
    <cfRule type="expression" dxfId="595" priority="53">
      <formula>AND(A25="AW",C25=$X$5)</formula>
    </cfRule>
    <cfRule type="expression" dxfId="594" priority="54">
      <formula>AND(A25="AW",C25=$X$4)</formula>
    </cfRule>
  </conditionalFormatting>
  <conditionalFormatting sqref="C25:D43">
    <cfRule type="expression" dxfId="593" priority="55">
      <formula>AND(A25="AF",C25=$X$6)</formula>
    </cfRule>
    <cfRule type="expression" dxfId="592" priority="56">
      <formula>AND(A25="AF",C25=$X$5)</formula>
    </cfRule>
    <cfRule type="expression" dxfId="591" priority="57">
      <formula>AND(A25="AF",C25=$X$4)</formula>
    </cfRule>
    <cfRule type="expression" dxfId="590" priority="58">
      <formula>AND(A25="AF",C25=$X$3)</formula>
    </cfRule>
  </conditionalFormatting>
  <conditionalFormatting sqref="K25:K43">
    <cfRule type="expression" dxfId="589" priority="32">
      <formula>AND(C25&lt;&gt;$X$3,K25&gt;0)</formula>
    </cfRule>
  </conditionalFormatting>
  <conditionalFormatting sqref="K25">
    <cfRule type="expression" dxfId="588" priority="31">
      <formula>$C25&lt;&gt;"Erdreich"</formula>
    </cfRule>
  </conditionalFormatting>
  <conditionalFormatting sqref="K26">
    <cfRule type="expression" dxfId="587" priority="30">
      <formula>$C26&lt;&gt;"Erdreich"</formula>
    </cfRule>
  </conditionalFormatting>
  <conditionalFormatting sqref="K27">
    <cfRule type="expression" dxfId="586" priority="29">
      <formula>$C27&lt;&gt;"Erdreich"</formula>
    </cfRule>
  </conditionalFormatting>
  <conditionalFormatting sqref="K28">
    <cfRule type="expression" dxfId="585" priority="28">
      <formula>$C28&lt;&gt;"Erdreich"</formula>
    </cfRule>
  </conditionalFormatting>
  <conditionalFormatting sqref="K29">
    <cfRule type="expression" dxfId="584" priority="27">
      <formula>$C$29&lt;&gt;"Erdreich"</formula>
    </cfRule>
  </conditionalFormatting>
  <conditionalFormatting sqref="K30">
    <cfRule type="expression" dxfId="583" priority="26">
      <formula>$C30&lt;&gt;"Erdreich"</formula>
    </cfRule>
  </conditionalFormatting>
  <conditionalFormatting sqref="K32">
    <cfRule type="expression" dxfId="582" priority="25">
      <formula>$C32&lt;&gt;"Erdreich"</formula>
    </cfRule>
  </conditionalFormatting>
  <conditionalFormatting sqref="K33">
    <cfRule type="expression" dxfId="581" priority="24">
      <formula>$C33&lt;&gt;"Erdreich"</formula>
    </cfRule>
  </conditionalFormatting>
  <conditionalFormatting sqref="K34">
    <cfRule type="expression" dxfId="580" priority="23">
      <formula>$C34&lt;&gt;"Erdreich"</formula>
    </cfRule>
  </conditionalFormatting>
  <conditionalFormatting sqref="K35">
    <cfRule type="expression" dxfId="579" priority="22">
      <formula>$C35&lt;&gt;"Erdreich"</formula>
    </cfRule>
  </conditionalFormatting>
  <conditionalFormatting sqref="K36">
    <cfRule type="expression" dxfId="578" priority="21">
      <formula>$C36&lt;&gt;"Erdreich"</formula>
    </cfRule>
  </conditionalFormatting>
  <conditionalFormatting sqref="K37">
    <cfRule type="expression" dxfId="577" priority="20">
      <formula>$C37&lt;&gt;"Erdreich"</formula>
    </cfRule>
  </conditionalFormatting>
  <conditionalFormatting sqref="K38">
    <cfRule type="expression" dxfId="576" priority="19">
      <formula>$C38&lt;&gt;"Erdreich"</formula>
    </cfRule>
  </conditionalFormatting>
  <conditionalFormatting sqref="K39">
    <cfRule type="expression" dxfId="575" priority="18">
      <formula>$C39&lt;&gt;"Erdreich"</formula>
    </cfRule>
  </conditionalFormatting>
  <conditionalFormatting sqref="K40">
    <cfRule type="expression" dxfId="574" priority="17">
      <formula>$C40&lt;&gt;"Erdreich"</formula>
    </cfRule>
  </conditionalFormatting>
  <conditionalFormatting sqref="K41">
    <cfRule type="expression" dxfId="573" priority="16">
      <formula>$C41&lt;&gt;"Erdreich"</formula>
    </cfRule>
  </conditionalFormatting>
  <conditionalFormatting sqref="K42">
    <cfRule type="expression" dxfId="572" priority="15">
      <formula>$C42&lt;&gt;"Erdreich"</formula>
    </cfRule>
  </conditionalFormatting>
  <conditionalFormatting sqref="K43">
    <cfRule type="expression" dxfId="571" priority="14">
      <formula>$C43&lt;&gt;"Erdreich"</formula>
    </cfRule>
  </conditionalFormatting>
  <conditionalFormatting sqref="K31">
    <cfRule type="expression" dxfId="570" priority="13">
      <formula>$C31&lt;&gt;"Erdreich"</formula>
    </cfRule>
  </conditionalFormatting>
  <conditionalFormatting sqref="K32">
    <cfRule type="expression" dxfId="569" priority="12">
      <formula>$C32&lt;&gt;"Erdreich"</formula>
    </cfRule>
  </conditionalFormatting>
  <conditionalFormatting sqref="K33">
    <cfRule type="expression" dxfId="568" priority="11">
      <formula>$C33&lt;&gt;"Erdreich"</formula>
    </cfRule>
  </conditionalFormatting>
  <conditionalFormatting sqref="K34">
    <cfRule type="expression" dxfId="567" priority="10">
      <formula>$C34&lt;&gt;"Erdreich"</formula>
    </cfRule>
  </conditionalFormatting>
  <conditionalFormatting sqref="K35">
    <cfRule type="expression" dxfId="566" priority="9">
      <formula>$C35&lt;&gt;"Erdreich"</formula>
    </cfRule>
  </conditionalFormatting>
  <conditionalFormatting sqref="K36">
    <cfRule type="expression" dxfId="565" priority="8">
      <formula>$C36&lt;&gt;"Erdreich"</formula>
    </cfRule>
  </conditionalFormatting>
  <conditionalFormatting sqref="K37">
    <cfRule type="expression" dxfId="564" priority="7">
      <formula>$C37&lt;&gt;"Erdreich"</formula>
    </cfRule>
  </conditionalFormatting>
  <conditionalFormatting sqref="K38">
    <cfRule type="expression" dxfId="563" priority="6">
      <formula>$C38&lt;&gt;"Erdreich"</formula>
    </cfRule>
  </conditionalFormatting>
  <conditionalFormatting sqref="K39">
    <cfRule type="expression" dxfId="562" priority="5">
      <formula>$C39&lt;&gt;"Erdreich"</formula>
    </cfRule>
  </conditionalFormatting>
  <conditionalFormatting sqref="K40">
    <cfRule type="expression" dxfId="561" priority="4">
      <formula>$C40&lt;&gt;"Erdreich"</formula>
    </cfRule>
  </conditionalFormatting>
  <conditionalFormatting sqref="K41">
    <cfRule type="expression" dxfId="560" priority="3">
      <formula>$C41&lt;&gt;"Erdreich"</formula>
    </cfRule>
  </conditionalFormatting>
  <conditionalFormatting sqref="K42">
    <cfRule type="expression" dxfId="559" priority="2">
      <formula>$C42&lt;&gt;"Erdreich"</formula>
    </cfRule>
  </conditionalFormatting>
  <conditionalFormatting sqref="K43">
    <cfRule type="expression" dxfId="558" priority="1">
      <formula>$C43&lt;&gt;"Erdreich"</formula>
    </cfRule>
  </conditionalFormatting>
  <dataValidations count="5">
    <dataValidation type="list" allowBlank="1" showInputMessage="1" showErrorMessage="1" sqref="C25:C43" xr:uid="{BBD09019-5507-4146-BECF-3D03B117886D}">
      <formula1>$X$2:$X$6</formula1>
    </dataValidation>
    <dataValidation type="list" allowBlank="1" showInputMessage="1" showErrorMessage="1" sqref="B25:B43" xr:uid="{6FAEE003-5C5D-4DC5-8B79-7928453835D3}">
      <formula1>$W$2:$W$11</formula1>
    </dataValidation>
    <dataValidation type="list" allowBlank="1" showInputMessage="1" showErrorMessage="1" sqref="A25:A43" xr:uid="{DCE3B360-A67E-4613-8E2D-A757EE1C6954}">
      <formula1>$V$2:$V$12</formula1>
    </dataValidation>
    <dataValidation type="list" allowBlank="1" showInputMessage="1" showErrorMessage="1" sqref="C7:F7" xr:uid="{B325AEFD-3FBA-445D-A70A-53DDE106AF2E}">
      <formula1>$U$2:$U$6</formula1>
    </dataValidation>
    <dataValidation type="list" allowBlank="1" showInputMessage="1" showErrorMessage="1" sqref="H2" xr:uid="{F2A47921-0401-4DDB-840A-CDC93F863678}">
      <formula1>$R$2:$R$5</formula1>
    </dataValidation>
  </dataValidations>
  <pageMargins left="0.7" right="0.30196850393700786" top="1.0586614173228348" bottom="0.95196850393700783" header="0.26023622047244094" footer="0.51181102362204722"/>
  <pageSetup paperSize="9" scale="10" fitToHeight="0" orientation="portrait" horizontalDpi="360" verticalDpi="360" r:id="rId1"/>
  <headerFooter alignWithMargins="0">
    <oddFooter>&amp;L&amp;"Arial1,Regular"&amp;8&amp;F&amp;C&amp;"Arial1,Regular"&amp;8&amp;P von 1&amp;R&amp;"Arial1,Regular"&amp;8Autor:  Werner Bauer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2B97AA-1CEF-4B2D-8759-9ACB7B6FEFDF}">
          <x14:formula1>
            <xm:f>'Eingabe Geschosse  U-Werte'!$E$4:$E$28</xm:f>
          </x14:formula1>
          <xm:sqref>I25:I43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39</vt:i4>
      </vt:variant>
      <vt:variant>
        <vt:lpstr>Benannte Bereiche</vt:lpstr>
      </vt:variant>
      <vt:variant>
        <vt:i4>15</vt:i4>
      </vt:variant>
    </vt:vector>
  </HeadingPairs>
  <TitlesOfParts>
    <vt:vector size="54" baseType="lpstr">
      <vt:lpstr>Eingabe Allgemeine Daten</vt:lpstr>
      <vt:lpstr>Eingabe Geschosse  U-Werte</vt:lpstr>
      <vt:lpstr>Zusammenstellung</vt:lpstr>
      <vt:lpstr>Eingabe Raum 1</vt:lpstr>
      <vt:lpstr>Eingabe Raum 2</vt:lpstr>
      <vt:lpstr>Eingabe Raum 3</vt:lpstr>
      <vt:lpstr>Eingabe Raum 4</vt:lpstr>
      <vt:lpstr>Eingabe Raum 5</vt:lpstr>
      <vt:lpstr>Eingabe Raum 6</vt:lpstr>
      <vt:lpstr>Eingabe Raum 7</vt:lpstr>
      <vt:lpstr>Eingabe Raum 8</vt:lpstr>
      <vt:lpstr>Eingabe Raum 9</vt:lpstr>
      <vt:lpstr>Eingabe Raum 10</vt:lpstr>
      <vt:lpstr>Eingabe Raum 11</vt:lpstr>
      <vt:lpstr>Eingabe Raum 12</vt:lpstr>
      <vt:lpstr>Eingabe Raum 13</vt:lpstr>
      <vt:lpstr>Eingabe Raum 14</vt:lpstr>
      <vt:lpstr>Eingabe Raum 15</vt:lpstr>
      <vt:lpstr>Druck Deckblatt</vt:lpstr>
      <vt:lpstr>Druck Allg.Gebäudedaten</vt:lpstr>
      <vt:lpstr>Druck Zonendaten</vt:lpstr>
      <vt:lpstr>Druck Zonenübersicht</vt:lpstr>
      <vt:lpstr>Druck Ergebniszus.</vt:lpstr>
      <vt:lpstr>Druck Raumheizlast 1</vt:lpstr>
      <vt:lpstr>Druck Raumheizlast 2</vt:lpstr>
      <vt:lpstr>Druck Raumheizlast 3</vt:lpstr>
      <vt:lpstr>Druck Raumheizlast 4</vt:lpstr>
      <vt:lpstr>Druck Raumheizlast 5</vt:lpstr>
      <vt:lpstr>Druck Raumheizlast 6</vt:lpstr>
      <vt:lpstr>Druck Raumheizlast 7</vt:lpstr>
      <vt:lpstr>Druck Raumheizlast 8</vt:lpstr>
      <vt:lpstr>Druck Raumheizlast 9</vt:lpstr>
      <vt:lpstr>Druck Raumheizlast 10</vt:lpstr>
      <vt:lpstr>Druck Raumheizlast 11</vt:lpstr>
      <vt:lpstr>Druck Raumheizlast 12</vt:lpstr>
      <vt:lpstr>Druck Raumheizlast 13</vt:lpstr>
      <vt:lpstr>Druck Raumheizlast 14</vt:lpstr>
      <vt:lpstr>Druck Raumheizlast 15</vt:lpstr>
      <vt:lpstr>Außentemp</vt:lpstr>
      <vt:lpstr>'Druck Allg.Gebäudedaten'!Druckbereich</vt:lpstr>
      <vt:lpstr>'Druck Deckblatt'!Druckbereich</vt:lpstr>
      <vt:lpstr>'Druck Raumheizlast 11'!Druckbereich</vt:lpstr>
      <vt:lpstr>'Druck Raumheizlast 13'!Druckbereich</vt:lpstr>
      <vt:lpstr>'Druck Raumheizlast 14'!Druckbereich</vt:lpstr>
      <vt:lpstr>'Druck Raumheizlast 15'!Druckbereich</vt:lpstr>
      <vt:lpstr>'Druck Raumheizlast 2'!Druckbereich</vt:lpstr>
      <vt:lpstr>'Druck Raumheizlast 7'!Druckbereich</vt:lpstr>
      <vt:lpstr>'Druck Raumheizlast 9'!Druckbereich</vt:lpstr>
      <vt:lpstr>'Druck Zonendaten'!Druckbereich</vt:lpstr>
      <vt:lpstr>'Druck Zonenübersicht'!Druckbereich</vt:lpstr>
      <vt:lpstr>'Eingabe Allgemeine Daten'!Druckbereich</vt:lpstr>
      <vt:lpstr>'Eingabe Geschosse  U-Werte'!Druckbereich</vt:lpstr>
      <vt:lpstr>Zusammenstellung!Druckbereich</vt:lpstr>
      <vt:lpstr>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Bauer</dc:creator>
  <cp:lastModifiedBy>IB</cp:lastModifiedBy>
  <cp:revision>20</cp:revision>
  <cp:lastPrinted>2023-02-09T14:36:03Z</cp:lastPrinted>
  <dcterms:created xsi:type="dcterms:W3CDTF">2012-08-07T14:57:44Z</dcterms:created>
  <dcterms:modified xsi:type="dcterms:W3CDTF">2023-02-14T16:31:54Z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